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1375C0-B4F8-4B9B-8E49-45F2E4B98A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заказа'!$X$363:$X$363</definedName>
    <definedName name="GrossWeightTotalR">'Бланк заказа'!$Y$363:$Y$363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заказа'!$X$364:$X$364</definedName>
    <definedName name="PalletQtyTotalR">'Бланк заказа'!$Y$364:$Y$364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заказа'!$B$352:$B$352</definedName>
    <definedName name="ProductId157">'Бланк заказа'!$B$353:$B$353</definedName>
    <definedName name="ProductId158">'Бланк заказа'!$B$359:$B$359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заказа'!$X$352:$X$352</definedName>
    <definedName name="SalesQty157">'Бланк заказа'!$X$353:$X$353</definedName>
    <definedName name="SalesQty158">'Бланк заказа'!$X$359:$X$359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заказа'!$Y$352:$Y$352</definedName>
    <definedName name="SalesRoundBox157">'Бланк заказа'!$Y$353:$Y$353</definedName>
    <definedName name="SalesRoundBox158">'Бланк заказа'!$Y$359:$Y$359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заказа'!$W$352:$W$352</definedName>
    <definedName name="UnitOfMeasure157">'Бланк заказа'!$W$353:$W$353</definedName>
    <definedName name="UnitOfMeasure158">'Бланк заказа'!$W$359:$W$359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1" i="2" l="1"/>
  <c r="X360" i="2"/>
  <c r="BO359" i="2"/>
  <c r="BM359" i="2"/>
  <c r="Y359" i="2"/>
  <c r="X372" i="2" s="1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Z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40" i="2"/>
  <c r="X339" i="2"/>
  <c r="BO338" i="2"/>
  <c r="BM338" i="2"/>
  <c r="Y338" i="2"/>
  <c r="Z338" i="2" s="1"/>
  <c r="P338" i="2"/>
  <c r="BO337" i="2"/>
  <c r="BM337" i="2"/>
  <c r="Y337" i="2"/>
  <c r="BP337" i="2" s="1"/>
  <c r="P337" i="2"/>
  <c r="X335" i="2"/>
  <c r="X334" i="2"/>
  <c r="BO333" i="2"/>
  <c r="BM333" i="2"/>
  <c r="Z333" i="2"/>
  <c r="Y333" i="2"/>
  <c r="BP333" i="2" s="1"/>
  <c r="P333" i="2"/>
  <c r="BO332" i="2"/>
  <c r="BM332" i="2"/>
  <c r="Y332" i="2"/>
  <c r="P332" i="2"/>
  <c r="BO331" i="2"/>
  <c r="BM331" i="2"/>
  <c r="Y331" i="2"/>
  <c r="BP331" i="2" s="1"/>
  <c r="P331" i="2"/>
  <c r="BP330" i="2"/>
  <c r="BO330" i="2"/>
  <c r="BM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Z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1" i="2"/>
  <c r="X320" i="2"/>
  <c r="BO319" i="2"/>
  <c r="BM319" i="2"/>
  <c r="Y319" i="2"/>
  <c r="Y321" i="2" s="1"/>
  <c r="P319" i="2"/>
  <c r="Y317" i="2"/>
  <c r="X317" i="2"/>
  <c r="X316" i="2"/>
  <c r="BO315" i="2"/>
  <c r="BM315" i="2"/>
  <c r="Z315" i="2"/>
  <c r="Z316" i="2" s="1"/>
  <c r="Y315" i="2"/>
  <c r="P315" i="2"/>
  <c r="X312" i="2"/>
  <c r="X311" i="2"/>
  <c r="BO310" i="2"/>
  <c r="BM310" i="2"/>
  <c r="Y310" i="2"/>
  <c r="Z310" i="2" s="1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P303" i="2"/>
  <c r="BO302" i="2"/>
  <c r="BM302" i="2"/>
  <c r="Y302" i="2"/>
  <c r="P302" i="2"/>
  <c r="Y298" i="2"/>
  <c r="X298" i="2"/>
  <c r="X297" i="2"/>
  <c r="BO296" i="2"/>
  <c r="BN296" i="2"/>
  <c r="BM296" i="2"/>
  <c r="Z296" i="2"/>
  <c r="Z297" i="2" s="1"/>
  <c r="Y296" i="2"/>
  <c r="Y297" i="2" s="1"/>
  <c r="P296" i="2"/>
  <c r="X294" i="2"/>
  <c r="X293" i="2"/>
  <c r="BP292" i="2"/>
  <c r="BO292" i="2"/>
  <c r="BM292" i="2"/>
  <c r="Y292" i="2"/>
  <c r="BN292" i="2" s="1"/>
  <c r="P292" i="2"/>
  <c r="BO291" i="2"/>
  <c r="BM291" i="2"/>
  <c r="Y291" i="2"/>
  <c r="P291" i="2"/>
  <c r="Y289" i="2"/>
  <c r="X289" i="2"/>
  <c r="Y288" i="2"/>
  <c r="X288" i="2"/>
  <c r="BP287" i="2"/>
  <c r="BO287" i="2"/>
  <c r="BN287" i="2"/>
  <c r="BM287" i="2"/>
  <c r="Z287" i="2"/>
  <c r="Z288" i="2" s="1"/>
  <c r="Y287" i="2"/>
  <c r="P287" i="2"/>
  <c r="X285" i="2"/>
  <c r="X284" i="2"/>
  <c r="BO283" i="2"/>
  <c r="BM283" i="2"/>
  <c r="Y283" i="2"/>
  <c r="P283" i="2"/>
  <c r="BO282" i="2"/>
  <c r="BM282" i="2"/>
  <c r="Y282" i="2"/>
  <c r="BP282" i="2" s="1"/>
  <c r="P282" i="2"/>
  <c r="BO281" i="2"/>
  <c r="BM281" i="2"/>
  <c r="Y281" i="2"/>
  <c r="BP281" i="2" s="1"/>
  <c r="P281" i="2"/>
  <c r="X278" i="2"/>
  <c r="X277" i="2"/>
  <c r="BO276" i="2"/>
  <c r="BM276" i="2"/>
  <c r="Y276" i="2"/>
  <c r="Y278" i="2" s="1"/>
  <c r="P276" i="2"/>
  <c r="Y274" i="2"/>
  <c r="X274" i="2"/>
  <c r="X273" i="2"/>
  <c r="BO272" i="2"/>
  <c r="BN272" i="2"/>
  <c r="BM272" i="2"/>
  <c r="Z272" i="2"/>
  <c r="Y272" i="2"/>
  <c r="BP272" i="2" s="1"/>
  <c r="P272" i="2"/>
  <c r="BO271" i="2"/>
  <c r="BM271" i="2"/>
  <c r="Y271" i="2"/>
  <c r="Y273" i="2" s="1"/>
  <c r="P271" i="2"/>
  <c r="X269" i="2"/>
  <c r="X268" i="2"/>
  <c r="BO267" i="2"/>
  <c r="BM267" i="2"/>
  <c r="Y267" i="2"/>
  <c r="BP267" i="2" s="1"/>
  <c r="P267" i="2"/>
  <c r="BO266" i="2"/>
  <c r="BM266" i="2"/>
  <c r="Y266" i="2"/>
  <c r="Z266" i="2" s="1"/>
  <c r="P266" i="2"/>
  <c r="X264" i="2"/>
  <c r="X263" i="2"/>
  <c r="BP262" i="2"/>
  <c r="BO262" i="2"/>
  <c r="BN262" i="2"/>
  <c r="BM262" i="2"/>
  <c r="Z262" i="2"/>
  <c r="Y262" i="2"/>
  <c r="P262" i="2"/>
  <c r="BO261" i="2"/>
  <c r="BN261" i="2"/>
  <c r="BM261" i="2"/>
  <c r="Z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P257" i="2"/>
  <c r="X253" i="2"/>
  <c r="X252" i="2"/>
  <c r="BO251" i="2"/>
  <c r="BM251" i="2"/>
  <c r="Y251" i="2"/>
  <c r="P251" i="2"/>
  <c r="BP250" i="2"/>
  <c r="BO250" i="2"/>
  <c r="BN250" i="2"/>
  <c r="BM250" i="2"/>
  <c r="Z250" i="2"/>
  <c r="Y250" i="2"/>
  <c r="P250" i="2"/>
  <c r="X247" i="2"/>
  <c r="Y246" i="2"/>
  <c r="X246" i="2"/>
  <c r="BP245" i="2"/>
  <c r="BO245" i="2"/>
  <c r="BN245" i="2"/>
  <c r="BM245" i="2"/>
  <c r="Z245" i="2"/>
  <c r="Y245" i="2"/>
  <c r="P245" i="2"/>
  <c r="BO244" i="2"/>
  <c r="BM244" i="2"/>
  <c r="Y244" i="2"/>
  <c r="P244" i="2"/>
  <c r="BO243" i="2"/>
  <c r="BM243" i="2"/>
  <c r="Y243" i="2"/>
  <c r="Z243" i="2" s="1"/>
  <c r="P243" i="2"/>
  <c r="X241" i="2"/>
  <c r="X240" i="2"/>
  <c r="BP239" i="2"/>
  <c r="BO239" i="2"/>
  <c r="BN239" i="2"/>
  <c r="BM239" i="2"/>
  <c r="Z239" i="2"/>
  <c r="Y239" i="2"/>
  <c r="P239" i="2"/>
  <c r="BO238" i="2"/>
  <c r="BM238" i="2"/>
  <c r="Y238" i="2"/>
  <c r="Z238" i="2" s="1"/>
  <c r="P238" i="2"/>
  <c r="BO237" i="2"/>
  <c r="BM237" i="2"/>
  <c r="Y237" i="2"/>
  <c r="BO236" i="2"/>
  <c r="BM236" i="2"/>
  <c r="Y236" i="2"/>
  <c r="X234" i="2"/>
  <c r="X233" i="2"/>
  <c r="BO232" i="2"/>
  <c r="BM232" i="2"/>
  <c r="Z232" i="2"/>
  <c r="Y232" i="2"/>
  <c r="BN232" i="2" s="1"/>
  <c r="P232" i="2"/>
  <c r="BO231" i="2"/>
  <c r="BM231" i="2"/>
  <c r="Y231" i="2"/>
  <c r="P231" i="2"/>
  <c r="BO230" i="2"/>
  <c r="BM230" i="2"/>
  <c r="Y230" i="2"/>
  <c r="P230" i="2"/>
  <c r="X228" i="2"/>
  <c r="X227" i="2"/>
  <c r="BO226" i="2"/>
  <c r="BM226" i="2"/>
  <c r="Y226" i="2"/>
  <c r="Y228" i="2" s="1"/>
  <c r="P226" i="2"/>
  <c r="BP225" i="2"/>
  <c r="BO225" i="2"/>
  <c r="BN225" i="2"/>
  <c r="BM225" i="2"/>
  <c r="Z225" i="2"/>
  <c r="Y225" i="2"/>
  <c r="P225" i="2"/>
  <c r="BO224" i="2"/>
  <c r="BM224" i="2"/>
  <c r="Y224" i="2"/>
  <c r="P224" i="2"/>
  <c r="BO223" i="2"/>
  <c r="BM223" i="2"/>
  <c r="Y223" i="2"/>
  <c r="Z223" i="2" s="1"/>
  <c r="P223" i="2"/>
  <c r="BO222" i="2"/>
  <c r="BM222" i="2"/>
  <c r="Z222" i="2"/>
  <c r="Y222" i="2"/>
  <c r="BN222" i="2" s="1"/>
  <c r="P222" i="2"/>
  <c r="X220" i="2"/>
  <c r="X219" i="2"/>
  <c r="BO218" i="2"/>
  <c r="BM218" i="2"/>
  <c r="Y218" i="2"/>
  <c r="Z218" i="2" s="1"/>
  <c r="P218" i="2"/>
  <c r="BO217" i="2"/>
  <c r="BN217" i="2"/>
  <c r="BM217" i="2"/>
  <c r="Z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M214" i="2"/>
  <c r="Y214" i="2"/>
  <c r="BN214" i="2" s="1"/>
  <c r="P214" i="2"/>
  <c r="BO213" i="2"/>
  <c r="BM213" i="2"/>
  <c r="Y213" i="2"/>
  <c r="Z213" i="2" s="1"/>
  <c r="P213" i="2"/>
  <c r="Y211" i="2"/>
  <c r="X211" i="2"/>
  <c r="X210" i="2"/>
  <c r="BO209" i="2"/>
  <c r="BM209" i="2"/>
  <c r="Y209" i="2"/>
  <c r="P209" i="2"/>
  <c r="BO208" i="2"/>
  <c r="BM208" i="2"/>
  <c r="Y208" i="2"/>
  <c r="Z208" i="2" s="1"/>
  <c r="P208" i="2"/>
  <c r="BO207" i="2"/>
  <c r="BM207" i="2"/>
  <c r="Y207" i="2"/>
  <c r="P207" i="2"/>
  <c r="BO206" i="2"/>
  <c r="BM206" i="2"/>
  <c r="Y206" i="2"/>
  <c r="Y210" i="2" s="1"/>
  <c r="P206" i="2"/>
  <c r="BP205" i="2"/>
  <c r="BO205" i="2"/>
  <c r="BN205" i="2"/>
  <c r="BM205" i="2"/>
  <c r="Z205" i="2"/>
  <c r="Y205" i="2"/>
  <c r="P205" i="2"/>
  <c r="X202" i="2"/>
  <c r="X201" i="2"/>
  <c r="BO200" i="2"/>
  <c r="BM200" i="2"/>
  <c r="Y200" i="2"/>
  <c r="Z200" i="2" s="1"/>
  <c r="Z201" i="2" s="1"/>
  <c r="P200" i="2"/>
  <c r="X197" i="2"/>
  <c r="Y196" i="2"/>
  <c r="X196" i="2"/>
  <c r="BP195" i="2"/>
  <c r="BO195" i="2"/>
  <c r="BN195" i="2"/>
  <c r="BM195" i="2"/>
  <c r="Z195" i="2"/>
  <c r="Z196" i="2" s="1"/>
  <c r="Y195" i="2"/>
  <c r="O372" i="2" s="1"/>
  <c r="P195" i="2"/>
  <c r="X192" i="2"/>
  <c r="X191" i="2"/>
  <c r="BO190" i="2"/>
  <c r="BM190" i="2"/>
  <c r="Y190" i="2"/>
  <c r="P190" i="2"/>
  <c r="X187" i="2"/>
  <c r="X186" i="2"/>
  <c r="BO185" i="2"/>
  <c r="BM185" i="2"/>
  <c r="Y185" i="2"/>
  <c r="Z185" i="2" s="1"/>
  <c r="BO184" i="2"/>
  <c r="BM184" i="2"/>
  <c r="Y184" i="2"/>
  <c r="P184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Z176" i="2" s="1"/>
  <c r="P176" i="2"/>
  <c r="BO175" i="2"/>
  <c r="BM175" i="2"/>
  <c r="Y175" i="2"/>
  <c r="P175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BN167" i="2" s="1"/>
  <c r="P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X162" i="2"/>
  <c r="X161" i="2"/>
  <c r="BO160" i="2"/>
  <c r="BM160" i="2"/>
  <c r="Y160" i="2"/>
  <c r="BP160" i="2" s="1"/>
  <c r="P160" i="2"/>
  <c r="X158" i="2"/>
  <c r="X157" i="2"/>
  <c r="BO156" i="2"/>
  <c r="BM156" i="2"/>
  <c r="Z156" i="2"/>
  <c r="Y156" i="2"/>
  <c r="BN156" i="2" s="1"/>
  <c r="P156" i="2"/>
  <c r="BO155" i="2"/>
  <c r="BM155" i="2"/>
  <c r="Y155" i="2"/>
  <c r="P155" i="2"/>
  <c r="BO154" i="2"/>
  <c r="BM154" i="2"/>
  <c r="Y154" i="2"/>
  <c r="P154" i="2"/>
  <c r="BP153" i="2"/>
  <c r="BO153" i="2"/>
  <c r="BN153" i="2"/>
  <c r="BM153" i="2"/>
  <c r="Z153" i="2"/>
  <c r="Y153" i="2"/>
  <c r="P153" i="2"/>
  <c r="BO152" i="2"/>
  <c r="BN152" i="2"/>
  <c r="BM152" i="2"/>
  <c r="Z152" i="2"/>
  <c r="Y152" i="2"/>
  <c r="BP152" i="2" s="1"/>
  <c r="P152" i="2"/>
  <c r="BO151" i="2"/>
  <c r="BN151" i="2"/>
  <c r="BM151" i="2"/>
  <c r="Z151" i="2"/>
  <c r="Y151" i="2"/>
  <c r="BP151" i="2" s="1"/>
  <c r="P151" i="2"/>
  <c r="BO150" i="2"/>
  <c r="BM150" i="2"/>
  <c r="Y150" i="2"/>
  <c r="BP150" i="2" s="1"/>
  <c r="P150" i="2"/>
  <c r="BO149" i="2"/>
  <c r="BM149" i="2"/>
  <c r="Y149" i="2"/>
  <c r="P149" i="2"/>
  <c r="X147" i="2"/>
  <c r="X146" i="2"/>
  <c r="BO145" i="2"/>
  <c r="BM145" i="2"/>
  <c r="Y145" i="2"/>
  <c r="P145" i="2"/>
  <c r="BO144" i="2"/>
  <c r="BM144" i="2"/>
  <c r="Y144" i="2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Z137" i="2" s="1"/>
  <c r="P137" i="2"/>
  <c r="Y135" i="2"/>
  <c r="X135" i="2"/>
  <c r="Y134" i="2"/>
  <c r="X134" i="2"/>
  <c r="BP133" i="2"/>
  <c r="BO133" i="2"/>
  <c r="BN133" i="2"/>
  <c r="BM133" i="2"/>
  <c r="Z133" i="2"/>
  <c r="Y133" i="2"/>
  <c r="P133" i="2"/>
  <c r="BO132" i="2"/>
  <c r="BM132" i="2"/>
  <c r="Y132" i="2"/>
  <c r="Z132" i="2" s="1"/>
  <c r="P132" i="2"/>
  <c r="X129" i="2"/>
  <c r="X128" i="2"/>
  <c r="BO127" i="2"/>
  <c r="BM127" i="2"/>
  <c r="Y127" i="2"/>
  <c r="P127" i="2"/>
  <c r="X125" i="2"/>
  <c r="X124" i="2"/>
  <c r="BO123" i="2"/>
  <c r="BM123" i="2"/>
  <c r="Z123" i="2"/>
  <c r="Y123" i="2"/>
  <c r="BN123" i="2" s="1"/>
  <c r="P123" i="2"/>
  <c r="BO122" i="2"/>
  <c r="BM122" i="2"/>
  <c r="Y122" i="2"/>
  <c r="BN122" i="2" s="1"/>
  <c r="P122" i="2"/>
  <c r="BO121" i="2"/>
  <c r="BM121" i="2"/>
  <c r="Y121" i="2"/>
  <c r="Y125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Z114" i="2" s="1"/>
  <c r="P114" i="2"/>
  <c r="BO113" i="2"/>
  <c r="BM113" i="2"/>
  <c r="Z113" i="2"/>
  <c r="Y113" i="2"/>
  <c r="BN113" i="2" s="1"/>
  <c r="P113" i="2"/>
  <c r="BO112" i="2"/>
  <c r="BM112" i="2"/>
  <c r="Y112" i="2"/>
  <c r="BN112" i="2" s="1"/>
  <c r="P112" i="2"/>
  <c r="BP111" i="2"/>
  <c r="BO111" i="2"/>
  <c r="BM111" i="2"/>
  <c r="Y111" i="2"/>
  <c r="BN111" i="2" s="1"/>
  <c r="P111" i="2"/>
  <c r="BO110" i="2"/>
  <c r="BM110" i="2"/>
  <c r="Y110" i="2"/>
  <c r="Y118" i="2" s="1"/>
  <c r="P110" i="2"/>
  <c r="X106" i="2"/>
  <c r="X105" i="2"/>
  <c r="BO104" i="2"/>
  <c r="BM104" i="2"/>
  <c r="Y104" i="2"/>
  <c r="BP104" i="2" s="1"/>
  <c r="P104" i="2"/>
  <c r="BP103" i="2"/>
  <c r="BO103" i="2"/>
  <c r="BM103" i="2"/>
  <c r="Y103" i="2"/>
  <c r="BN103" i="2" s="1"/>
  <c r="P103" i="2"/>
  <c r="BO102" i="2"/>
  <c r="BM102" i="2"/>
  <c r="Y102" i="2"/>
  <c r="Z102" i="2" s="1"/>
  <c r="P102" i="2"/>
  <c r="X100" i="2"/>
  <c r="X99" i="2"/>
  <c r="BO98" i="2"/>
  <c r="BM98" i="2"/>
  <c r="Y98" i="2"/>
  <c r="BP98" i="2" s="1"/>
  <c r="P98" i="2"/>
  <c r="X95" i="2"/>
  <c r="X94" i="2"/>
  <c r="BO93" i="2"/>
  <c r="BM93" i="2"/>
  <c r="Y93" i="2"/>
  <c r="Y94" i="2" s="1"/>
  <c r="P93" i="2"/>
  <c r="X91" i="2"/>
  <c r="X90" i="2"/>
  <c r="BO89" i="2"/>
  <c r="BM89" i="2"/>
  <c r="Y89" i="2"/>
  <c r="Z89" i="2" s="1"/>
  <c r="P89" i="2"/>
  <c r="BO88" i="2"/>
  <c r="BM88" i="2"/>
  <c r="Y88" i="2"/>
  <c r="BN88" i="2" s="1"/>
  <c r="P88" i="2"/>
  <c r="BP87" i="2"/>
  <c r="BO87" i="2"/>
  <c r="BM87" i="2"/>
  <c r="Y87" i="2"/>
  <c r="P87" i="2"/>
  <c r="X85" i="2"/>
  <c r="X84" i="2"/>
  <c r="BP83" i="2"/>
  <c r="BO83" i="2"/>
  <c r="BN83" i="2"/>
  <c r="BM83" i="2"/>
  <c r="Z83" i="2"/>
  <c r="Y83" i="2"/>
  <c r="P83" i="2"/>
  <c r="BO82" i="2"/>
  <c r="BM82" i="2"/>
  <c r="Y82" i="2"/>
  <c r="P82" i="2"/>
  <c r="BO81" i="2"/>
  <c r="BN81" i="2"/>
  <c r="BM81" i="2"/>
  <c r="Z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1" i="2"/>
  <c r="X70" i="2"/>
  <c r="BO69" i="2"/>
  <c r="BM69" i="2"/>
  <c r="Z69" i="2"/>
  <c r="Y69" i="2"/>
  <c r="BP69" i="2" s="1"/>
  <c r="P69" i="2"/>
  <c r="BO68" i="2"/>
  <c r="BM68" i="2"/>
  <c r="Y68" i="2"/>
  <c r="BN68" i="2" s="1"/>
  <c r="P68" i="2"/>
  <c r="BO67" i="2"/>
  <c r="BM67" i="2"/>
  <c r="Y67" i="2"/>
  <c r="Y71" i="2" s="1"/>
  <c r="X65" i="2"/>
  <c r="X64" i="2"/>
  <c r="BO63" i="2"/>
  <c r="BM63" i="2"/>
  <c r="Y63" i="2"/>
  <c r="BN63" i="2" s="1"/>
  <c r="P63" i="2"/>
  <c r="BO62" i="2"/>
  <c r="BM62" i="2"/>
  <c r="Y62" i="2"/>
  <c r="E372" i="2" s="1"/>
  <c r="P62" i="2"/>
  <c r="X59" i="2"/>
  <c r="X58" i="2"/>
  <c r="BP57" i="2"/>
  <c r="BO57" i="2"/>
  <c r="BM57" i="2"/>
  <c r="Y57" i="2"/>
  <c r="Z57" i="2" s="1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Z49" i="2"/>
  <c r="Y49" i="2"/>
  <c r="BN49" i="2" s="1"/>
  <c r="P49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BO43" i="2"/>
  <c r="BM43" i="2"/>
  <c r="Y43" i="2"/>
  <c r="P43" i="2"/>
  <c r="BO42" i="2"/>
  <c r="BM42" i="2"/>
  <c r="Y42" i="2"/>
  <c r="BP42" i="2" s="1"/>
  <c r="P42" i="2"/>
  <c r="BP41" i="2"/>
  <c r="BO41" i="2"/>
  <c r="BM41" i="2"/>
  <c r="Y41" i="2"/>
  <c r="BN41" i="2" s="1"/>
  <c r="P41" i="2"/>
  <c r="BO40" i="2"/>
  <c r="BM40" i="2"/>
  <c r="Y40" i="2"/>
  <c r="P40" i="2"/>
  <c r="X37" i="2"/>
  <c r="X36" i="2"/>
  <c r="BO35" i="2"/>
  <c r="BM35" i="2"/>
  <c r="Y35" i="2"/>
  <c r="BP35" i="2" s="1"/>
  <c r="P35" i="2"/>
  <c r="BO34" i="2"/>
  <c r="BM34" i="2"/>
  <c r="Y34" i="2"/>
  <c r="Z34" i="2" s="1"/>
  <c r="P34" i="2"/>
  <c r="BP33" i="2"/>
  <c r="BO33" i="2"/>
  <c r="BN33" i="2"/>
  <c r="BM33" i="2"/>
  <c r="Z33" i="2"/>
  <c r="Y33" i="2"/>
  <c r="P33" i="2"/>
  <c r="X29" i="2"/>
  <c r="X28" i="2"/>
  <c r="BO27" i="2"/>
  <c r="BM27" i="2"/>
  <c r="Y27" i="2"/>
  <c r="BN27" i="2" s="1"/>
  <c r="P27" i="2"/>
  <c r="X25" i="2"/>
  <c r="X362" i="2" s="1"/>
  <c r="X24" i="2"/>
  <c r="BP23" i="2"/>
  <c r="BO23" i="2"/>
  <c r="BM23" i="2"/>
  <c r="Y23" i="2"/>
  <c r="BN23" i="2" s="1"/>
  <c r="P23" i="2"/>
  <c r="BO22" i="2"/>
  <c r="X364" i="2" s="1"/>
  <c r="BM22" i="2"/>
  <c r="Y22" i="2"/>
  <c r="B372" i="2" s="1"/>
  <c r="P22" i="2"/>
  <c r="H10" i="2"/>
  <c r="A9" i="2"/>
  <c r="H9" i="2" s="1"/>
  <c r="D7" i="2"/>
  <c r="Q6" i="2"/>
  <c r="P2" i="2"/>
  <c r="BN34" i="2" l="1"/>
  <c r="BP34" i="2"/>
  <c r="BN35" i="2"/>
  <c r="Y47" i="2"/>
  <c r="Y53" i="2"/>
  <c r="Y54" i="2"/>
  <c r="BN74" i="2"/>
  <c r="BP74" i="2"/>
  <c r="BN75" i="2"/>
  <c r="BP88" i="2"/>
  <c r="BN89" i="2"/>
  <c r="BP89" i="2"/>
  <c r="BN98" i="2"/>
  <c r="Y119" i="2"/>
  <c r="BP121" i="2"/>
  <c r="BN144" i="2"/>
  <c r="Z144" i="2"/>
  <c r="BN154" i="2"/>
  <c r="Z154" i="2"/>
  <c r="L372" i="2"/>
  <c r="BP184" i="2"/>
  <c r="BN184" i="2"/>
  <c r="Z184" i="2"/>
  <c r="BN213" i="2"/>
  <c r="BP215" i="2"/>
  <c r="BN215" i="2"/>
  <c r="Z215" i="2"/>
  <c r="BP230" i="2"/>
  <c r="BN230" i="2"/>
  <c r="Z230" i="2"/>
  <c r="Y234" i="2"/>
  <c r="BP237" i="2"/>
  <c r="BN237" i="2"/>
  <c r="Z237" i="2"/>
  <c r="BP251" i="2"/>
  <c r="BN251" i="2"/>
  <c r="Z251" i="2"/>
  <c r="Z252" i="2" s="1"/>
  <c r="BP260" i="2"/>
  <c r="Z260" i="2"/>
  <c r="Z291" i="2"/>
  <c r="Y294" i="2"/>
  <c r="BN291" i="2"/>
  <c r="BP309" i="2"/>
  <c r="BN309" i="2"/>
  <c r="Z309" i="2"/>
  <c r="Z311" i="2" s="1"/>
  <c r="BN310" i="2"/>
  <c r="BP326" i="2"/>
  <c r="BN326" i="2"/>
  <c r="Z326" i="2"/>
  <c r="BN329" i="2"/>
  <c r="BP332" i="2"/>
  <c r="Z332" i="2"/>
  <c r="BN345" i="2"/>
  <c r="X363" i="2"/>
  <c r="X365" i="2" s="1"/>
  <c r="BP22" i="2"/>
  <c r="X366" i="2"/>
  <c r="BP27" i="2"/>
  <c r="C372" i="2"/>
  <c r="Y36" i="2"/>
  <c r="Y37" i="2"/>
  <c r="D372" i="2"/>
  <c r="BN40" i="2"/>
  <c r="BP40" i="2"/>
  <c r="Z42" i="2"/>
  <c r="BN42" i="2"/>
  <c r="Z44" i="2"/>
  <c r="BN44" i="2"/>
  <c r="BN45" i="2"/>
  <c r="BP45" i="2"/>
  <c r="BP49" i="2"/>
  <c r="BN50" i="2"/>
  <c r="BP50" i="2"/>
  <c r="Z52" i="2"/>
  <c r="BN52" i="2"/>
  <c r="Z56" i="2"/>
  <c r="Z58" i="2" s="1"/>
  <c r="BN56" i="2"/>
  <c r="BP63" i="2"/>
  <c r="BP68" i="2"/>
  <c r="Y84" i="2"/>
  <c r="Y85" i="2"/>
  <c r="Y91" i="2"/>
  <c r="Z88" i="2"/>
  <c r="Z93" i="2"/>
  <c r="Z94" i="2" s="1"/>
  <c r="BN93" i="2"/>
  <c r="Y99" i="2"/>
  <c r="Y100" i="2"/>
  <c r="BN102" i="2"/>
  <c r="BP102" i="2"/>
  <c r="Z104" i="2"/>
  <c r="BN104" i="2"/>
  <c r="Y105" i="2"/>
  <c r="Z110" i="2"/>
  <c r="BN110" i="2"/>
  <c r="BP110" i="2"/>
  <c r="BP112" i="2"/>
  <c r="BP113" i="2"/>
  <c r="BN114" i="2"/>
  <c r="BP114" i="2"/>
  <c r="Z116" i="2"/>
  <c r="BN116" i="2"/>
  <c r="Z121" i="2"/>
  <c r="BP122" i="2"/>
  <c r="BP123" i="2"/>
  <c r="BP127" i="2"/>
  <c r="Y129" i="2"/>
  <c r="Y128" i="2"/>
  <c r="BN137" i="2"/>
  <c r="BP137" i="2"/>
  <c r="Y140" i="2"/>
  <c r="BP138" i="2"/>
  <c r="BP144" i="2"/>
  <c r="BN145" i="2"/>
  <c r="BP145" i="2"/>
  <c r="BP154" i="2"/>
  <c r="BN155" i="2"/>
  <c r="BP155" i="2"/>
  <c r="K372" i="2"/>
  <c r="BP175" i="2"/>
  <c r="BN175" i="2"/>
  <c r="Z175" i="2"/>
  <c r="M372" i="2"/>
  <c r="Y191" i="2"/>
  <c r="BP190" i="2"/>
  <c r="BN190" i="2"/>
  <c r="Z190" i="2"/>
  <c r="Z191" i="2" s="1"/>
  <c r="BP207" i="2"/>
  <c r="BN207" i="2"/>
  <c r="Z207" i="2"/>
  <c r="BN208" i="2"/>
  <c r="BP208" i="2"/>
  <c r="BP209" i="2"/>
  <c r="BN209" i="2"/>
  <c r="Z209" i="2"/>
  <c r="BN224" i="2"/>
  <c r="BP224" i="2"/>
  <c r="BN244" i="2"/>
  <c r="BP244" i="2"/>
  <c r="BN267" i="2"/>
  <c r="BP283" i="2"/>
  <c r="Z283" i="2"/>
  <c r="U372" i="2"/>
  <c r="BN302" i="2"/>
  <c r="Y320" i="2"/>
  <c r="BN337" i="2"/>
  <c r="Z134" i="2"/>
  <c r="BN132" i="2"/>
  <c r="BP132" i="2"/>
  <c r="Y147" i="2"/>
  <c r="Y158" i="2"/>
  <c r="BP156" i="2"/>
  <c r="Y161" i="2"/>
  <c r="Y162" i="2"/>
  <c r="BN165" i="2"/>
  <c r="BP165" i="2"/>
  <c r="BN176" i="2"/>
  <c r="BP176" i="2"/>
  <c r="Y197" i="2"/>
  <c r="Q372" i="2"/>
  <c r="BN218" i="2"/>
  <c r="BP218" i="2"/>
  <c r="BP222" i="2"/>
  <c r="BN223" i="2"/>
  <c r="Y233" i="2"/>
  <c r="BP232" i="2"/>
  <c r="Y240" i="2"/>
  <c r="BN238" i="2"/>
  <c r="BP238" i="2"/>
  <c r="Y241" i="2"/>
  <c r="BN243" i="2"/>
  <c r="R372" i="2"/>
  <c r="Y252" i="2"/>
  <c r="Y253" i="2"/>
  <c r="Y264" i="2"/>
  <c r="BN257" i="2"/>
  <c r="BN304" i="2"/>
  <c r="V372" i="2"/>
  <c r="BP315" i="2"/>
  <c r="W372" i="2"/>
  <c r="BN325" i="2"/>
  <c r="BN327" i="2"/>
  <c r="BN342" i="2"/>
  <c r="BP342" i="2"/>
  <c r="Y350" i="2"/>
  <c r="BN344" i="2"/>
  <c r="Z210" i="2"/>
  <c r="Z186" i="2"/>
  <c r="Z206" i="2"/>
  <c r="Z216" i="2"/>
  <c r="Z226" i="2"/>
  <c r="Z271" i="2"/>
  <c r="Z273" i="2" s="1"/>
  <c r="Y285" i="2"/>
  <c r="BP310" i="2"/>
  <c r="BP325" i="2"/>
  <c r="BN333" i="2"/>
  <c r="Z343" i="2"/>
  <c r="BP345" i="2"/>
  <c r="Z353" i="2"/>
  <c r="F372" i="2"/>
  <c r="Z77" i="2"/>
  <c r="Z43" i="2"/>
  <c r="Y58" i="2"/>
  <c r="Z82" i="2"/>
  <c r="Z84" i="2" s="1"/>
  <c r="Y95" i="2"/>
  <c r="Z117" i="2"/>
  <c r="Z23" i="2"/>
  <c r="Y28" i="2"/>
  <c r="Y64" i="2"/>
  <c r="BN77" i="2"/>
  <c r="Z87" i="2"/>
  <c r="Z90" i="2" s="1"/>
  <c r="Z112" i="2"/>
  <c r="Z122" i="2"/>
  <c r="Z124" i="2" s="1"/>
  <c r="Z145" i="2"/>
  <c r="Z146" i="2" s="1"/>
  <c r="Z155" i="2"/>
  <c r="BN168" i="2"/>
  <c r="Y171" i="2"/>
  <c r="BN179" i="2"/>
  <c r="BN185" i="2"/>
  <c r="BN200" i="2"/>
  <c r="BP213" i="2"/>
  <c r="BP223" i="2"/>
  <c r="Z231" i="2"/>
  <c r="Z233" i="2" s="1"/>
  <c r="Z236" i="2"/>
  <c r="Z240" i="2" s="1"/>
  <c r="BP243" i="2"/>
  <c r="BN266" i="2"/>
  <c r="Z276" i="2"/>
  <c r="Z277" i="2" s="1"/>
  <c r="BP291" i="2"/>
  <c r="BN303" i="2"/>
  <c r="Y306" i="2"/>
  <c r="BN328" i="2"/>
  <c r="BN338" i="2"/>
  <c r="BN348" i="2"/>
  <c r="G372" i="2"/>
  <c r="Y106" i="2"/>
  <c r="BN117" i="2"/>
  <c r="Z127" i="2"/>
  <c r="Z128" i="2" s="1"/>
  <c r="BP142" i="2"/>
  <c r="Z150" i="2"/>
  <c r="Z160" i="2"/>
  <c r="Z161" i="2" s="1"/>
  <c r="Y192" i="2"/>
  <c r="BN206" i="2"/>
  <c r="BN216" i="2"/>
  <c r="Y219" i="2"/>
  <c r="BN226" i="2"/>
  <c r="Y247" i="2"/>
  <c r="Z259" i="2"/>
  <c r="BN271" i="2"/>
  <c r="Z282" i="2"/>
  <c r="BP296" i="2"/>
  <c r="Y311" i="2"/>
  <c r="Z319" i="2"/>
  <c r="Z320" i="2" s="1"/>
  <c r="Z331" i="2"/>
  <c r="BN343" i="2"/>
  <c r="BN353" i="2"/>
  <c r="Y361" i="2"/>
  <c r="H372" i="2"/>
  <c r="BN43" i="2"/>
  <c r="Y46" i="2"/>
  <c r="BN82" i="2"/>
  <c r="Z75" i="2"/>
  <c r="BN87" i="2"/>
  <c r="Y90" i="2"/>
  <c r="Z98" i="2"/>
  <c r="Z99" i="2" s="1"/>
  <c r="BP168" i="2"/>
  <c r="BP179" i="2"/>
  <c r="BP185" i="2"/>
  <c r="BP200" i="2"/>
  <c r="BN231" i="2"/>
  <c r="BN236" i="2"/>
  <c r="BP266" i="2"/>
  <c r="BN276" i="2"/>
  <c r="BP303" i="2"/>
  <c r="BP328" i="2"/>
  <c r="BP338" i="2"/>
  <c r="BP348" i="2"/>
  <c r="I372" i="2"/>
  <c r="Z35" i="2"/>
  <c r="Z36" i="2" s="1"/>
  <c r="Y59" i="2"/>
  <c r="F9" i="2"/>
  <c r="Y29" i="2"/>
  <c r="Z41" i="2"/>
  <c r="BP43" i="2"/>
  <c r="Z51" i="2"/>
  <c r="Z53" i="2" s="1"/>
  <c r="Y65" i="2"/>
  <c r="BN69" i="2"/>
  <c r="BP82" i="2"/>
  <c r="Z103" i="2"/>
  <c r="Z105" i="2" s="1"/>
  <c r="Z115" i="2"/>
  <c r="BN127" i="2"/>
  <c r="Z138" i="2"/>
  <c r="Z139" i="2" s="1"/>
  <c r="BN150" i="2"/>
  <c r="BN160" i="2"/>
  <c r="Y172" i="2"/>
  <c r="BP206" i="2"/>
  <c r="Z214" i="2"/>
  <c r="Z219" i="2" s="1"/>
  <c r="Z224" i="2"/>
  <c r="Z227" i="2" s="1"/>
  <c r="BP226" i="2"/>
  <c r="Z244" i="2"/>
  <c r="Z246" i="2" s="1"/>
  <c r="BN259" i="2"/>
  <c r="BP271" i="2"/>
  <c r="BN282" i="2"/>
  <c r="Z292" i="2"/>
  <c r="Z293" i="2" s="1"/>
  <c r="Y307" i="2"/>
  <c r="BN319" i="2"/>
  <c r="BN331" i="2"/>
  <c r="Y334" i="2"/>
  <c r="BP343" i="2"/>
  <c r="J372" i="2"/>
  <c r="Y220" i="2"/>
  <c r="BP231" i="2"/>
  <c r="BP236" i="2"/>
  <c r="BP276" i="2"/>
  <c r="Y312" i="2"/>
  <c r="Y339" i="2"/>
  <c r="BN346" i="2"/>
  <c r="Y349" i="2"/>
  <c r="Y180" i="2"/>
  <c r="Y186" i="2"/>
  <c r="Y201" i="2"/>
  <c r="J9" i="2"/>
  <c r="Z62" i="2"/>
  <c r="Z67" i="2"/>
  <c r="BN138" i="2"/>
  <c r="Z169" i="2"/>
  <c r="Y227" i="2"/>
  <c r="Z257" i="2"/>
  <c r="Z267" i="2"/>
  <c r="Z268" i="2" s="1"/>
  <c r="Z304" i="2"/>
  <c r="BP319" i="2"/>
  <c r="Z329" i="2"/>
  <c r="Y354" i="2"/>
  <c r="Y78" i="2"/>
  <c r="A10" i="2"/>
  <c r="Y24" i="2"/>
  <c r="Y146" i="2"/>
  <c r="Y277" i="2"/>
  <c r="Y335" i="2"/>
  <c r="Z344" i="2"/>
  <c r="F10" i="2"/>
  <c r="BN62" i="2"/>
  <c r="BN67" i="2"/>
  <c r="Y70" i="2"/>
  <c r="Y79" i="2"/>
  <c r="BN169" i="2"/>
  <c r="Y181" i="2"/>
  <c r="Y187" i="2"/>
  <c r="Y202" i="2"/>
  <c r="Y340" i="2"/>
  <c r="Y355" i="2"/>
  <c r="P372" i="2"/>
  <c r="Y25" i="2"/>
  <c r="BP62" i="2"/>
  <c r="BP67" i="2"/>
  <c r="Z76" i="2"/>
  <c r="Y139" i="2"/>
  <c r="Z167" i="2"/>
  <c r="Z178" i="2"/>
  <c r="Z180" i="2" s="1"/>
  <c r="BP257" i="2"/>
  <c r="Y293" i="2"/>
  <c r="Z302" i="2"/>
  <c r="BN315" i="2"/>
  <c r="Z327" i="2"/>
  <c r="Z337" i="2"/>
  <c r="Z339" i="2" s="1"/>
  <c r="Z347" i="2"/>
  <c r="BN260" i="2"/>
  <c r="Y263" i="2"/>
  <c r="BN283" i="2"/>
  <c r="BN332" i="2"/>
  <c r="Z352" i="2"/>
  <c r="Z359" i="2"/>
  <c r="Z360" i="2" s="1"/>
  <c r="BN178" i="2"/>
  <c r="Y268" i="2"/>
  <c r="BN347" i="2"/>
  <c r="S372" i="2"/>
  <c r="Z111" i="2"/>
  <c r="Z118" i="2" s="1"/>
  <c r="Z63" i="2"/>
  <c r="Z149" i="2"/>
  <c r="Z170" i="2"/>
  <c r="Z258" i="2"/>
  <c r="Z281" i="2"/>
  <c r="Z284" i="2" s="1"/>
  <c r="Z305" i="2"/>
  <c r="Z330" i="2"/>
  <c r="BN352" i="2"/>
  <c r="BN359" i="2"/>
  <c r="T372" i="2"/>
  <c r="Z22" i="2"/>
  <c r="Z24" i="2" s="1"/>
  <c r="BN76" i="2"/>
  <c r="Z68" i="2"/>
  <c r="BP93" i="2"/>
  <c r="BN22" i="2"/>
  <c r="BN57" i="2"/>
  <c r="BN121" i="2"/>
  <c r="Y124" i="2"/>
  <c r="Y157" i="2"/>
  <c r="BP167" i="2"/>
  <c r="BP302" i="2"/>
  <c r="Y316" i="2"/>
  <c r="Z325" i="2"/>
  <c r="Z27" i="2"/>
  <c r="Z28" i="2" s="1"/>
  <c r="Z40" i="2"/>
  <c r="Z46" i="2" s="1"/>
  <c r="BN149" i="2"/>
  <c r="BN170" i="2"/>
  <c r="BN258" i="2"/>
  <c r="Y269" i="2"/>
  <c r="BN281" i="2"/>
  <c r="Y284" i="2"/>
  <c r="BN305" i="2"/>
  <c r="BP359" i="2"/>
  <c r="BP149" i="2"/>
  <c r="Y360" i="2"/>
  <c r="Z171" i="2" l="1"/>
  <c r="Z263" i="2"/>
  <c r="Z70" i="2"/>
  <c r="Y364" i="2"/>
  <c r="Z78" i="2"/>
  <c r="Z349" i="2"/>
  <c r="Z64" i="2"/>
  <c r="Y363" i="2"/>
  <c r="Y365" i="2" s="1"/>
  <c r="Y362" i="2"/>
  <c r="Z334" i="2"/>
  <c r="Y366" i="2"/>
  <c r="Z306" i="2"/>
  <c r="Z157" i="2"/>
  <c r="Z354" i="2"/>
  <c r="Z367" i="2" l="1"/>
</calcChain>
</file>

<file path=xl/sharedStrings.xml><?xml version="1.0" encoding="utf-8"?>
<sst xmlns="http://schemas.openxmlformats.org/spreadsheetml/2006/main" count="2534" uniqueCount="568">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</sst>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2"/>
  <sheetViews>
    <sheetView showGridLines="0" tabSelected="1" zoomScaleNormal="100" zoomScaleSheetLayoutView="100" workbookViewId="0">
      <selection activeCell="X13" sqref="X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35" t="s">
        <v>26</v>
      </c>
      <c r="E1" s="635"/>
      <c r="F1" s="635"/>
      <c r="G1" s="14" t="s">
        <v>67</v>
      </c>
      <c r="H1" s="635" t="s">
        <v>46</v>
      </c>
      <c r="I1" s="635"/>
      <c r="J1" s="635"/>
      <c r="K1" s="635"/>
      <c r="L1" s="635"/>
      <c r="M1" s="635"/>
      <c r="N1" s="635"/>
      <c r="O1" s="635"/>
      <c r="P1" s="635"/>
      <c r="Q1" s="635"/>
      <c r="R1" s="636" t="s">
        <v>68</v>
      </c>
      <c r="S1" s="637"/>
      <c r="T1" s="6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8"/>
      <c r="R2" s="638"/>
      <c r="S2" s="638"/>
      <c r="T2" s="638"/>
      <c r="U2" s="638"/>
      <c r="V2" s="638"/>
      <c r="W2" s="6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8"/>
      <c r="Q3" s="638"/>
      <c r="R3" s="638"/>
      <c r="S3" s="638"/>
      <c r="T3" s="638"/>
      <c r="U3" s="638"/>
      <c r="V3" s="638"/>
      <c r="W3" s="6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17" t="s">
        <v>8</v>
      </c>
      <c r="B5" s="617"/>
      <c r="C5" s="617"/>
      <c r="D5" s="639"/>
      <c r="E5" s="639"/>
      <c r="F5" s="640" t="s">
        <v>14</v>
      </c>
      <c r="G5" s="640"/>
      <c r="H5" s="639"/>
      <c r="I5" s="639"/>
      <c r="J5" s="639"/>
      <c r="K5" s="639"/>
      <c r="L5" s="639"/>
      <c r="M5" s="639"/>
      <c r="N5" s="72"/>
      <c r="P5" s="27" t="s">
        <v>4</v>
      </c>
      <c r="Q5" s="641">
        <v>45896</v>
      </c>
      <c r="R5" s="641"/>
      <c r="T5" s="642" t="s">
        <v>3</v>
      </c>
      <c r="U5" s="643"/>
      <c r="V5" s="644" t="s">
        <v>554</v>
      </c>
      <c r="W5" s="645"/>
      <c r="AB5" s="59"/>
      <c r="AC5" s="59"/>
      <c r="AD5" s="59"/>
      <c r="AE5" s="59"/>
    </row>
    <row r="6" spans="1:32" s="17" customFormat="1" ht="24" customHeight="1" x14ac:dyDescent="0.2">
      <c r="A6" s="617" t="s">
        <v>1</v>
      </c>
      <c r="B6" s="617"/>
      <c r="C6" s="617"/>
      <c r="D6" s="618" t="s">
        <v>76</v>
      </c>
      <c r="E6" s="618"/>
      <c r="F6" s="618"/>
      <c r="G6" s="618"/>
      <c r="H6" s="618"/>
      <c r="I6" s="618"/>
      <c r="J6" s="618"/>
      <c r="K6" s="618"/>
      <c r="L6" s="618"/>
      <c r="M6" s="618"/>
      <c r="N6" s="73"/>
      <c r="P6" s="27" t="s">
        <v>27</v>
      </c>
      <c r="Q6" s="619" t="str">
        <f>IF(Q5=0," ",CHOOSE(WEEKDAY(Q5,2),"Понедельник","Вторник","Среда","Четверг","Пятница","Суббота","Воскресенье"))</f>
        <v>Среда</v>
      </c>
      <c r="R6" s="619"/>
      <c r="T6" s="620" t="s">
        <v>5</v>
      </c>
      <c r="U6" s="621"/>
      <c r="V6" s="622" t="s">
        <v>70</v>
      </c>
      <c r="W6" s="6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29"/>
      <c r="L7" s="629"/>
      <c r="M7" s="630"/>
      <c r="N7" s="74"/>
      <c r="P7" s="29"/>
      <c r="Q7" s="48"/>
      <c r="R7" s="48"/>
      <c r="T7" s="620"/>
      <c r="U7" s="621"/>
      <c r="V7" s="624"/>
      <c r="W7" s="625"/>
      <c r="AB7" s="59"/>
      <c r="AC7" s="59"/>
      <c r="AD7" s="59"/>
      <c r="AE7" s="59"/>
    </row>
    <row r="8" spans="1:32" s="17" customFormat="1" ht="25.5" customHeight="1" x14ac:dyDescent="0.2">
      <c r="A8" s="631" t="s">
        <v>57</v>
      </c>
      <c r="B8" s="631"/>
      <c r="C8" s="631"/>
      <c r="D8" s="632" t="s">
        <v>77</v>
      </c>
      <c r="E8" s="632"/>
      <c r="F8" s="632"/>
      <c r="G8" s="632"/>
      <c r="H8" s="632"/>
      <c r="I8" s="632"/>
      <c r="J8" s="632"/>
      <c r="K8" s="632"/>
      <c r="L8" s="632"/>
      <c r="M8" s="632"/>
      <c r="N8" s="75"/>
      <c r="P8" s="27" t="s">
        <v>11</v>
      </c>
      <c r="Q8" s="616">
        <v>0.41666666666666669</v>
      </c>
      <c r="R8" s="616"/>
      <c r="T8" s="620"/>
      <c r="U8" s="621"/>
      <c r="V8" s="624"/>
      <c r="W8" s="625"/>
      <c r="AB8" s="59"/>
      <c r="AC8" s="59"/>
      <c r="AD8" s="59"/>
      <c r="AE8" s="59"/>
    </row>
    <row r="9" spans="1:32" s="17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8"/>
      <c r="C9" s="608"/>
      <c r="D9" s="609" t="s">
        <v>45</v>
      </c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8"/>
      <c r="H9" s="633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6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70"/>
      <c r="P9" s="31" t="s">
        <v>15</v>
      </c>
      <c r="Q9" s="634"/>
      <c r="R9" s="634"/>
      <c r="T9" s="620"/>
      <c r="U9" s="621"/>
      <c r="V9" s="626"/>
      <c r="W9" s="6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8"/>
      <c r="C10" s="608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8"/>
      <c r="H10" s="611" t="str">
        <f>IFERROR(VLOOKUP($D$10,Proxy,2,FALSE),"")</f>
        <v/>
      </c>
      <c r="I10" s="611"/>
      <c r="J10" s="611"/>
      <c r="K10" s="611"/>
      <c r="L10" s="611"/>
      <c r="M10" s="611"/>
      <c r="N10" s="71"/>
      <c r="P10" s="31" t="s">
        <v>32</v>
      </c>
      <c r="Q10" s="612"/>
      <c r="R10" s="612"/>
      <c r="U10" s="29" t="s">
        <v>12</v>
      </c>
      <c r="V10" s="613" t="s">
        <v>71</v>
      </c>
      <c r="W10" s="6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5"/>
      <c r="R11" s="615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72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616"/>
      <c r="R12" s="616"/>
      <c r="S12" s="28"/>
      <c r="T12"/>
      <c r="U12" s="29" t="s">
        <v>60</v>
      </c>
      <c r="V12" s="594" t="s">
        <v>564</v>
      </c>
      <c r="W12" s="594"/>
      <c r="AB12" s="59"/>
      <c r="AC12" s="59"/>
      <c r="AD12" s="59"/>
      <c r="AE12" s="59"/>
    </row>
    <row r="13" spans="1:32" s="17" customFormat="1" ht="23.25" customHeight="1" x14ac:dyDescent="0.2">
      <c r="A13" s="593" t="s">
        <v>73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74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75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61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79" t="s">
        <v>58</v>
      </c>
      <c r="B17" s="579" t="s">
        <v>48</v>
      </c>
      <c r="C17" s="600" t="s">
        <v>47</v>
      </c>
      <c r="D17" s="602" t="s">
        <v>49</v>
      </c>
      <c r="E17" s="603"/>
      <c r="F17" s="579" t="s">
        <v>21</v>
      </c>
      <c r="G17" s="579" t="s">
        <v>24</v>
      </c>
      <c r="H17" s="579" t="s">
        <v>22</v>
      </c>
      <c r="I17" s="579" t="s">
        <v>23</v>
      </c>
      <c r="J17" s="579" t="s">
        <v>16</v>
      </c>
      <c r="K17" s="579" t="s">
        <v>66</v>
      </c>
      <c r="L17" s="579" t="s">
        <v>64</v>
      </c>
      <c r="M17" s="579" t="s">
        <v>2</v>
      </c>
      <c r="N17" s="579" t="s">
        <v>63</v>
      </c>
      <c r="O17" s="579" t="s">
        <v>25</v>
      </c>
      <c r="P17" s="602" t="s">
        <v>17</v>
      </c>
      <c r="Q17" s="606"/>
      <c r="R17" s="606"/>
      <c r="S17" s="606"/>
      <c r="T17" s="603"/>
      <c r="U17" s="598" t="s">
        <v>55</v>
      </c>
      <c r="V17" s="599"/>
      <c r="W17" s="579" t="s">
        <v>6</v>
      </c>
      <c r="X17" s="579" t="s">
        <v>41</v>
      </c>
      <c r="Y17" s="581" t="s">
        <v>53</v>
      </c>
      <c r="Z17" s="583" t="s">
        <v>18</v>
      </c>
      <c r="AA17" s="585" t="s">
        <v>59</v>
      </c>
      <c r="AB17" s="585" t="s">
        <v>19</v>
      </c>
      <c r="AC17" s="585" t="s">
        <v>65</v>
      </c>
      <c r="AD17" s="587" t="s">
        <v>56</v>
      </c>
      <c r="AE17" s="588"/>
      <c r="AF17" s="589"/>
      <c r="AG17" s="82"/>
      <c r="BD17" s="81" t="s">
        <v>62</v>
      </c>
    </row>
    <row r="18" spans="1:68" ht="14.25" customHeight="1" x14ac:dyDescent="0.2">
      <c r="A18" s="580"/>
      <c r="B18" s="580"/>
      <c r="C18" s="601"/>
      <c r="D18" s="604"/>
      <c r="E18" s="605"/>
      <c r="F18" s="580"/>
      <c r="G18" s="580"/>
      <c r="H18" s="580"/>
      <c r="I18" s="580"/>
      <c r="J18" s="580"/>
      <c r="K18" s="580"/>
      <c r="L18" s="580"/>
      <c r="M18" s="580"/>
      <c r="N18" s="580"/>
      <c r="O18" s="580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80"/>
      <c r="X18" s="580"/>
      <c r="Y18" s="582"/>
      <c r="Z18" s="584"/>
      <c r="AA18" s="586"/>
      <c r="AB18" s="586"/>
      <c r="AC18" s="586"/>
      <c r="AD18" s="590"/>
      <c r="AE18" s="591"/>
      <c r="AF18" s="592"/>
      <c r="AG18" s="82"/>
      <c r="BD18" s="81"/>
    </row>
    <row r="19" spans="1:68" ht="27.75" customHeight="1" x14ac:dyDescent="0.2">
      <c r="A19" s="406" t="s">
        <v>78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54"/>
      <c r="AB19" s="54"/>
      <c r="AC19" s="54"/>
    </row>
    <row r="20" spans="1:68" ht="16.5" customHeight="1" x14ac:dyDescent="0.25">
      <c r="A20" s="407" t="s">
        <v>78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65"/>
      <c r="AB20" s="65"/>
      <c r="AC20" s="79"/>
    </row>
    <row r="21" spans="1:68" ht="14.25" customHeight="1" x14ac:dyDescent="0.25">
      <c r="A21" s="408" t="s">
        <v>79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09">
        <v>4680115886230</v>
      </c>
      <c r="E22" s="409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7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11"/>
      <c r="R22" s="411"/>
      <c r="S22" s="411"/>
      <c r="T22" s="41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09">
        <v>4680115886247</v>
      </c>
      <c r="E23" s="409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11"/>
      <c r="R23" s="411"/>
      <c r="S23" s="411"/>
      <c r="T23" s="41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16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7"/>
      <c r="P24" s="413" t="s">
        <v>40</v>
      </c>
      <c r="Q24" s="414"/>
      <c r="R24" s="414"/>
      <c r="S24" s="414"/>
      <c r="T24" s="414"/>
      <c r="U24" s="414"/>
      <c r="V24" s="415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7"/>
      <c r="P25" s="413" t="s">
        <v>40</v>
      </c>
      <c r="Q25" s="414"/>
      <c r="R25" s="414"/>
      <c r="S25" s="414"/>
      <c r="T25" s="414"/>
      <c r="U25" s="414"/>
      <c r="V25" s="415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08" t="s">
        <v>88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09">
        <v>4607091388503</v>
      </c>
      <c r="E27" s="409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11"/>
      <c r="R27" s="411"/>
      <c r="S27" s="411"/>
      <c r="T27" s="41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16"/>
      <c r="B28" s="416"/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7"/>
      <c r="P28" s="413" t="s">
        <v>40</v>
      </c>
      <c r="Q28" s="414"/>
      <c r="R28" s="414"/>
      <c r="S28" s="414"/>
      <c r="T28" s="414"/>
      <c r="U28" s="414"/>
      <c r="V28" s="415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16"/>
      <c r="B29" s="416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7"/>
      <c r="P29" s="413" t="s">
        <v>40</v>
      </c>
      <c r="Q29" s="414"/>
      <c r="R29" s="414"/>
      <c r="S29" s="414"/>
      <c r="T29" s="414"/>
      <c r="U29" s="414"/>
      <c r="V29" s="415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06" t="s">
        <v>94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A30" s="54"/>
      <c r="AB30" s="54"/>
      <c r="AC30" s="54"/>
    </row>
    <row r="31" spans="1:68" ht="16.5" customHeight="1" x14ac:dyDescent="0.25">
      <c r="A31" s="407" t="s">
        <v>95</v>
      </c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65"/>
      <c r="AB31" s="65"/>
      <c r="AC31" s="79"/>
    </row>
    <row r="32" spans="1:68" ht="14.25" customHeight="1" x14ac:dyDescent="0.25">
      <c r="A32" s="408" t="s">
        <v>96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09">
        <v>4607091385670</v>
      </c>
      <c r="E33" s="409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11"/>
      <c r="R33" s="411"/>
      <c r="S33" s="411"/>
      <c r="T33" s="412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09">
        <v>4607091385687</v>
      </c>
      <c r="E34" s="409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11"/>
      <c r="R34" s="411"/>
      <c r="S34" s="411"/>
      <c r="T34" s="41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09">
        <v>4680115882539</v>
      </c>
      <c r="E35" s="409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11"/>
      <c r="R35" s="411"/>
      <c r="S35" s="411"/>
      <c r="T35" s="41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7"/>
      <c r="P36" s="413" t="s">
        <v>40</v>
      </c>
      <c r="Q36" s="414"/>
      <c r="R36" s="414"/>
      <c r="S36" s="414"/>
      <c r="T36" s="414"/>
      <c r="U36" s="414"/>
      <c r="V36" s="415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7"/>
      <c r="P37" s="413" t="s">
        <v>40</v>
      </c>
      <c r="Q37" s="414"/>
      <c r="R37" s="414"/>
      <c r="S37" s="414"/>
      <c r="T37" s="414"/>
      <c r="U37" s="414"/>
      <c r="V37" s="415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07" t="s">
        <v>108</v>
      </c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407"/>
      <c r="S38" s="407"/>
      <c r="T38" s="407"/>
      <c r="U38" s="407"/>
      <c r="V38" s="407"/>
      <c r="W38" s="407"/>
      <c r="X38" s="407"/>
      <c r="Y38" s="407"/>
      <c r="Z38" s="407"/>
      <c r="AA38" s="65"/>
      <c r="AB38" s="65"/>
      <c r="AC38" s="79"/>
    </row>
    <row r="39" spans="1:68" ht="14.25" customHeight="1" x14ac:dyDescent="0.25">
      <c r="A39" s="408" t="s">
        <v>96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09">
        <v>4680115885882</v>
      </c>
      <c r="E40" s="409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11"/>
      <c r="R40" s="411"/>
      <c r="S40" s="411"/>
      <c r="T40" s="412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09">
        <v>4680115881426</v>
      </c>
      <c r="E41" s="40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11"/>
      <c r="R41" s="411"/>
      <c r="S41" s="411"/>
      <c r="T41" s="412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09">
        <v>4680115880283</v>
      </c>
      <c r="E42" s="409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11"/>
      <c r="R42" s="411"/>
      <c r="S42" s="411"/>
      <c r="T42" s="41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09">
        <v>4680115881525</v>
      </c>
      <c r="E43" s="40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11"/>
      <c r="R43" s="411"/>
      <c r="S43" s="411"/>
      <c r="T43" s="41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09">
        <v>4680115885899</v>
      </c>
      <c r="E44" s="409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6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11"/>
      <c r="R44" s="411"/>
      <c r="S44" s="411"/>
      <c r="T44" s="41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09">
        <v>4680115881419</v>
      </c>
      <c r="E45" s="409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11"/>
      <c r="R45" s="411"/>
      <c r="S45" s="411"/>
      <c r="T45" s="41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16"/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7"/>
      <c r="P46" s="413" t="s">
        <v>40</v>
      </c>
      <c r="Q46" s="414"/>
      <c r="R46" s="414"/>
      <c r="S46" s="414"/>
      <c r="T46" s="414"/>
      <c r="U46" s="414"/>
      <c r="V46" s="415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16"/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7"/>
      <c r="P47" s="413" t="s">
        <v>40</v>
      </c>
      <c r="Q47" s="414"/>
      <c r="R47" s="414"/>
      <c r="S47" s="414"/>
      <c r="T47" s="414"/>
      <c r="U47" s="414"/>
      <c r="V47" s="415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08" t="s">
        <v>127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09">
        <v>4680115881440</v>
      </c>
      <c r="E49" s="40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11"/>
      <c r="R49" s="411"/>
      <c r="S49" s="411"/>
      <c r="T49" s="412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09">
        <v>4680115882751</v>
      </c>
      <c r="E50" s="409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5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11"/>
      <c r="R50" s="411"/>
      <c r="S50" s="411"/>
      <c r="T50" s="412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09">
        <v>4680115885950</v>
      </c>
      <c r="E51" s="409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5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11"/>
      <c r="R51" s="411"/>
      <c r="S51" s="411"/>
      <c r="T51" s="41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09">
        <v>4680115881433</v>
      </c>
      <c r="E52" s="409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56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11"/>
      <c r="R52" s="411"/>
      <c r="S52" s="411"/>
      <c r="T52" s="41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16"/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7"/>
      <c r="P53" s="413" t="s">
        <v>40</v>
      </c>
      <c r="Q53" s="414"/>
      <c r="R53" s="414"/>
      <c r="S53" s="414"/>
      <c r="T53" s="414"/>
      <c r="U53" s="414"/>
      <c r="V53" s="415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16"/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7"/>
      <c r="P54" s="413" t="s">
        <v>40</v>
      </c>
      <c r="Q54" s="414"/>
      <c r="R54" s="414"/>
      <c r="S54" s="414"/>
      <c r="T54" s="414"/>
      <c r="U54" s="414"/>
      <c r="V54" s="415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08" t="s">
        <v>138</v>
      </c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  <c r="V55" s="408"/>
      <c r="W55" s="408"/>
      <c r="X55" s="408"/>
      <c r="Y55" s="408"/>
      <c r="Z55" s="408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09">
        <v>4680115881532</v>
      </c>
      <c r="E56" s="409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5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11"/>
      <c r="R56" s="411"/>
      <c r="S56" s="411"/>
      <c r="T56" s="41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09">
        <v>4680115881464</v>
      </c>
      <c r="E57" s="409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5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11"/>
      <c r="R57" s="411"/>
      <c r="S57" s="411"/>
      <c r="T57" s="41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16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7"/>
      <c r="P58" s="413" t="s">
        <v>40</v>
      </c>
      <c r="Q58" s="414"/>
      <c r="R58" s="414"/>
      <c r="S58" s="414"/>
      <c r="T58" s="414"/>
      <c r="U58" s="414"/>
      <c r="V58" s="41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16"/>
      <c r="B59" s="416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7"/>
      <c r="P59" s="413" t="s">
        <v>40</v>
      </c>
      <c r="Q59" s="414"/>
      <c r="R59" s="414"/>
      <c r="S59" s="414"/>
      <c r="T59" s="414"/>
      <c r="U59" s="414"/>
      <c r="V59" s="41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07" t="s">
        <v>145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5"/>
      <c r="AB60" s="65"/>
      <c r="AC60" s="79"/>
    </row>
    <row r="61" spans="1:68" ht="14.25" customHeight="1" x14ac:dyDescent="0.25">
      <c r="A61" s="408" t="s">
        <v>96</v>
      </c>
      <c r="B61" s="408"/>
      <c r="C61" s="408"/>
      <c r="D61" s="408"/>
      <c r="E61" s="408"/>
      <c r="F61" s="408"/>
      <c r="G61" s="408"/>
      <c r="H61" s="408"/>
      <c r="I61" s="408"/>
      <c r="J61" s="408"/>
      <c r="K61" s="408"/>
      <c r="L61" s="408"/>
      <c r="M61" s="408"/>
      <c r="N61" s="408"/>
      <c r="O61" s="408"/>
      <c r="P61" s="408"/>
      <c r="Q61" s="408"/>
      <c r="R61" s="408"/>
      <c r="S61" s="408"/>
      <c r="T61" s="408"/>
      <c r="U61" s="408"/>
      <c r="V61" s="408"/>
      <c r="W61" s="408"/>
      <c r="X61" s="408"/>
      <c r="Y61" s="408"/>
      <c r="Z61" s="408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09">
        <v>4680115881327</v>
      </c>
      <c r="E62" s="40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5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11"/>
      <c r="R62" s="411"/>
      <c r="S62" s="411"/>
      <c r="T62" s="41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4301011476</v>
      </c>
      <c r="D63" s="409">
        <v>4680115881518</v>
      </c>
      <c r="E63" s="409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5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11"/>
      <c r="R63" s="411"/>
      <c r="S63" s="411"/>
      <c r="T63" s="41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7"/>
      <c r="P64" s="413" t="s">
        <v>40</v>
      </c>
      <c r="Q64" s="414"/>
      <c r="R64" s="414"/>
      <c r="S64" s="414"/>
      <c r="T64" s="414"/>
      <c r="U64" s="414"/>
      <c r="V64" s="415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16"/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7"/>
      <c r="P65" s="413" t="s">
        <v>40</v>
      </c>
      <c r="Q65" s="414"/>
      <c r="R65" s="414"/>
      <c r="S65" s="414"/>
      <c r="T65" s="414"/>
      <c r="U65" s="414"/>
      <c r="V65" s="415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08" t="s">
        <v>79</v>
      </c>
      <c r="B66" s="408"/>
      <c r="C66" s="408"/>
      <c r="D66" s="408"/>
      <c r="E66" s="408"/>
      <c r="F66" s="408"/>
      <c r="G66" s="408"/>
      <c r="H66" s="408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  <c r="V66" s="408"/>
      <c r="W66" s="408"/>
      <c r="X66" s="408"/>
      <c r="Y66" s="408"/>
      <c r="Z66" s="408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4301051712</v>
      </c>
      <c r="D67" s="409">
        <v>4607091386967</v>
      </c>
      <c r="E67" s="409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123</v>
      </c>
      <c r="N67" s="38"/>
      <c r="O67" s="37">
        <v>45</v>
      </c>
      <c r="P67" s="556" t="s">
        <v>153</v>
      </c>
      <c r="Q67" s="411"/>
      <c r="R67" s="411"/>
      <c r="S67" s="411"/>
      <c r="T67" s="41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154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4301051718</v>
      </c>
      <c r="D68" s="409">
        <v>4607091385731</v>
      </c>
      <c r="E68" s="409"/>
      <c r="F68" s="62">
        <v>0.45</v>
      </c>
      <c r="G68" s="37">
        <v>6</v>
      </c>
      <c r="H68" s="62">
        <v>2.7</v>
      </c>
      <c r="I68" s="62">
        <v>2.952</v>
      </c>
      <c r="J68" s="37">
        <v>182</v>
      </c>
      <c r="K68" s="37" t="s">
        <v>84</v>
      </c>
      <c r="L68" s="37" t="s">
        <v>45</v>
      </c>
      <c r="M68" s="38" t="s">
        <v>123</v>
      </c>
      <c r="N68" s="38"/>
      <c r="O68" s="37">
        <v>45</v>
      </c>
      <c r="P68" s="55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11"/>
      <c r="R68" s="411"/>
      <c r="S68" s="411"/>
      <c r="T68" s="41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154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157</v>
      </c>
      <c r="B69" s="63" t="s">
        <v>158</v>
      </c>
      <c r="C69" s="36">
        <v>4301051438</v>
      </c>
      <c r="D69" s="409">
        <v>4680115880894</v>
      </c>
      <c r="E69" s="409"/>
      <c r="F69" s="62">
        <v>0.33</v>
      </c>
      <c r="G69" s="37">
        <v>6</v>
      </c>
      <c r="H69" s="62">
        <v>1.98</v>
      </c>
      <c r="I69" s="62">
        <v>2.238</v>
      </c>
      <c r="J69" s="37">
        <v>182</v>
      </c>
      <c r="K69" s="37" t="s">
        <v>84</v>
      </c>
      <c r="L69" s="37" t="s">
        <v>45</v>
      </c>
      <c r="M69" s="38" t="s">
        <v>104</v>
      </c>
      <c r="N69" s="38"/>
      <c r="O69" s="37">
        <v>45</v>
      </c>
      <c r="P69" s="5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11"/>
      <c r="R69" s="411"/>
      <c r="S69" s="411"/>
      <c r="T69" s="41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159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416"/>
      <c r="B70" s="416"/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7"/>
      <c r="P70" s="413" t="s">
        <v>40</v>
      </c>
      <c r="Q70" s="414"/>
      <c r="R70" s="414"/>
      <c r="S70" s="414"/>
      <c r="T70" s="414"/>
      <c r="U70" s="414"/>
      <c r="V70" s="41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16"/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7"/>
      <c r="P71" s="413" t="s">
        <v>40</v>
      </c>
      <c r="Q71" s="414"/>
      <c r="R71" s="414"/>
      <c r="S71" s="414"/>
      <c r="T71" s="414"/>
      <c r="U71" s="414"/>
      <c r="V71" s="41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6.5" customHeight="1" x14ac:dyDescent="0.25">
      <c r="A72" s="407" t="s">
        <v>160</v>
      </c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7"/>
      <c r="P72" s="407"/>
      <c r="Q72" s="407"/>
      <c r="R72" s="407"/>
      <c r="S72" s="407"/>
      <c r="T72" s="407"/>
      <c r="U72" s="407"/>
      <c r="V72" s="407"/>
      <c r="W72" s="407"/>
      <c r="X72" s="407"/>
      <c r="Y72" s="407"/>
      <c r="Z72" s="407"/>
      <c r="AA72" s="65"/>
      <c r="AB72" s="65"/>
      <c r="AC72" s="79"/>
    </row>
    <row r="73" spans="1:68" ht="14.25" customHeight="1" x14ac:dyDescent="0.25">
      <c r="A73" s="408" t="s">
        <v>96</v>
      </c>
      <c r="B73" s="408"/>
      <c r="C73" s="408"/>
      <c r="D73" s="408"/>
      <c r="E73" s="408"/>
      <c r="F73" s="408"/>
      <c r="G73" s="408"/>
      <c r="H73" s="408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  <c r="V73" s="408"/>
      <c r="W73" s="408"/>
      <c r="X73" s="408"/>
      <c r="Y73" s="408"/>
      <c r="Z73" s="408"/>
      <c r="AA73" s="66"/>
      <c r="AB73" s="66"/>
      <c r="AC73" s="80"/>
    </row>
    <row r="74" spans="1:68" ht="16.5" customHeight="1" x14ac:dyDescent="0.25">
      <c r="A74" s="63" t="s">
        <v>161</v>
      </c>
      <c r="B74" s="63" t="s">
        <v>162</v>
      </c>
      <c r="C74" s="36">
        <v>4301011514</v>
      </c>
      <c r="D74" s="409">
        <v>4680115882133</v>
      </c>
      <c r="E74" s="409"/>
      <c r="F74" s="62">
        <v>1.35</v>
      </c>
      <c r="G74" s="37">
        <v>8</v>
      </c>
      <c r="H74" s="62">
        <v>10.8</v>
      </c>
      <c r="I74" s="62">
        <v>11.234999999999999</v>
      </c>
      <c r="J74" s="37">
        <v>64</v>
      </c>
      <c r="K74" s="37" t="s">
        <v>101</v>
      </c>
      <c r="L74" s="37" t="s">
        <v>45</v>
      </c>
      <c r="M74" s="38" t="s">
        <v>100</v>
      </c>
      <c r="N74" s="38"/>
      <c r="O74" s="37">
        <v>50</v>
      </c>
      <c r="P74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11"/>
      <c r="R74" s="411"/>
      <c r="S74" s="411"/>
      <c r="T74" s="41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2" t="s">
        <v>163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164</v>
      </c>
      <c r="B75" s="63" t="s">
        <v>165</v>
      </c>
      <c r="C75" s="36">
        <v>4301011417</v>
      </c>
      <c r="D75" s="409">
        <v>4680115880269</v>
      </c>
      <c r="E75" s="409"/>
      <c r="F75" s="62">
        <v>0.375</v>
      </c>
      <c r="G75" s="37">
        <v>10</v>
      </c>
      <c r="H75" s="62">
        <v>3.75</v>
      </c>
      <c r="I75" s="62">
        <v>3.96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5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11"/>
      <c r="R75" s="411"/>
      <c r="S75" s="411"/>
      <c r="T75" s="41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163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166</v>
      </c>
      <c r="B76" s="63" t="s">
        <v>167</v>
      </c>
      <c r="C76" s="36">
        <v>4301011415</v>
      </c>
      <c r="D76" s="409">
        <v>4680115880429</v>
      </c>
      <c r="E76" s="409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11"/>
      <c r="R76" s="411"/>
      <c r="S76" s="411"/>
      <c r="T76" s="41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163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168</v>
      </c>
      <c r="B77" s="63" t="s">
        <v>169</v>
      </c>
      <c r="C77" s="36">
        <v>4301011462</v>
      </c>
      <c r="D77" s="409">
        <v>4680115881457</v>
      </c>
      <c r="E77" s="409"/>
      <c r="F77" s="62">
        <v>0.75</v>
      </c>
      <c r="G77" s="37">
        <v>6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11"/>
      <c r="R77" s="411"/>
      <c r="S77" s="411"/>
      <c r="T77" s="41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163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416"/>
      <c r="B78" s="416"/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7"/>
      <c r="P78" s="413" t="s">
        <v>40</v>
      </c>
      <c r="Q78" s="414"/>
      <c r="R78" s="414"/>
      <c r="S78" s="414"/>
      <c r="T78" s="414"/>
      <c r="U78" s="414"/>
      <c r="V78" s="41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16"/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  <c r="P79" s="413" t="s">
        <v>40</v>
      </c>
      <c r="Q79" s="414"/>
      <c r="R79" s="414"/>
      <c r="S79" s="414"/>
      <c r="T79" s="414"/>
      <c r="U79" s="414"/>
      <c r="V79" s="41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408" t="s">
        <v>127</v>
      </c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66"/>
      <c r="AB80" s="66"/>
      <c r="AC80" s="80"/>
    </row>
    <row r="81" spans="1:68" ht="16.5" customHeight="1" x14ac:dyDescent="0.25">
      <c r="A81" s="63" t="s">
        <v>170</v>
      </c>
      <c r="B81" s="63" t="s">
        <v>171</v>
      </c>
      <c r="C81" s="36">
        <v>4301020345</v>
      </c>
      <c r="D81" s="409">
        <v>4680115881488</v>
      </c>
      <c r="E81" s="409"/>
      <c r="F81" s="62">
        <v>1.35</v>
      </c>
      <c r="G81" s="37">
        <v>8</v>
      </c>
      <c r="H81" s="62">
        <v>10.8</v>
      </c>
      <c r="I81" s="62">
        <v>11.234999999999999</v>
      </c>
      <c r="J81" s="37">
        <v>64</v>
      </c>
      <c r="K81" s="37" t="s">
        <v>101</v>
      </c>
      <c r="L81" s="37" t="s">
        <v>45</v>
      </c>
      <c r="M81" s="38" t="s">
        <v>100</v>
      </c>
      <c r="N81" s="38"/>
      <c r="O81" s="37">
        <v>55</v>
      </c>
      <c r="P81" s="54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11"/>
      <c r="R81" s="411"/>
      <c r="S81" s="411"/>
      <c r="T81" s="41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0" t="s">
        <v>172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4301020346</v>
      </c>
      <c r="D82" s="409">
        <v>4680115882775</v>
      </c>
      <c r="E82" s="409"/>
      <c r="F82" s="62">
        <v>0.3</v>
      </c>
      <c r="G82" s="37">
        <v>8</v>
      </c>
      <c r="H82" s="62">
        <v>2.4</v>
      </c>
      <c r="I82" s="62">
        <v>2.5</v>
      </c>
      <c r="J82" s="37">
        <v>234</v>
      </c>
      <c r="K82" s="37" t="s">
        <v>175</v>
      </c>
      <c r="L82" s="37" t="s">
        <v>45</v>
      </c>
      <c r="M82" s="38" t="s">
        <v>100</v>
      </c>
      <c r="N82" s="38"/>
      <c r="O82" s="37">
        <v>55</v>
      </c>
      <c r="P82" s="5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11"/>
      <c r="R82" s="411"/>
      <c r="S82" s="411"/>
      <c r="T82" s="41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42" t="s">
        <v>172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177</v>
      </c>
      <c r="C83" s="36">
        <v>4301020344</v>
      </c>
      <c r="D83" s="409">
        <v>4680115880658</v>
      </c>
      <c r="E83" s="409"/>
      <c r="F83" s="62">
        <v>0.4</v>
      </c>
      <c r="G83" s="37">
        <v>6</v>
      </c>
      <c r="H83" s="62">
        <v>2.4</v>
      </c>
      <c r="I83" s="62">
        <v>2.58</v>
      </c>
      <c r="J83" s="37">
        <v>182</v>
      </c>
      <c r="K83" s="37" t="s">
        <v>84</v>
      </c>
      <c r="L83" s="37" t="s">
        <v>45</v>
      </c>
      <c r="M83" s="38" t="s">
        <v>100</v>
      </c>
      <c r="N83" s="38"/>
      <c r="O83" s="37">
        <v>55</v>
      </c>
      <c r="P83" s="5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11"/>
      <c r="R83" s="411"/>
      <c r="S83" s="411"/>
      <c r="T83" s="41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IFERROR(IF(Y83=0,"",ROUNDUP(Y83/H83,0)*0.00651),"")</f>
        <v/>
      </c>
      <c r="AA83" s="68" t="s">
        <v>45</v>
      </c>
      <c r="AB83" s="69" t="s">
        <v>45</v>
      </c>
      <c r="AC83" s="144" t="s">
        <v>172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x14ac:dyDescent="0.2">
      <c r="A84" s="416"/>
      <c r="B84" s="416"/>
      <c r="C84" s="416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7"/>
      <c r="P84" s="413" t="s">
        <v>40</v>
      </c>
      <c r="Q84" s="414"/>
      <c r="R84" s="414"/>
      <c r="S84" s="414"/>
      <c r="T84" s="414"/>
      <c r="U84" s="414"/>
      <c r="V84" s="415"/>
      <c r="W84" s="42" t="s">
        <v>39</v>
      </c>
      <c r="X84" s="43">
        <f>IFERROR(X81/H81,"0")+IFERROR(X82/H82,"0")+IFERROR(X83/H83,"0")</f>
        <v>0</v>
      </c>
      <c r="Y84" s="43">
        <f>IFERROR(Y81/H81,"0")+IFERROR(Y82/H82,"0")+IFERROR(Y83/H83,"0")</f>
        <v>0</v>
      </c>
      <c r="Z84" s="43">
        <f>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416"/>
      <c r="B85" s="416"/>
      <c r="C85" s="416"/>
      <c r="D85" s="416"/>
      <c r="E85" s="416"/>
      <c r="F85" s="416"/>
      <c r="G85" s="416"/>
      <c r="H85" s="416"/>
      <c r="I85" s="416"/>
      <c r="J85" s="416"/>
      <c r="K85" s="416"/>
      <c r="L85" s="416"/>
      <c r="M85" s="416"/>
      <c r="N85" s="416"/>
      <c r="O85" s="417"/>
      <c r="P85" s="413" t="s">
        <v>40</v>
      </c>
      <c r="Q85" s="414"/>
      <c r="R85" s="414"/>
      <c r="S85" s="414"/>
      <c r="T85" s="414"/>
      <c r="U85" s="414"/>
      <c r="V85" s="415"/>
      <c r="W85" s="42" t="s">
        <v>0</v>
      </c>
      <c r="X85" s="43">
        <f>IFERROR(SUM(X81:X83),"0")</f>
        <v>0</v>
      </c>
      <c r="Y85" s="43">
        <f>IFERROR(SUM(Y81:Y83),"0")</f>
        <v>0</v>
      </c>
      <c r="Z85" s="42"/>
      <c r="AA85" s="67"/>
      <c r="AB85" s="67"/>
      <c r="AC85" s="67"/>
    </row>
    <row r="86" spans="1:68" ht="14.25" customHeight="1" x14ac:dyDescent="0.25">
      <c r="A86" s="408" t="s">
        <v>79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66"/>
      <c r="AB86" s="66"/>
      <c r="AC86" s="80"/>
    </row>
    <row r="87" spans="1:68" ht="16.5" customHeight="1" x14ac:dyDescent="0.25">
      <c r="A87" s="63" t="s">
        <v>178</v>
      </c>
      <c r="B87" s="63" t="s">
        <v>179</v>
      </c>
      <c r="C87" s="36">
        <v>4301051724</v>
      </c>
      <c r="D87" s="409">
        <v>4607091385168</v>
      </c>
      <c r="E87" s="409"/>
      <c r="F87" s="62">
        <v>1.35</v>
      </c>
      <c r="G87" s="37">
        <v>6</v>
      </c>
      <c r="H87" s="62">
        <v>8.1</v>
      </c>
      <c r="I87" s="62">
        <v>8.6129999999999995</v>
      </c>
      <c r="J87" s="37">
        <v>64</v>
      </c>
      <c r="K87" s="37" t="s">
        <v>101</v>
      </c>
      <c r="L87" s="37" t="s">
        <v>45</v>
      </c>
      <c r="M87" s="38" t="s">
        <v>123</v>
      </c>
      <c r="N87" s="38"/>
      <c r="O87" s="37">
        <v>45</v>
      </c>
      <c r="P87" s="5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11"/>
      <c r="R87" s="411"/>
      <c r="S87" s="411"/>
      <c r="T87" s="41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6" t="s">
        <v>180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181</v>
      </c>
      <c r="B88" s="63" t="s">
        <v>182</v>
      </c>
      <c r="C88" s="36">
        <v>4301051730</v>
      </c>
      <c r="D88" s="409">
        <v>4607091383256</v>
      </c>
      <c r="E88" s="409"/>
      <c r="F88" s="62">
        <v>0.33</v>
      </c>
      <c r="G88" s="37">
        <v>6</v>
      </c>
      <c r="H88" s="62">
        <v>1.98</v>
      </c>
      <c r="I88" s="62">
        <v>2.226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4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11"/>
      <c r="R88" s="411"/>
      <c r="S88" s="411"/>
      <c r="T88" s="41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180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183</v>
      </c>
      <c r="B89" s="63" t="s">
        <v>184</v>
      </c>
      <c r="C89" s="36">
        <v>4301051721</v>
      </c>
      <c r="D89" s="409">
        <v>4607091385748</v>
      </c>
      <c r="E89" s="409"/>
      <c r="F89" s="62">
        <v>0.45</v>
      </c>
      <c r="G89" s="37">
        <v>6</v>
      </c>
      <c r="H89" s="62">
        <v>2.7</v>
      </c>
      <c r="I89" s="62">
        <v>2.952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4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11"/>
      <c r="R89" s="411"/>
      <c r="S89" s="411"/>
      <c r="T89" s="41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180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416"/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7"/>
      <c r="P90" s="413" t="s">
        <v>40</v>
      </c>
      <c r="Q90" s="414"/>
      <c r="R90" s="414"/>
      <c r="S90" s="414"/>
      <c r="T90" s="414"/>
      <c r="U90" s="414"/>
      <c r="V90" s="41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16"/>
      <c r="B91" s="416"/>
      <c r="C91" s="416"/>
      <c r="D91" s="416"/>
      <c r="E91" s="416"/>
      <c r="F91" s="416"/>
      <c r="G91" s="416"/>
      <c r="H91" s="416"/>
      <c r="I91" s="416"/>
      <c r="J91" s="416"/>
      <c r="K91" s="416"/>
      <c r="L91" s="416"/>
      <c r="M91" s="416"/>
      <c r="N91" s="416"/>
      <c r="O91" s="417"/>
      <c r="P91" s="413" t="s">
        <v>40</v>
      </c>
      <c r="Q91" s="414"/>
      <c r="R91" s="414"/>
      <c r="S91" s="414"/>
      <c r="T91" s="414"/>
      <c r="U91" s="414"/>
      <c r="V91" s="41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408" t="s">
        <v>138</v>
      </c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66"/>
      <c r="AB92" s="66"/>
      <c r="AC92" s="80"/>
    </row>
    <row r="93" spans="1:68" ht="16.5" customHeight="1" x14ac:dyDescent="0.25">
      <c r="A93" s="63" t="s">
        <v>185</v>
      </c>
      <c r="B93" s="63" t="s">
        <v>186</v>
      </c>
      <c r="C93" s="36">
        <v>4301060317</v>
      </c>
      <c r="D93" s="409">
        <v>4680115880238</v>
      </c>
      <c r="E93" s="409"/>
      <c r="F93" s="62">
        <v>0.33</v>
      </c>
      <c r="G93" s="37">
        <v>6</v>
      </c>
      <c r="H93" s="62">
        <v>1.98</v>
      </c>
      <c r="I93" s="62">
        <v>2.238</v>
      </c>
      <c r="J93" s="37">
        <v>182</v>
      </c>
      <c r="K93" s="37" t="s">
        <v>84</v>
      </c>
      <c r="L93" s="37" t="s">
        <v>45</v>
      </c>
      <c r="M93" s="38" t="s">
        <v>104</v>
      </c>
      <c r="N93" s="38"/>
      <c r="O93" s="37">
        <v>40</v>
      </c>
      <c r="P93" s="5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11"/>
      <c r="R93" s="411"/>
      <c r="S93" s="411"/>
      <c r="T93" s="41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2" t="s">
        <v>187</v>
      </c>
      <c r="AG93" s="78"/>
      <c r="AJ93" s="84" t="s">
        <v>45</v>
      </c>
      <c r="AK93" s="84">
        <v>0</v>
      </c>
      <c r="BB93" s="153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16"/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7"/>
      <c r="P94" s="413" t="s">
        <v>40</v>
      </c>
      <c r="Q94" s="414"/>
      <c r="R94" s="414"/>
      <c r="S94" s="414"/>
      <c r="T94" s="414"/>
      <c r="U94" s="414"/>
      <c r="V94" s="415"/>
      <c r="W94" s="42" t="s">
        <v>39</v>
      </c>
      <c r="X94" s="43">
        <f>IFERROR(X93/H93,"0")</f>
        <v>0</v>
      </c>
      <c r="Y94" s="43">
        <f>IFERROR(Y93/H93,"0")</f>
        <v>0</v>
      </c>
      <c r="Z94" s="43">
        <f>IFERROR(IF(Z93="",0,Z93),"0")</f>
        <v>0</v>
      </c>
      <c r="AA94" s="67"/>
      <c r="AB94" s="67"/>
      <c r="AC94" s="67"/>
    </row>
    <row r="95" spans="1:68" x14ac:dyDescent="0.2">
      <c r="A95" s="416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7"/>
      <c r="P95" s="413" t="s">
        <v>40</v>
      </c>
      <c r="Q95" s="414"/>
      <c r="R95" s="414"/>
      <c r="S95" s="414"/>
      <c r="T95" s="414"/>
      <c r="U95" s="414"/>
      <c r="V95" s="415"/>
      <c r="W95" s="42" t="s">
        <v>0</v>
      </c>
      <c r="X95" s="43">
        <f>IFERROR(SUM(X93:X93),"0")</f>
        <v>0</v>
      </c>
      <c r="Y95" s="43">
        <f>IFERROR(SUM(Y93:Y93),"0")</f>
        <v>0</v>
      </c>
      <c r="Z95" s="42"/>
      <c r="AA95" s="67"/>
      <c r="AB95" s="67"/>
      <c r="AC95" s="67"/>
    </row>
    <row r="96" spans="1:68" ht="16.5" customHeight="1" x14ac:dyDescent="0.25">
      <c r="A96" s="407" t="s">
        <v>94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  <c r="V96" s="407"/>
      <c r="W96" s="407"/>
      <c r="X96" s="407"/>
      <c r="Y96" s="407"/>
      <c r="Z96" s="407"/>
      <c r="AA96" s="65"/>
      <c r="AB96" s="65"/>
      <c r="AC96" s="79"/>
    </row>
    <row r="97" spans="1:68" ht="14.25" customHeight="1" x14ac:dyDescent="0.25">
      <c r="A97" s="408" t="s">
        <v>96</v>
      </c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  <c r="V97" s="408"/>
      <c r="W97" s="408"/>
      <c r="X97" s="408"/>
      <c r="Y97" s="408"/>
      <c r="Z97" s="408"/>
      <c r="AA97" s="66"/>
      <c r="AB97" s="66"/>
      <c r="AC97" s="80"/>
    </row>
    <row r="98" spans="1:68" ht="27" customHeight="1" x14ac:dyDescent="0.25">
      <c r="A98" s="63" t="s">
        <v>188</v>
      </c>
      <c r="B98" s="63" t="s">
        <v>189</v>
      </c>
      <c r="C98" s="36">
        <v>4301011705</v>
      </c>
      <c r="D98" s="409">
        <v>4607091384604</v>
      </c>
      <c r="E98" s="409"/>
      <c r="F98" s="62">
        <v>0.4</v>
      </c>
      <c r="G98" s="37">
        <v>10</v>
      </c>
      <c r="H98" s="62">
        <v>4</v>
      </c>
      <c r="I98" s="62">
        <v>4.21</v>
      </c>
      <c r="J98" s="37">
        <v>132</v>
      </c>
      <c r="K98" s="37" t="s">
        <v>105</v>
      </c>
      <c r="L98" s="37" t="s">
        <v>45</v>
      </c>
      <c r="M98" s="38" t="s">
        <v>100</v>
      </c>
      <c r="N98" s="38"/>
      <c r="O98" s="37">
        <v>50</v>
      </c>
      <c r="P98" s="5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11"/>
      <c r="R98" s="411"/>
      <c r="S98" s="411"/>
      <c r="T98" s="41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54" t="s">
        <v>190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16"/>
      <c r="B99" s="416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7"/>
      <c r="P99" s="413" t="s">
        <v>40</v>
      </c>
      <c r="Q99" s="414"/>
      <c r="R99" s="414"/>
      <c r="S99" s="414"/>
      <c r="T99" s="414"/>
      <c r="U99" s="414"/>
      <c r="V99" s="415"/>
      <c r="W99" s="42" t="s">
        <v>39</v>
      </c>
      <c r="X99" s="43">
        <f>IFERROR(X98/H98,"0")</f>
        <v>0</v>
      </c>
      <c r="Y99" s="43">
        <f>IFERROR(Y98/H98,"0")</f>
        <v>0</v>
      </c>
      <c r="Z99" s="43">
        <f>IFERROR(IF(Z98="",0,Z98),"0")</f>
        <v>0</v>
      </c>
      <c r="AA99" s="67"/>
      <c r="AB99" s="67"/>
      <c r="AC99" s="67"/>
    </row>
    <row r="100" spans="1:68" x14ac:dyDescent="0.2">
      <c r="A100" s="416"/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7"/>
      <c r="P100" s="413" t="s">
        <v>40</v>
      </c>
      <c r="Q100" s="414"/>
      <c r="R100" s="414"/>
      <c r="S100" s="414"/>
      <c r="T100" s="414"/>
      <c r="U100" s="414"/>
      <c r="V100" s="415"/>
      <c r="W100" s="42" t="s">
        <v>0</v>
      </c>
      <c r="X100" s="43">
        <f>IFERROR(SUM(X98:X98),"0")</f>
        <v>0</v>
      </c>
      <c r="Y100" s="43">
        <f>IFERROR(SUM(Y98:Y98),"0")</f>
        <v>0</v>
      </c>
      <c r="Z100" s="42"/>
      <c r="AA100" s="67"/>
      <c r="AB100" s="67"/>
      <c r="AC100" s="67"/>
    </row>
    <row r="101" spans="1:68" ht="14.25" customHeight="1" x14ac:dyDescent="0.25">
      <c r="A101" s="408" t="s">
        <v>191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66"/>
      <c r="AB101" s="66"/>
      <c r="AC101" s="80"/>
    </row>
    <row r="102" spans="1:68" ht="16.5" customHeight="1" x14ac:dyDescent="0.25">
      <c r="A102" s="63" t="s">
        <v>192</v>
      </c>
      <c r="B102" s="63" t="s">
        <v>193</v>
      </c>
      <c r="C102" s="36">
        <v>4301030895</v>
      </c>
      <c r="D102" s="409">
        <v>4607091387667</v>
      </c>
      <c r="E102" s="409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11"/>
      <c r="R102" s="411"/>
      <c r="S102" s="411"/>
      <c r="T102" s="41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195</v>
      </c>
      <c r="B103" s="63" t="s">
        <v>196</v>
      </c>
      <c r="C103" s="36">
        <v>4301030961</v>
      </c>
      <c r="D103" s="409">
        <v>4607091387636</v>
      </c>
      <c r="E103" s="409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11"/>
      <c r="R103" s="411"/>
      <c r="S103" s="411"/>
      <c r="T103" s="41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4301030963</v>
      </c>
      <c r="D104" s="409">
        <v>4607091382426</v>
      </c>
      <c r="E104" s="409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11"/>
      <c r="R104" s="411"/>
      <c r="S104" s="411"/>
      <c r="T104" s="41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200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16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7"/>
      <c r="P105" s="413" t="s">
        <v>40</v>
      </c>
      <c r="Q105" s="414"/>
      <c r="R105" s="414"/>
      <c r="S105" s="414"/>
      <c r="T105" s="414"/>
      <c r="U105" s="414"/>
      <c r="V105" s="415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7"/>
      <c r="P106" s="413" t="s">
        <v>40</v>
      </c>
      <c r="Q106" s="414"/>
      <c r="R106" s="414"/>
      <c r="S106" s="414"/>
      <c r="T106" s="414"/>
      <c r="U106" s="414"/>
      <c r="V106" s="415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06" t="s">
        <v>201</v>
      </c>
      <c r="B107" s="406"/>
      <c r="C107" s="406"/>
      <c r="D107" s="406"/>
      <c r="E107" s="406"/>
      <c r="F107" s="406"/>
      <c r="G107" s="406"/>
      <c r="H107" s="406"/>
      <c r="I107" s="406"/>
      <c r="J107" s="406"/>
      <c r="K107" s="406"/>
      <c r="L107" s="406"/>
      <c r="M107" s="406"/>
      <c r="N107" s="406"/>
      <c r="O107" s="406"/>
      <c r="P107" s="406"/>
      <c r="Q107" s="406"/>
      <c r="R107" s="406"/>
      <c r="S107" s="406"/>
      <c r="T107" s="406"/>
      <c r="U107" s="406"/>
      <c r="V107" s="406"/>
      <c r="W107" s="406"/>
      <c r="X107" s="406"/>
      <c r="Y107" s="406"/>
      <c r="Z107" s="406"/>
      <c r="AA107" s="54"/>
      <c r="AB107" s="54"/>
      <c r="AC107" s="54"/>
    </row>
    <row r="108" spans="1:68" ht="16.5" customHeight="1" x14ac:dyDescent="0.25">
      <c r="A108" s="407" t="s">
        <v>202</v>
      </c>
      <c r="B108" s="407"/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/>
      <c r="Q108" s="407"/>
      <c r="R108" s="407"/>
      <c r="S108" s="407"/>
      <c r="T108" s="407"/>
      <c r="U108" s="407"/>
      <c r="V108" s="407"/>
      <c r="W108" s="407"/>
      <c r="X108" s="407"/>
      <c r="Y108" s="407"/>
      <c r="Z108" s="407"/>
      <c r="AA108" s="65"/>
      <c r="AB108" s="65"/>
      <c r="AC108" s="79"/>
    </row>
    <row r="109" spans="1:68" ht="14.25" customHeight="1" x14ac:dyDescent="0.25">
      <c r="A109" s="408" t="s">
        <v>191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66"/>
      <c r="AB109" s="66"/>
      <c r="AC109" s="80"/>
    </row>
    <row r="110" spans="1:68" ht="27" customHeight="1" x14ac:dyDescent="0.25">
      <c r="A110" s="63" t="s">
        <v>203</v>
      </c>
      <c r="B110" s="63" t="s">
        <v>204</v>
      </c>
      <c r="C110" s="36">
        <v>4301031191</v>
      </c>
      <c r="D110" s="409">
        <v>4680115880993</v>
      </c>
      <c r="E110" s="409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11"/>
      <c r="R110" s="411"/>
      <c r="S110" s="411"/>
      <c r="T110" s="41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4301031204</v>
      </c>
      <c r="D111" s="409">
        <v>4680115881761</v>
      </c>
      <c r="E111" s="409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11"/>
      <c r="R111" s="411"/>
      <c r="S111" s="411"/>
      <c r="T111" s="41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4301031201</v>
      </c>
      <c r="D112" s="409">
        <v>4680115881563</v>
      </c>
      <c r="E112" s="409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11"/>
      <c r="R112" s="411"/>
      <c r="S112" s="411"/>
      <c r="T112" s="41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211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212</v>
      </c>
      <c r="B113" s="63" t="s">
        <v>213</v>
      </c>
      <c r="C113" s="36">
        <v>4301031199</v>
      </c>
      <c r="D113" s="409">
        <v>4680115880986</v>
      </c>
      <c r="E113" s="409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175</v>
      </c>
      <c r="L113" s="37" t="s">
        <v>45</v>
      </c>
      <c r="M113" s="38" t="s">
        <v>83</v>
      </c>
      <c r="N113" s="38"/>
      <c r="O113" s="37">
        <v>40</v>
      </c>
      <c r="P113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11"/>
      <c r="R113" s="411"/>
      <c r="S113" s="411"/>
      <c r="T113" s="41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214</v>
      </c>
      <c r="B114" s="63" t="s">
        <v>215</v>
      </c>
      <c r="C114" s="36">
        <v>4301031205</v>
      </c>
      <c r="D114" s="409">
        <v>4680115881785</v>
      </c>
      <c r="E114" s="409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175</v>
      </c>
      <c r="L114" s="37" t="s">
        <v>45</v>
      </c>
      <c r="M114" s="38" t="s">
        <v>83</v>
      </c>
      <c r="N114" s="38"/>
      <c r="O114" s="37">
        <v>40</v>
      </c>
      <c r="P114" s="5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11"/>
      <c r="R114" s="411"/>
      <c r="S114" s="411"/>
      <c r="T114" s="41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216</v>
      </c>
      <c r="B115" s="63" t="s">
        <v>217</v>
      </c>
      <c r="C115" s="36">
        <v>4301031202</v>
      </c>
      <c r="D115" s="409">
        <v>4680115881679</v>
      </c>
      <c r="E115" s="409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175</v>
      </c>
      <c r="L115" s="37" t="s">
        <v>45</v>
      </c>
      <c r="M115" s="38" t="s">
        <v>83</v>
      </c>
      <c r="N115" s="38"/>
      <c r="O115" s="37">
        <v>40</v>
      </c>
      <c r="P11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11"/>
      <c r="R115" s="411"/>
      <c r="S115" s="411"/>
      <c r="T115" s="41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211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4301031158</v>
      </c>
      <c r="D116" s="409">
        <v>4680115880191</v>
      </c>
      <c r="E116" s="409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11"/>
      <c r="R116" s="411"/>
      <c r="S116" s="411"/>
      <c r="T116" s="41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211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4301031245</v>
      </c>
      <c r="D117" s="409">
        <v>4680115883963</v>
      </c>
      <c r="E117" s="409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175</v>
      </c>
      <c r="L117" s="37" t="s">
        <v>45</v>
      </c>
      <c r="M117" s="38" t="s">
        <v>83</v>
      </c>
      <c r="N117" s="38"/>
      <c r="O117" s="37">
        <v>40</v>
      </c>
      <c r="P117" s="5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11"/>
      <c r="R117" s="411"/>
      <c r="S117" s="411"/>
      <c r="T117" s="412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16"/>
      <c r="B118" s="416"/>
      <c r="C118" s="416"/>
      <c r="D118" s="416"/>
      <c r="E118" s="416"/>
      <c r="F118" s="416"/>
      <c r="G118" s="416"/>
      <c r="H118" s="416"/>
      <c r="I118" s="416"/>
      <c r="J118" s="416"/>
      <c r="K118" s="416"/>
      <c r="L118" s="416"/>
      <c r="M118" s="416"/>
      <c r="N118" s="416"/>
      <c r="O118" s="417"/>
      <c r="P118" s="413" t="s">
        <v>40</v>
      </c>
      <c r="Q118" s="414"/>
      <c r="R118" s="414"/>
      <c r="S118" s="414"/>
      <c r="T118" s="414"/>
      <c r="U118" s="414"/>
      <c r="V118" s="415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6"/>
      <c r="B119" s="416"/>
      <c r="C119" s="416"/>
      <c r="D119" s="416"/>
      <c r="E119" s="416"/>
      <c r="F119" s="416"/>
      <c r="G119" s="416"/>
      <c r="H119" s="416"/>
      <c r="I119" s="416"/>
      <c r="J119" s="416"/>
      <c r="K119" s="416"/>
      <c r="L119" s="416"/>
      <c r="M119" s="416"/>
      <c r="N119" s="416"/>
      <c r="O119" s="417"/>
      <c r="P119" s="413" t="s">
        <v>40</v>
      </c>
      <c r="Q119" s="414"/>
      <c r="R119" s="414"/>
      <c r="S119" s="414"/>
      <c r="T119" s="414"/>
      <c r="U119" s="414"/>
      <c r="V119" s="415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08" t="s">
        <v>88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66"/>
      <c r="AB120" s="66"/>
      <c r="AC120" s="80"/>
    </row>
    <row r="121" spans="1:68" ht="27" customHeight="1" x14ac:dyDescent="0.25">
      <c r="A121" s="63" t="s">
        <v>223</v>
      </c>
      <c r="B121" s="63" t="s">
        <v>224</v>
      </c>
      <c r="C121" s="36">
        <v>4301032053</v>
      </c>
      <c r="D121" s="409">
        <v>4680115886780</v>
      </c>
      <c r="E121" s="409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227</v>
      </c>
      <c r="L121" s="37" t="s">
        <v>45</v>
      </c>
      <c r="M121" s="38" t="s">
        <v>226</v>
      </c>
      <c r="N121" s="38"/>
      <c r="O121" s="37">
        <v>60</v>
      </c>
      <c r="P121" s="5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11"/>
      <c r="R121" s="411"/>
      <c r="S121" s="411"/>
      <c r="T121" s="41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225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4301032051</v>
      </c>
      <c r="D122" s="409">
        <v>4680115886742</v>
      </c>
      <c r="E122" s="409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227</v>
      </c>
      <c r="L122" s="37" t="s">
        <v>45</v>
      </c>
      <c r="M122" s="38" t="s">
        <v>226</v>
      </c>
      <c r="N122" s="38"/>
      <c r="O122" s="37">
        <v>90</v>
      </c>
      <c r="P122" s="5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11"/>
      <c r="R122" s="411"/>
      <c r="S122" s="411"/>
      <c r="T122" s="41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230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4301032052</v>
      </c>
      <c r="D123" s="409">
        <v>4680115886766</v>
      </c>
      <c r="E123" s="409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227</v>
      </c>
      <c r="L123" s="37" t="s">
        <v>45</v>
      </c>
      <c r="M123" s="38" t="s">
        <v>226</v>
      </c>
      <c r="N123" s="38"/>
      <c r="O123" s="37">
        <v>90</v>
      </c>
      <c r="P123" s="5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11"/>
      <c r="R123" s="411"/>
      <c r="S123" s="411"/>
      <c r="T123" s="41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230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6"/>
      <c r="O124" s="417"/>
      <c r="P124" s="413" t="s">
        <v>40</v>
      </c>
      <c r="Q124" s="414"/>
      <c r="R124" s="414"/>
      <c r="S124" s="414"/>
      <c r="T124" s="414"/>
      <c r="U124" s="414"/>
      <c r="V124" s="415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16"/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7"/>
      <c r="P125" s="413" t="s">
        <v>40</v>
      </c>
      <c r="Q125" s="414"/>
      <c r="R125" s="414"/>
      <c r="S125" s="414"/>
      <c r="T125" s="414"/>
      <c r="U125" s="414"/>
      <c r="V125" s="415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08" t="s">
        <v>233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66"/>
      <c r="AB126" s="66"/>
      <c r="AC126" s="80"/>
    </row>
    <row r="127" spans="1:68" ht="27" customHeight="1" x14ac:dyDescent="0.25">
      <c r="A127" s="63" t="s">
        <v>234</v>
      </c>
      <c r="B127" s="63" t="s">
        <v>235</v>
      </c>
      <c r="C127" s="36">
        <v>4301170013</v>
      </c>
      <c r="D127" s="409">
        <v>4680115886797</v>
      </c>
      <c r="E127" s="409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227</v>
      </c>
      <c r="L127" s="37" t="s">
        <v>45</v>
      </c>
      <c r="M127" s="38" t="s">
        <v>226</v>
      </c>
      <c r="N127" s="38"/>
      <c r="O127" s="37">
        <v>90</v>
      </c>
      <c r="P127" s="5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11"/>
      <c r="R127" s="411"/>
      <c r="S127" s="411"/>
      <c r="T127" s="41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230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16"/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7"/>
      <c r="P128" s="413" t="s">
        <v>40</v>
      </c>
      <c r="Q128" s="414"/>
      <c r="R128" s="414"/>
      <c r="S128" s="414"/>
      <c r="T128" s="414"/>
      <c r="U128" s="414"/>
      <c r="V128" s="415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16"/>
      <c r="B129" s="416"/>
      <c r="C129" s="416"/>
      <c r="D129" s="416"/>
      <c r="E129" s="416"/>
      <c r="F129" s="416"/>
      <c r="G129" s="416"/>
      <c r="H129" s="416"/>
      <c r="I129" s="416"/>
      <c r="J129" s="416"/>
      <c r="K129" s="416"/>
      <c r="L129" s="416"/>
      <c r="M129" s="416"/>
      <c r="N129" s="416"/>
      <c r="O129" s="417"/>
      <c r="P129" s="413" t="s">
        <v>40</v>
      </c>
      <c r="Q129" s="414"/>
      <c r="R129" s="414"/>
      <c r="S129" s="414"/>
      <c r="T129" s="414"/>
      <c r="U129" s="414"/>
      <c r="V129" s="415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07" t="s">
        <v>236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65"/>
      <c r="AB130" s="65"/>
      <c r="AC130" s="79"/>
    </row>
    <row r="131" spans="1:68" ht="14.25" customHeight="1" x14ac:dyDescent="0.25">
      <c r="A131" s="408" t="s">
        <v>96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66"/>
      <c r="AB131" s="66"/>
      <c r="AC131" s="80"/>
    </row>
    <row r="132" spans="1:68" ht="16.5" customHeight="1" x14ac:dyDescent="0.25">
      <c r="A132" s="63" t="s">
        <v>237</v>
      </c>
      <c r="B132" s="63" t="s">
        <v>238</v>
      </c>
      <c r="C132" s="36">
        <v>4301011450</v>
      </c>
      <c r="D132" s="409">
        <v>4680115881402</v>
      </c>
      <c r="E132" s="409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11"/>
      <c r="R132" s="411"/>
      <c r="S132" s="411"/>
      <c r="T132" s="41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239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241</v>
      </c>
      <c r="C133" s="36">
        <v>4301011768</v>
      </c>
      <c r="D133" s="409">
        <v>4680115881396</v>
      </c>
      <c r="E133" s="409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11"/>
      <c r="R133" s="411"/>
      <c r="S133" s="411"/>
      <c r="T133" s="41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239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16"/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7"/>
      <c r="P134" s="413" t="s">
        <v>40</v>
      </c>
      <c r="Q134" s="414"/>
      <c r="R134" s="414"/>
      <c r="S134" s="414"/>
      <c r="T134" s="414"/>
      <c r="U134" s="414"/>
      <c r="V134" s="41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6"/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7"/>
      <c r="P135" s="413" t="s">
        <v>40</v>
      </c>
      <c r="Q135" s="414"/>
      <c r="R135" s="414"/>
      <c r="S135" s="414"/>
      <c r="T135" s="414"/>
      <c r="U135" s="414"/>
      <c r="V135" s="41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08" t="s">
        <v>127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66"/>
      <c r="AB136" s="66"/>
      <c r="AC136" s="80"/>
    </row>
    <row r="137" spans="1:68" ht="16.5" customHeight="1" x14ac:dyDescent="0.25">
      <c r="A137" s="63" t="s">
        <v>242</v>
      </c>
      <c r="B137" s="63" t="s">
        <v>243</v>
      </c>
      <c r="C137" s="36">
        <v>4301020262</v>
      </c>
      <c r="D137" s="409">
        <v>4680115882935</v>
      </c>
      <c r="E137" s="409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11"/>
      <c r="R137" s="411"/>
      <c r="S137" s="411"/>
      <c r="T137" s="41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244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245</v>
      </c>
      <c r="B138" s="63" t="s">
        <v>246</v>
      </c>
      <c r="C138" s="36">
        <v>4301020220</v>
      </c>
      <c r="D138" s="409">
        <v>4680115880764</v>
      </c>
      <c r="E138" s="409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11"/>
      <c r="R138" s="411"/>
      <c r="S138" s="411"/>
      <c r="T138" s="41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244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16"/>
      <c r="B139" s="416"/>
      <c r="C139" s="416"/>
      <c r="D139" s="416"/>
      <c r="E139" s="416"/>
      <c r="F139" s="416"/>
      <c r="G139" s="416"/>
      <c r="H139" s="416"/>
      <c r="I139" s="416"/>
      <c r="J139" s="416"/>
      <c r="K139" s="416"/>
      <c r="L139" s="416"/>
      <c r="M139" s="416"/>
      <c r="N139" s="416"/>
      <c r="O139" s="417"/>
      <c r="P139" s="413" t="s">
        <v>40</v>
      </c>
      <c r="Q139" s="414"/>
      <c r="R139" s="414"/>
      <c r="S139" s="414"/>
      <c r="T139" s="414"/>
      <c r="U139" s="414"/>
      <c r="V139" s="41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6"/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7"/>
      <c r="P140" s="413" t="s">
        <v>40</v>
      </c>
      <c r="Q140" s="414"/>
      <c r="R140" s="414"/>
      <c r="S140" s="414"/>
      <c r="T140" s="414"/>
      <c r="U140" s="414"/>
      <c r="V140" s="41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08" t="s">
        <v>191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4301031224</v>
      </c>
      <c r="D142" s="409">
        <v>4680115882683</v>
      </c>
      <c r="E142" s="409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11"/>
      <c r="R142" s="411"/>
      <c r="S142" s="411"/>
      <c r="T142" s="41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4301031230</v>
      </c>
      <c r="D143" s="409">
        <v>4680115882690</v>
      </c>
      <c r="E143" s="409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11"/>
      <c r="R143" s="411"/>
      <c r="S143" s="411"/>
      <c r="T143" s="41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4301031220</v>
      </c>
      <c r="D144" s="409">
        <v>4680115882669</v>
      </c>
      <c r="E144" s="409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11"/>
      <c r="R144" s="411"/>
      <c r="S144" s="411"/>
      <c r="T144" s="41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4301031221</v>
      </c>
      <c r="D145" s="409">
        <v>4680115882676</v>
      </c>
      <c r="E145" s="409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11"/>
      <c r="R145" s="411"/>
      <c r="S145" s="411"/>
      <c r="T145" s="41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16"/>
      <c r="B146" s="416"/>
      <c r="C146" s="416"/>
      <c r="D146" s="416"/>
      <c r="E146" s="416"/>
      <c r="F146" s="416"/>
      <c r="G146" s="416"/>
      <c r="H146" s="416"/>
      <c r="I146" s="416"/>
      <c r="J146" s="416"/>
      <c r="K146" s="416"/>
      <c r="L146" s="416"/>
      <c r="M146" s="416"/>
      <c r="N146" s="416"/>
      <c r="O146" s="417"/>
      <c r="P146" s="413" t="s">
        <v>40</v>
      </c>
      <c r="Q146" s="414"/>
      <c r="R146" s="414"/>
      <c r="S146" s="414"/>
      <c r="T146" s="414"/>
      <c r="U146" s="414"/>
      <c r="V146" s="415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16"/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7"/>
      <c r="P147" s="413" t="s">
        <v>40</v>
      </c>
      <c r="Q147" s="414"/>
      <c r="R147" s="414"/>
      <c r="S147" s="414"/>
      <c r="T147" s="414"/>
      <c r="U147" s="414"/>
      <c r="V147" s="415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08" t="s">
        <v>79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4301051408</v>
      </c>
      <c r="D149" s="409">
        <v>4680115881594</v>
      </c>
      <c r="E149" s="409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11"/>
      <c r="R149" s="411"/>
      <c r="S149" s="411"/>
      <c r="T149" s="412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262</v>
      </c>
      <c r="B150" s="63" t="s">
        <v>263</v>
      </c>
      <c r="C150" s="36">
        <v>4301051411</v>
      </c>
      <c r="D150" s="409">
        <v>4680115881617</v>
      </c>
      <c r="E150" s="409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11"/>
      <c r="R150" s="411"/>
      <c r="S150" s="411"/>
      <c r="T150" s="412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4301051656</v>
      </c>
      <c r="D151" s="409">
        <v>4680115880573</v>
      </c>
      <c r="E151" s="409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11"/>
      <c r="R151" s="411"/>
      <c r="S151" s="411"/>
      <c r="T151" s="412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267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4301051407</v>
      </c>
      <c r="D152" s="409">
        <v>4680115882195</v>
      </c>
      <c r="E152" s="409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11"/>
      <c r="R152" s="411"/>
      <c r="S152" s="411"/>
      <c r="T152" s="412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261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4301051752</v>
      </c>
      <c r="D153" s="409">
        <v>4680115882607</v>
      </c>
      <c r="E153" s="409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11"/>
      <c r="R153" s="411"/>
      <c r="S153" s="411"/>
      <c r="T153" s="412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4301051666</v>
      </c>
      <c r="D154" s="409">
        <v>4680115880092</v>
      </c>
      <c r="E154" s="409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11"/>
      <c r="R154" s="411"/>
      <c r="S154" s="411"/>
      <c r="T154" s="412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4301051668</v>
      </c>
      <c r="D155" s="409">
        <v>4680115880221</v>
      </c>
      <c r="E155" s="409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11"/>
      <c r="R155" s="411"/>
      <c r="S155" s="411"/>
      <c r="T155" s="412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267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4301051410</v>
      </c>
      <c r="D156" s="409">
        <v>4680115882164</v>
      </c>
      <c r="E156" s="409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11"/>
      <c r="R156" s="411"/>
      <c r="S156" s="411"/>
      <c r="T156" s="412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279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16"/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6"/>
      <c r="O157" s="417"/>
      <c r="P157" s="413" t="s">
        <v>40</v>
      </c>
      <c r="Q157" s="414"/>
      <c r="R157" s="414"/>
      <c r="S157" s="414"/>
      <c r="T157" s="414"/>
      <c r="U157" s="414"/>
      <c r="V157" s="415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16"/>
      <c r="B158" s="416"/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7"/>
      <c r="P158" s="413" t="s">
        <v>40</v>
      </c>
      <c r="Q158" s="414"/>
      <c r="R158" s="414"/>
      <c r="S158" s="414"/>
      <c r="T158" s="414"/>
      <c r="U158" s="414"/>
      <c r="V158" s="415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08" t="s">
        <v>138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66"/>
      <c r="AB159" s="66"/>
      <c r="AC159" s="80"/>
    </row>
    <row r="160" spans="1:68" ht="27" customHeight="1" x14ac:dyDescent="0.25">
      <c r="A160" s="63" t="s">
        <v>280</v>
      </c>
      <c r="B160" s="63" t="s">
        <v>281</v>
      </c>
      <c r="C160" s="36">
        <v>4301060389</v>
      </c>
      <c r="D160" s="409">
        <v>4680115880801</v>
      </c>
      <c r="E160" s="409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11"/>
      <c r="R160" s="411"/>
      <c r="S160" s="411"/>
      <c r="T160" s="41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16"/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7"/>
      <c r="P161" s="413" t="s">
        <v>40</v>
      </c>
      <c r="Q161" s="414"/>
      <c r="R161" s="414"/>
      <c r="S161" s="414"/>
      <c r="T161" s="414"/>
      <c r="U161" s="414"/>
      <c r="V161" s="41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6"/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7"/>
      <c r="P162" s="413" t="s">
        <v>40</v>
      </c>
      <c r="Q162" s="414"/>
      <c r="R162" s="414"/>
      <c r="S162" s="414"/>
      <c r="T162" s="414"/>
      <c r="U162" s="414"/>
      <c r="V162" s="41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07" t="s">
        <v>283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65"/>
      <c r="AB163" s="65"/>
      <c r="AC163" s="79"/>
    </row>
    <row r="164" spans="1:68" ht="14.25" customHeight="1" x14ac:dyDescent="0.25">
      <c r="A164" s="408" t="s">
        <v>96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66"/>
      <c r="AB164" s="66"/>
      <c r="AC164" s="80"/>
    </row>
    <row r="165" spans="1:68" ht="27" customHeight="1" x14ac:dyDescent="0.25">
      <c r="A165" s="63" t="s">
        <v>284</v>
      </c>
      <c r="B165" s="63" t="s">
        <v>285</v>
      </c>
      <c r="C165" s="36">
        <v>4301011826</v>
      </c>
      <c r="D165" s="409">
        <v>4680115884137</v>
      </c>
      <c r="E165" s="409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11"/>
      <c r="R165" s="411"/>
      <c r="S165" s="411"/>
      <c r="T165" s="41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0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286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0" si="16">IFERROR(X165*I165/H165,"0")</f>
        <v>0</v>
      </c>
      <c r="BN165" s="78">
        <f t="shared" ref="BN165:BN170" si="17">IFERROR(Y165*I165/H165,"0")</f>
        <v>0</v>
      </c>
      <c r="BO165" s="78">
        <f t="shared" ref="BO165:BO170" si="18">IFERROR(1/J165*(X165/H165),"0")</f>
        <v>0</v>
      </c>
      <c r="BP165" s="78">
        <f t="shared" ref="BP165:BP170" si="19"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4301011724</v>
      </c>
      <c r="D166" s="409">
        <v>4680115884236</v>
      </c>
      <c r="E166" s="409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11"/>
      <c r="R166" s="411"/>
      <c r="S166" s="411"/>
      <c r="T166" s="41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289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4301011721</v>
      </c>
      <c r="D167" s="409">
        <v>4680115884175</v>
      </c>
      <c r="E167" s="409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11"/>
      <c r="R167" s="411"/>
      <c r="S167" s="411"/>
      <c r="T167" s="41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293</v>
      </c>
      <c r="B168" s="63" t="s">
        <v>294</v>
      </c>
      <c r="C168" s="36">
        <v>4301011824</v>
      </c>
      <c r="D168" s="409">
        <v>4680115884144</v>
      </c>
      <c r="E168" s="409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11"/>
      <c r="R168" s="411"/>
      <c r="S168" s="411"/>
      <c r="T168" s="41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286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295</v>
      </c>
      <c r="B169" s="63" t="s">
        <v>296</v>
      </c>
      <c r="C169" s="36">
        <v>4301011726</v>
      </c>
      <c r="D169" s="409">
        <v>4680115884182</v>
      </c>
      <c r="E169" s="409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11"/>
      <c r="R169" s="411"/>
      <c r="S169" s="411"/>
      <c r="T169" s="41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289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4301011722</v>
      </c>
      <c r="D170" s="409">
        <v>4680115884205</v>
      </c>
      <c r="E170" s="40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11"/>
      <c r="R170" s="411"/>
      <c r="S170" s="411"/>
      <c r="T170" s="41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292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6"/>
      <c r="O171" s="417"/>
      <c r="P171" s="413" t="s">
        <v>40</v>
      </c>
      <c r="Q171" s="414"/>
      <c r="R171" s="414"/>
      <c r="S171" s="414"/>
      <c r="T171" s="414"/>
      <c r="U171" s="414"/>
      <c r="V171" s="415"/>
      <c r="W171" s="42" t="s">
        <v>39</v>
      </c>
      <c r="X171" s="43">
        <f>IFERROR(X165/H165,"0")+IFERROR(X166/H166,"0")+IFERROR(X167/H167,"0")+IFERROR(X168/H168,"0")+IFERROR(X169/H169,"0")+IFERROR(X170/H170,"0")</f>
        <v>0</v>
      </c>
      <c r="Y171" s="43">
        <f>IFERROR(Y165/H165,"0")+IFERROR(Y166/H166,"0")+IFERROR(Y167/H167,"0")+IFERROR(Y168/H168,"0")+IFERROR(Y169/H169,"0")+IFERROR(Y170/H170,"0")</f>
        <v>0</v>
      </c>
      <c r="Z171" s="43">
        <f>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16"/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7"/>
      <c r="P172" s="413" t="s">
        <v>40</v>
      </c>
      <c r="Q172" s="414"/>
      <c r="R172" s="414"/>
      <c r="S172" s="414"/>
      <c r="T172" s="414"/>
      <c r="U172" s="414"/>
      <c r="V172" s="415"/>
      <c r="W172" s="42" t="s">
        <v>0</v>
      </c>
      <c r="X172" s="43">
        <f>IFERROR(SUM(X165:X170),"0")</f>
        <v>0</v>
      </c>
      <c r="Y172" s="43">
        <f>IFERROR(SUM(Y165:Y170),"0")</f>
        <v>0</v>
      </c>
      <c r="Z172" s="42"/>
      <c r="AA172" s="67"/>
      <c r="AB172" s="67"/>
      <c r="AC172" s="67"/>
    </row>
    <row r="173" spans="1:68" ht="16.5" customHeight="1" x14ac:dyDescent="0.25">
      <c r="A173" s="407" t="s">
        <v>299</v>
      </c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  <c r="V173" s="407"/>
      <c r="W173" s="407"/>
      <c r="X173" s="407"/>
      <c r="Y173" s="407"/>
      <c r="Z173" s="407"/>
      <c r="AA173" s="65"/>
      <c r="AB173" s="65"/>
      <c r="AC173" s="79"/>
    </row>
    <row r="174" spans="1:68" ht="14.25" customHeight="1" x14ac:dyDescent="0.25">
      <c r="A174" s="408" t="s">
        <v>96</v>
      </c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4301011855</v>
      </c>
      <c r="D175" s="409">
        <v>4680115885837</v>
      </c>
      <c r="E175" s="409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11"/>
      <c r="R175" s="411"/>
      <c r="S175" s="411"/>
      <c r="T175" s="41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2" t="s">
        <v>302</v>
      </c>
      <c r="AG175" s="78"/>
      <c r="AJ175" s="84" t="s">
        <v>45</v>
      </c>
      <c r="AK175" s="84">
        <v>0</v>
      </c>
      <c r="BB175" s="233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4301011850</v>
      </c>
      <c r="D176" s="409">
        <v>4680115885806</v>
      </c>
      <c r="E176" s="409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6" s="411"/>
      <c r="R176" s="411"/>
      <c r="S176" s="411"/>
      <c r="T176" s="41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305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306</v>
      </c>
      <c r="B177" s="63" t="s">
        <v>307</v>
      </c>
      <c r="C177" s="36">
        <v>4301011853</v>
      </c>
      <c r="D177" s="409">
        <v>4680115885851</v>
      </c>
      <c r="E177" s="409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411"/>
      <c r="R177" s="411"/>
      <c r="S177" s="411"/>
      <c r="T177" s="41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308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4301011852</v>
      </c>
      <c r="D178" s="409">
        <v>4680115885844</v>
      </c>
      <c r="E178" s="409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11"/>
      <c r="R178" s="411"/>
      <c r="S178" s="411"/>
      <c r="T178" s="41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8" t="s">
        <v>311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312</v>
      </c>
      <c r="B179" s="63" t="s">
        <v>313</v>
      </c>
      <c r="C179" s="36">
        <v>4301011851</v>
      </c>
      <c r="D179" s="409">
        <v>4680115885820</v>
      </c>
      <c r="E179" s="409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11"/>
      <c r="R179" s="411"/>
      <c r="S179" s="411"/>
      <c r="T179" s="41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314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16"/>
      <c r="B180" s="416"/>
      <c r="C180" s="416"/>
      <c r="D180" s="416"/>
      <c r="E180" s="416"/>
      <c r="F180" s="416"/>
      <c r="G180" s="416"/>
      <c r="H180" s="416"/>
      <c r="I180" s="416"/>
      <c r="J180" s="416"/>
      <c r="K180" s="416"/>
      <c r="L180" s="416"/>
      <c r="M180" s="416"/>
      <c r="N180" s="416"/>
      <c r="O180" s="417"/>
      <c r="P180" s="413" t="s">
        <v>40</v>
      </c>
      <c r="Q180" s="414"/>
      <c r="R180" s="414"/>
      <c r="S180" s="414"/>
      <c r="T180" s="414"/>
      <c r="U180" s="414"/>
      <c r="V180" s="41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16"/>
      <c r="B181" s="416"/>
      <c r="C181" s="416"/>
      <c r="D181" s="416"/>
      <c r="E181" s="416"/>
      <c r="F181" s="416"/>
      <c r="G181" s="416"/>
      <c r="H181" s="416"/>
      <c r="I181" s="416"/>
      <c r="J181" s="416"/>
      <c r="K181" s="416"/>
      <c r="L181" s="416"/>
      <c r="M181" s="416"/>
      <c r="N181" s="416"/>
      <c r="O181" s="417"/>
      <c r="P181" s="413" t="s">
        <v>40</v>
      </c>
      <c r="Q181" s="414"/>
      <c r="R181" s="414"/>
      <c r="S181" s="414"/>
      <c r="T181" s="414"/>
      <c r="U181" s="414"/>
      <c r="V181" s="41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6.5" customHeight="1" x14ac:dyDescent="0.25">
      <c r="A182" s="407" t="s">
        <v>315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65"/>
      <c r="AB182" s="65"/>
      <c r="AC182" s="79"/>
    </row>
    <row r="183" spans="1:68" ht="14.25" customHeight="1" x14ac:dyDescent="0.25">
      <c r="A183" s="408" t="s">
        <v>96</v>
      </c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08"/>
      <c r="P183" s="408"/>
      <c r="Q183" s="408"/>
      <c r="R183" s="408"/>
      <c r="S183" s="408"/>
      <c r="T183" s="408"/>
      <c r="U183" s="408"/>
      <c r="V183" s="408"/>
      <c r="W183" s="408"/>
      <c r="X183" s="408"/>
      <c r="Y183" s="408"/>
      <c r="Z183" s="408"/>
      <c r="AA183" s="66"/>
      <c r="AB183" s="66"/>
      <c r="AC183" s="80"/>
    </row>
    <row r="184" spans="1:68" ht="27" customHeight="1" x14ac:dyDescent="0.25">
      <c r="A184" s="63" t="s">
        <v>316</v>
      </c>
      <c r="B184" s="63" t="s">
        <v>317</v>
      </c>
      <c r="C184" s="36">
        <v>4301011223</v>
      </c>
      <c r="D184" s="409">
        <v>4607091383423</v>
      </c>
      <c r="E184" s="409"/>
      <c r="F184" s="62">
        <v>1.35</v>
      </c>
      <c r="G184" s="37">
        <v>8</v>
      </c>
      <c r="H184" s="62">
        <v>10.8</v>
      </c>
      <c r="I184" s="62">
        <v>11.331</v>
      </c>
      <c r="J184" s="37">
        <v>64</v>
      </c>
      <c r="K184" s="37" t="s">
        <v>101</v>
      </c>
      <c r="L184" s="37" t="s">
        <v>45</v>
      </c>
      <c r="M184" s="38" t="s">
        <v>104</v>
      </c>
      <c r="N184" s="38"/>
      <c r="O184" s="37">
        <v>35</v>
      </c>
      <c r="P184" s="4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11"/>
      <c r="R184" s="411"/>
      <c r="S184" s="411"/>
      <c r="T184" s="41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2" t="s">
        <v>99</v>
      </c>
      <c r="AG184" s="78"/>
      <c r="AJ184" s="84" t="s">
        <v>45</v>
      </c>
      <c r="AK184" s="84">
        <v>0</v>
      </c>
      <c r="BB184" s="243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4301012199</v>
      </c>
      <c r="D185" s="409">
        <v>4680115886957</v>
      </c>
      <c r="E185" s="40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30</v>
      </c>
      <c r="P185" s="500" t="s">
        <v>320</v>
      </c>
      <c r="Q185" s="411"/>
      <c r="R185" s="411"/>
      <c r="S185" s="411"/>
      <c r="T185" s="41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321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16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7"/>
      <c r="P186" s="413" t="s">
        <v>40</v>
      </c>
      <c r="Q186" s="414"/>
      <c r="R186" s="414"/>
      <c r="S186" s="414"/>
      <c r="T186" s="414"/>
      <c r="U186" s="414"/>
      <c r="V186" s="415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6"/>
      <c r="O187" s="417"/>
      <c r="P187" s="413" t="s">
        <v>40</v>
      </c>
      <c r="Q187" s="414"/>
      <c r="R187" s="414"/>
      <c r="S187" s="414"/>
      <c r="T187" s="414"/>
      <c r="U187" s="414"/>
      <c r="V187" s="415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16.5" customHeight="1" x14ac:dyDescent="0.25">
      <c r="A188" s="407" t="s">
        <v>322</v>
      </c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65"/>
      <c r="AB188" s="65"/>
      <c r="AC188" s="79"/>
    </row>
    <row r="189" spans="1:68" ht="14.25" customHeight="1" x14ac:dyDescent="0.25">
      <c r="A189" s="408" t="s">
        <v>79</v>
      </c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08"/>
      <c r="P189" s="408"/>
      <c r="Q189" s="408"/>
      <c r="R189" s="408"/>
      <c r="S189" s="408"/>
      <c r="T189" s="408"/>
      <c r="U189" s="408"/>
      <c r="V189" s="408"/>
      <c r="W189" s="408"/>
      <c r="X189" s="408"/>
      <c r="Y189" s="408"/>
      <c r="Z189" s="408"/>
      <c r="AA189" s="66"/>
      <c r="AB189" s="66"/>
      <c r="AC189" s="80"/>
    </row>
    <row r="190" spans="1:68" ht="37.5" customHeight="1" x14ac:dyDescent="0.25">
      <c r="A190" s="63" t="s">
        <v>323</v>
      </c>
      <c r="B190" s="63" t="s">
        <v>324</v>
      </c>
      <c r="C190" s="36">
        <v>4301051388</v>
      </c>
      <c r="D190" s="409">
        <v>4680115881211</v>
      </c>
      <c r="E190" s="409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4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11"/>
      <c r="R190" s="411"/>
      <c r="S190" s="411"/>
      <c r="T190" s="41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325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16"/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7"/>
      <c r="P191" s="413" t="s">
        <v>40</v>
      </c>
      <c r="Q191" s="414"/>
      <c r="R191" s="414"/>
      <c r="S191" s="414"/>
      <c r="T191" s="414"/>
      <c r="U191" s="414"/>
      <c r="V191" s="41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6"/>
      <c r="B192" s="416"/>
      <c r="C192" s="416"/>
      <c r="D192" s="416"/>
      <c r="E192" s="416"/>
      <c r="F192" s="416"/>
      <c r="G192" s="416"/>
      <c r="H192" s="416"/>
      <c r="I192" s="416"/>
      <c r="J192" s="416"/>
      <c r="K192" s="416"/>
      <c r="L192" s="416"/>
      <c r="M192" s="416"/>
      <c r="N192" s="416"/>
      <c r="O192" s="417"/>
      <c r="P192" s="413" t="s">
        <v>40</v>
      </c>
      <c r="Q192" s="414"/>
      <c r="R192" s="414"/>
      <c r="S192" s="414"/>
      <c r="T192" s="414"/>
      <c r="U192" s="414"/>
      <c r="V192" s="41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07" t="s">
        <v>326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65"/>
      <c r="AB193" s="65"/>
      <c r="AC193" s="79"/>
    </row>
    <row r="194" spans="1:68" ht="14.25" customHeight="1" x14ac:dyDescent="0.25">
      <c r="A194" s="408" t="s">
        <v>79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6"/>
      <c r="AB194" s="66"/>
      <c r="AC194" s="80"/>
    </row>
    <row r="195" spans="1:68" ht="27" customHeight="1" x14ac:dyDescent="0.25">
      <c r="A195" s="63" t="s">
        <v>327</v>
      </c>
      <c r="B195" s="63" t="s">
        <v>328</v>
      </c>
      <c r="C195" s="36">
        <v>4301051782</v>
      </c>
      <c r="D195" s="409">
        <v>4680115884618</v>
      </c>
      <c r="E195" s="409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4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11"/>
      <c r="R195" s="411"/>
      <c r="S195" s="411"/>
      <c r="T195" s="412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329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16"/>
      <c r="B196" s="416"/>
      <c r="C196" s="416"/>
      <c r="D196" s="416"/>
      <c r="E196" s="416"/>
      <c r="F196" s="416"/>
      <c r="G196" s="416"/>
      <c r="H196" s="416"/>
      <c r="I196" s="416"/>
      <c r="J196" s="416"/>
      <c r="K196" s="416"/>
      <c r="L196" s="416"/>
      <c r="M196" s="416"/>
      <c r="N196" s="416"/>
      <c r="O196" s="417"/>
      <c r="P196" s="413" t="s">
        <v>40</v>
      </c>
      <c r="Q196" s="414"/>
      <c r="R196" s="414"/>
      <c r="S196" s="414"/>
      <c r="T196" s="414"/>
      <c r="U196" s="414"/>
      <c r="V196" s="415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6"/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7"/>
      <c r="P197" s="413" t="s">
        <v>40</v>
      </c>
      <c r="Q197" s="414"/>
      <c r="R197" s="414"/>
      <c r="S197" s="414"/>
      <c r="T197" s="414"/>
      <c r="U197" s="414"/>
      <c r="V197" s="415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07" t="s">
        <v>330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5"/>
      <c r="AB198" s="65"/>
      <c r="AC198" s="79"/>
    </row>
    <row r="199" spans="1:68" ht="14.25" customHeight="1" x14ac:dyDescent="0.25">
      <c r="A199" s="408" t="s">
        <v>96</v>
      </c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66"/>
      <c r="AB199" s="66"/>
      <c r="AC199" s="80"/>
    </row>
    <row r="200" spans="1:68" ht="27" customHeight="1" x14ac:dyDescent="0.25">
      <c r="A200" s="63" t="s">
        <v>331</v>
      </c>
      <c r="B200" s="63" t="s">
        <v>332</v>
      </c>
      <c r="C200" s="36">
        <v>4301011662</v>
      </c>
      <c r="D200" s="409">
        <v>4680115883703</v>
      </c>
      <c r="E200" s="409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4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11"/>
      <c r="R200" s="411"/>
      <c r="S200" s="411"/>
      <c r="T200" s="412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334</v>
      </c>
      <c r="AB200" s="69" t="s">
        <v>45</v>
      </c>
      <c r="AC200" s="250" t="s">
        <v>333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16"/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7"/>
      <c r="P201" s="413" t="s">
        <v>40</v>
      </c>
      <c r="Q201" s="414"/>
      <c r="R201" s="414"/>
      <c r="S201" s="414"/>
      <c r="T201" s="414"/>
      <c r="U201" s="414"/>
      <c r="V201" s="415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16"/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7"/>
      <c r="P202" s="413" t="s">
        <v>40</v>
      </c>
      <c r="Q202" s="414"/>
      <c r="R202" s="414"/>
      <c r="S202" s="414"/>
      <c r="T202" s="414"/>
      <c r="U202" s="414"/>
      <c r="V202" s="415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07" t="s">
        <v>335</v>
      </c>
      <c r="B203" s="407"/>
      <c r="C203" s="407"/>
      <c r="D203" s="407"/>
      <c r="E203" s="407"/>
      <c r="F203" s="407"/>
      <c r="G203" s="407"/>
      <c r="H203" s="407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  <c r="V203" s="407"/>
      <c r="W203" s="407"/>
      <c r="X203" s="407"/>
      <c r="Y203" s="407"/>
      <c r="Z203" s="407"/>
      <c r="AA203" s="65"/>
      <c r="AB203" s="65"/>
      <c r="AC203" s="79"/>
    </row>
    <row r="204" spans="1:68" ht="14.25" customHeight="1" x14ac:dyDescent="0.25">
      <c r="A204" s="408" t="s">
        <v>96</v>
      </c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66"/>
      <c r="AB204" s="66"/>
      <c r="AC204" s="80"/>
    </row>
    <row r="205" spans="1:68" ht="27" customHeight="1" x14ac:dyDescent="0.25">
      <c r="A205" s="63" t="s">
        <v>336</v>
      </c>
      <c r="B205" s="63" t="s">
        <v>337</v>
      </c>
      <c r="C205" s="36">
        <v>4301012024</v>
      </c>
      <c r="D205" s="409">
        <v>4680115885615</v>
      </c>
      <c r="E205" s="40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4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11"/>
      <c r="R205" s="411"/>
      <c r="S205" s="411"/>
      <c r="T205" s="41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338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339</v>
      </c>
      <c r="B206" s="63" t="s">
        <v>340</v>
      </c>
      <c r="C206" s="36">
        <v>4301012016</v>
      </c>
      <c r="D206" s="409">
        <v>4680115885554</v>
      </c>
      <c r="E206" s="409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4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11"/>
      <c r="R206" s="411"/>
      <c r="S206" s="411"/>
      <c r="T206" s="41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341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37.5" customHeight="1" x14ac:dyDescent="0.25">
      <c r="A207" s="63" t="s">
        <v>342</v>
      </c>
      <c r="B207" s="63" t="s">
        <v>343</v>
      </c>
      <c r="C207" s="36">
        <v>4301011858</v>
      </c>
      <c r="D207" s="409">
        <v>4680115885646</v>
      </c>
      <c r="E207" s="40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100</v>
      </c>
      <c r="N207" s="38"/>
      <c r="O207" s="37">
        <v>55</v>
      </c>
      <c r="P207" s="4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11"/>
      <c r="R207" s="411"/>
      <c r="S207" s="411"/>
      <c r="T207" s="41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344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4301011857</v>
      </c>
      <c r="D208" s="409">
        <v>4680115885622</v>
      </c>
      <c r="E208" s="409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4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11"/>
      <c r="R208" s="411"/>
      <c r="S208" s="411"/>
      <c r="T208" s="41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338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4301011859</v>
      </c>
      <c r="D209" s="409">
        <v>4680115885608</v>
      </c>
      <c r="E209" s="409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4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11"/>
      <c r="R209" s="411"/>
      <c r="S209" s="411"/>
      <c r="T209" s="412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16"/>
      <c r="B210" s="416"/>
      <c r="C210" s="416"/>
      <c r="D210" s="416"/>
      <c r="E210" s="416"/>
      <c r="F210" s="416"/>
      <c r="G210" s="416"/>
      <c r="H210" s="416"/>
      <c r="I210" s="416"/>
      <c r="J210" s="416"/>
      <c r="K210" s="416"/>
      <c r="L210" s="416"/>
      <c r="M210" s="416"/>
      <c r="N210" s="416"/>
      <c r="O210" s="417"/>
      <c r="P210" s="413" t="s">
        <v>40</v>
      </c>
      <c r="Q210" s="414"/>
      <c r="R210" s="414"/>
      <c r="S210" s="414"/>
      <c r="T210" s="414"/>
      <c r="U210" s="414"/>
      <c r="V210" s="415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6"/>
      <c r="B211" s="416"/>
      <c r="C211" s="416"/>
      <c r="D211" s="416"/>
      <c r="E211" s="416"/>
      <c r="F211" s="416"/>
      <c r="G211" s="416"/>
      <c r="H211" s="416"/>
      <c r="I211" s="416"/>
      <c r="J211" s="416"/>
      <c r="K211" s="416"/>
      <c r="L211" s="416"/>
      <c r="M211" s="416"/>
      <c r="N211" s="416"/>
      <c r="O211" s="417"/>
      <c r="P211" s="413" t="s">
        <v>40</v>
      </c>
      <c r="Q211" s="414"/>
      <c r="R211" s="414"/>
      <c r="S211" s="414"/>
      <c r="T211" s="414"/>
      <c r="U211" s="414"/>
      <c r="V211" s="415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08" t="s">
        <v>191</v>
      </c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  <c r="V212" s="408"/>
      <c r="W212" s="408"/>
      <c r="X212" s="408"/>
      <c r="Y212" s="408"/>
      <c r="Z212" s="408"/>
      <c r="AA212" s="66"/>
      <c r="AB212" s="66"/>
      <c r="AC212" s="80"/>
    </row>
    <row r="213" spans="1:68" ht="27" customHeight="1" x14ac:dyDescent="0.25">
      <c r="A213" s="63" t="s">
        <v>350</v>
      </c>
      <c r="B213" s="63" t="s">
        <v>351</v>
      </c>
      <c r="C213" s="36">
        <v>4301030878</v>
      </c>
      <c r="D213" s="409">
        <v>4607091387193</v>
      </c>
      <c r="E213" s="409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11"/>
      <c r="R213" s="411"/>
      <c r="S213" s="411"/>
      <c r="T213" s="41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352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353</v>
      </c>
      <c r="B214" s="63" t="s">
        <v>354</v>
      </c>
      <c r="C214" s="36">
        <v>4301031153</v>
      </c>
      <c r="D214" s="409">
        <v>4607091387230</v>
      </c>
      <c r="E214" s="409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11"/>
      <c r="R214" s="411"/>
      <c r="S214" s="411"/>
      <c r="T214" s="41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355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4301031154</v>
      </c>
      <c r="D215" s="409">
        <v>4607091387292</v>
      </c>
      <c r="E215" s="409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4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11"/>
      <c r="R215" s="411"/>
      <c r="S215" s="411"/>
      <c r="T215" s="41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358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4301031152</v>
      </c>
      <c r="D216" s="409">
        <v>4607091387285</v>
      </c>
      <c r="E216" s="409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175</v>
      </c>
      <c r="L216" s="37" t="s">
        <v>45</v>
      </c>
      <c r="M216" s="38" t="s">
        <v>83</v>
      </c>
      <c r="N216" s="38"/>
      <c r="O216" s="37">
        <v>40</v>
      </c>
      <c r="P216" s="4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11"/>
      <c r="R216" s="411"/>
      <c r="S216" s="411"/>
      <c r="T216" s="41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355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4301031305</v>
      </c>
      <c r="D217" s="409">
        <v>4607091389845</v>
      </c>
      <c r="E217" s="409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175</v>
      </c>
      <c r="L217" s="37" t="s">
        <v>45</v>
      </c>
      <c r="M217" s="38" t="s">
        <v>83</v>
      </c>
      <c r="N217" s="38"/>
      <c r="O217" s="37">
        <v>40</v>
      </c>
      <c r="P217" s="4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11"/>
      <c r="R217" s="411"/>
      <c r="S217" s="411"/>
      <c r="T217" s="41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4301031066</v>
      </c>
      <c r="D218" s="409">
        <v>4607091383836</v>
      </c>
      <c r="E218" s="409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4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11"/>
      <c r="R218" s="411"/>
      <c r="S218" s="411"/>
      <c r="T218" s="41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366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16"/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7"/>
      <c r="P219" s="413" t="s">
        <v>40</v>
      </c>
      <c r="Q219" s="414"/>
      <c r="R219" s="414"/>
      <c r="S219" s="414"/>
      <c r="T219" s="414"/>
      <c r="U219" s="414"/>
      <c r="V219" s="415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6"/>
      <c r="B220" s="416"/>
      <c r="C220" s="416"/>
      <c r="D220" s="416"/>
      <c r="E220" s="416"/>
      <c r="F220" s="416"/>
      <c r="G220" s="416"/>
      <c r="H220" s="416"/>
      <c r="I220" s="416"/>
      <c r="J220" s="416"/>
      <c r="K220" s="416"/>
      <c r="L220" s="416"/>
      <c r="M220" s="416"/>
      <c r="N220" s="416"/>
      <c r="O220" s="417"/>
      <c r="P220" s="413" t="s">
        <v>40</v>
      </c>
      <c r="Q220" s="414"/>
      <c r="R220" s="414"/>
      <c r="S220" s="414"/>
      <c r="T220" s="414"/>
      <c r="U220" s="414"/>
      <c r="V220" s="415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08" t="s">
        <v>79</v>
      </c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  <c r="V221" s="408"/>
      <c r="W221" s="408"/>
      <c r="X221" s="408"/>
      <c r="Y221" s="408"/>
      <c r="Z221" s="408"/>
      <c r="AA221" s="66"/>
      <c r="AB221" s="66"/>
      <c r="AC221" s="80"/>
    </row>
    <row r="222" spans="1:68" ht="27" customHeight="1" x14ac:dyDescent="0.25">
      <c r="A222" s="63" t="s">
        <v>367</v>
      </c>
      <c r="B222" s="63" t="s">
        <v>368</v>
      </c>
      <c r="C222" s="36">
        <v>4301051100</v>
      </c>
      <c r="D222" s="409">
        <v>4607091387766</v>
      </c>
      <c r="E222" s="409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11"/>
      <c r="R222" s="411"/>
      <c r="S222" s="411"/>
      <c r="T222" s="41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369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4301051818</v>
      </c>
      <c r="D223" s="409">
        <v>4607091387957</v>
      </c>
      <c r="E223" s="409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4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11"/>
      <c r="R223" s="411"/>
      <c r="S223" s="411"/>
      <c r="T223" s="412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372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4301051819</v>
      </c>
      <c r="D224" s="409">
        <v>4607091387964</v>
      </c>
      <c r="E224" s="409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11"/>
      <c r="R224" s="411"/>
      <c r="S224" s="411"/>
      <c r="T224" s="412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375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4301051734</v>
      </c>
      <c r="D225" s="409">
        <v>4680115884588</v>
      </c>
      <c r="E225" s="409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4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11"/>
      <c r="R225" s="411"/>
      <c r="S225" s="411"/>
      <c r="T225" s="412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378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4301051578</v>
      </c>
      <c r="D226" s="409">
        <v>4607091387513</v>
      </c>
      <c r="E226" s="409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11"/>
      <c r="R226" s="411"/>
      <c r="S226" s="411"/>
      <c r="T226" s="412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381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16"/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7"/>
      <c r="P227" s="413" t="s">
        <v>40</v>
      </c>
      <c r="Q227" s="414"/>
      <c r="R227" s="414"/>
      <c r="S227" s="414"/>
      <c r="T227" s="414"/>
      <c r="U227" s="414"/>
      <c r="V227" s="415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6"/>
      <c r="B228" s="416"/>
      <c r="C228" s="416"/>
      <c r="D228" s="416"/>
      <c r="E228" s="416"/>
      <c r="F228" s="416"/>
      <c r="G228" s="416"/>
      <c r="H228" s="416"/>
      <c r="I228" s="416"/>
      <c r="J228" s="416"/>
      <c r="K228" s="416"/>
      <c r="L228" s="416"/>
      <c r="M228" s="416"/>
      <c r="N228" s="416"/>
      <c r="O228" s="417"/>
      <c r="P228" s="413" t="s">
        <v>40</v>
      </c>
      <c r="Q228" s="414"/>
      <c r="R228" s="414"/>
      <c r="S228" s="414"/>
      <c r="T228" s="414"/>
      <c r="U228" s="414"/>
      <c r="V228" s="415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08" t="s">
        <v>138</v>
      </c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4301060387</v>
      </c>
      <c r="D230" s="409">
        <v>4607091380880</v>
      </c>
      <c r="E230" s="409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4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11"/>
      <c r="R230" s="411"/>
      <c r="S230" s="411"/>
      <c r="T230" s="412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384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4301060406</v>
      </c>
      <c r="D231" s="409">
        <v>4607091384482</v>
      </c>
      <c r="E231" s="409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11"/>
      <c r="R231" s="411"/>
      <c r="S231" s="411"/>
      <c r="T231" s="412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387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388</v>
      </c>
      <c r="B232" s="63" t="s">
        <v>389</v>
      </c>
      <c r="C232" s="36">
        <v>4301060484</v>
      </c>
      <c r="D232" s="409">
        <v>4607091380897</v>
      </c>
      <c r="E232" s="409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4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11"/>
      <c r="R232" s="411"/>
      <c r="S232" s="411"/>
      <c r="T232" s="41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390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16"/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7"/>
      <c r="P233" s="413" t="s">
        <v>40</v>
      </c>
      <c r="Q233" s="414"/>
      <c r="R233" s="414"/>
      <c r="S233" s="414"/>
      <c r="T233" s="414"/>
      <c r="U233" s="414"/>
      <c r="V233" s="415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16"/>
      <c r="B234" s="416"/>
      <c r="C234" s="416"/>
      <c r="D234" s="416"/>
      <c r="E234" s="416"/>
      <c r="F234" s="416"/>
      <c r="G234" s="416"/>
      <c r="H234" s="416"/>
      <c r="I234" s="416"/>
      <c r="J234" s="416"/>
      <c r="K234" s="416"/>
      <c r="L234" s="416"/>
      <c r="M234" s="416"/>
      <c r="N234" s="416"/>
      <c r="O234" s="417"/>
      <c r="P234" s="413" t="s">
        <v>40</v>
      </c>
      <c r="Q234" s="414"/>
      <c r="R234" s="414"/>
      <c r="S234" s="414"/>
      <c r="T234" s="414"/>
      <c r="U234" s="414"/>
      <c r="V234" s="415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08" t="s">
        <v>88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408"/>
      <c r="AA235" s="66"/>
      <c r="AB235" s="66"/>
      <c r="AC235" s="80"/>
    </row>
    <row r="236" spans="1:68" ht="27" customHeight="1" x14ac:dyDescent="0.25">
      <c r="A236" s="63" t="s">
        <v>391</v>
      </c>
      <c r="B236" s="63" t="s">
        <v>392</v>
      </c>
      <c r="C236" s="36">
        <v>4301030235</v>
      </c>
      <c r="D236" s="409">
        <v>4607091388381</v>
      </c>
      <c r="E236" s="409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473" t="s">
        <v>393</v>
      </c>
      <c r="Q236" s="411"/>
      <c r="R236" s="411"/>
      <c r="S236" s="411"/>
      <c r="T236" s="41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394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396</v>
      </c>
      <c r="C237" s="36">
        <v>4301030232</v>
      </c>
      <c r="D237" s="409">
        <v>4607091388374</v>
      </c>
      <c r="E237" s="409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74" t="s">
        <v>397</v>
      </c>
      <c r="Q237" s="411"/>
      <c r="R237" s="411"/>
      <c r="S237" s="411"/>
      <c r="T237" s="41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399</v>
      </c>
      <c r="C238" s="36">
        <v>4301032015</v>
      </c>
      <c r="D238" s="409">
        <v>4607091383102</v>
      </c>
      <c r="E238" s="409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47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11"/>
      <c r="R238" s="411"/>
      <c r="S238" s="411"/>
      <c r="T238" s="41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400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401</v>
      </c>
      <c r="B239" s="63" t="s">
        <v>402</v>
      </c>
      <c r="C239" s="36">
        <v>4301030233</v>
      </c>
      <c r="D239" s="409">
        <v>4607091388404</v>
      </c>
      <c r="E239" s="409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11"/>
      <c r="R239" s="411"/>
      <c r="S239" s="411"/>
      <c r="T239" s="41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16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6"/>
      <c r="O240" s="417"/>
      <c r="P240" s="413" t="s">
        <v>40</v>
      </c>
      <c r="Q240" s="414"/>
      <c r="R240" s="414"/>
      <c r="S240" s="414"/>
      <c r="T240" s="414"/>
      <c r="U240" s="414"/>
      <c r="V240" s="415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6"/>
      <c r="O241" s="417"/>
      <c r="P241" s="413" t="s">
        <v>40</v>
      </c>
      <c r="Q241" s="414"/>
      <c r="R241" s="414"/>
      <c r="S241" s="414"/>
      <c r="T241" s="414"/>
      <c r="U241" s="414"/>
      <c r="V241" s="415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08" t="s">
        <v>403</v>
      </c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  <c r="AA242" s="66"/>
      <c r="AB242" s="66"/>
      <c r="AC242" s="80"/>
    </row>
    <row r="243" spans="1:68" ht="16.5" customHeight="1" x14ac:dyDescent="0.25">
      <c r="A243" s="63" t="s">
        <v>404</v>
      </c>
      <c r="B243" s="63" t="s">
        <v>405</v>
      </c>
      <c r="C243" s="36">
        <v>4301180007</v>
      </c>
      <c r="D243" s="409">
        <v>4680115881808</v>
      </c>
      <c r="E243" s="409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407</v>
      </c>
      <c r="N243" s="38"/>
      <c r="O243" s="37">
        <v>730</v>
      </c>
      <c r="P24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11"/>
      <c r="R243" s="411"/>
      <c r="S243" s="411"/>
      <c r="T243" s="41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406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4301180006</v>
      </c>
      <c r="D244" s="409">
        <v>4680115881822</v>
      </c>
      <c r="E244" s="409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407</v>
      </c>
      <c r="N244" s="38"/>
      <c r="O244" s="37">
        <v>730</v>
      </c>
      <c r="P24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11"/>
      <c r="R244" s="411"/>
      <c r="S244" s="411"/>
      <c r="T244" s="41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406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4301180001</v>
      </c>
      <c r="D245" s="409">
        <v>4680115880016</v>
      </c>
      <c r="E245" s="409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407</v>
      </c>
      <c r="N245" s="38"/>
      <c r="O245" s="37">
        <v>730</v>
      </c>
      <c r="P245" s="4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11"/>
      <c r="R245" s="411"/>
      <c r="S245" s="411"/>
      <c r="T245" s="41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406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16"/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7"/>
      <c r="P246" s="413" t="s">
        <v>40</v>
      </c>
      <c r="Q246" s="414"/>
      <c r="R246" s="414"/>
      <c r="S246" s="414"/>
      <c r="T246" s="414"/>
      <c r="U246" s="414"/>
      <c r="V246" s="415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16"/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7"/>
      <c r="P247" s="413" t="s">
        <v>40</v>
      </c>
      <c r="Q247" s="414"/>
      <c r="R247" s="414"/>
      <c r="S247" s="414"/>
      <c r="T247" s="414"/>
      <c r="U247" s="414"/>
      <c r="V247" s="415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07" t="s">
        <v>412</v>
      </c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7"/>
      <c r="P248" s="407"/>
      <c r="Q248" s="407"/>
      <c r="R248" s="407"/>
      <c r="S248" s="407"/>
      <c r="T248" s="407"/>
      <c r="U248" s="407"/>
      <c r="V248" s="407"/>
      <c r="W248" s="407"/>
      <c r="X248" s="407"/>
      <c r="Y248" s="407"/>
      <c r="Z248" s="407"/>
      <c r="AA248" s="65"/>
      <c r="AB248" s="65"/>
      <c r="AC248" s="79"/>
    </row>
    <row r="249" spans="1:68" ht="14.25" customHeight="1" x14ac:dyDescent="0.25">
      <c r="A249" s="408" t="s">
        <v>79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66"/>
      <c r="AB249" s="66"/>
      <c r="AC249" s="80"/>
    </row>
    <row r="250" spans="1:68" ht="27" customHeight="1" x14ac:dyDescent="0.25">
      <c r="A250" s="63" t="s">
        <v>413</v>
      </c>
      <c r="B250" s="63" t="s">
        <v>414</v>
      </c>
      <c r="C250" s="36">
        <v>4301051489</v>
      </c>
      <c r="D250" s="409">
        <v>4607091387919</v>
      </c>
      <c r="E250" s="409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11"/>
      <c r="R250" s="411"/>
      <c r="S250" s="411"/>
      <c r="T250" s="41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415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4301051461</v>
      </c>
      <c r="D251" s="409">
        <v>4680115883604</v>
      </c>
      <c r="E251" s="409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4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11"/>
      <c r="R251" s="411"/>
      <c r="S251" s="411"/>
      <c r="T251" s="41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418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16"/>
      <c r="B252" s="416"/>
      <c r="C252" s="416"/>
      <c r="D252" s="416"/>
      <c r="E252" s="416"/>
      <c r="F252" s="416"/>
      <c r="G252" s="416"/>
      <c r="H252" s="416"/>
      <c r="I252" s="416"/>
      <c r="J252" s="416"/>
      <c r="K252" s="416"/>
      <c r="L252" s="416"/>
      <c r="M252" s="416"/>
      <c r="N252" s="416"/>
      <c r="O252" s="417"/>
      <c r="P252" s="413" t="s">
        <v>40</v>
      </c>
      <c r="Q252" s="414"/>
      <c r="R252" s="414"/>
      <c r="S252" s="414"/>
      <c r="T252" s="414"/>
      <c r="U252" s="414"/>
      <c r="V252" s="415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16"/>
      <c r="B253" s="416"/>
      <c r="C253" s="416"/>
      <c r="D253" s="416"/>
      <c r="E253" s="416"/>
      <c r="F253" s="416"/>
      <c r="G253" s="416"/>
      <c r="H253" s="416"/>
      <c r="I253" s="416"/>
      <c r="J253" s="416"/>
      <c r="K253" s="416"/>
      <c r="L253" s="416"/>
      <c r="M253" s="416"/>
      <c r="N253" s="416"/>
      <c r="O253" s="417"/>
      <c r="P253" s="413" t="s">
        <v>40</v>
      </c>
      <c r="Q253" s="414"/>
      <c r="R253" s="414"/>
      <c r="S253" s="414"/>
      <c r="T253" s="414"/>
      <c r="U253" s="414"/>
      <c r="V253" s="415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06" t="s">
        <v>419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406"/>
      <c r="AA254" s="54"/>
      <c r="AB254" s="54"/>
      <c r="AC254" s="54"/>
    </row>
    <row r="255" spans="1:68" ht="16.5" customHeight="1" x14ac:dyDescent="0.25">
      <c r="A255" s="407" t="s">
        <v>420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65"/>
      <c r="AB255" s="65"/>
      <c r="AC255" s="79"/>
    </row>
    <row r="256" spans="1:68" ht="14.25" customHeight="1" x14ac:dyDescent="0.25">
      <c r="A256" s="408" t="s">
        <v>96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6"/>
      <c r="AB256" s="66"/>
      <c r="AC256" s="80"/>
    </row>
    <row r="257" spans="1:68" ht="37.5" customHeight="1" x14ac:dyDescent="0.25">
      <c r="A257" s="63" t="s">
        <v>421</v>
      </c>
      <c r="B257" s="63" t="s">
        <v>422</v>
      </c>
      <c r="C257" s="36">
        <v>4301011869</v>
      </c>
      <c r="D257" s="409">
        <v>4680115884847</v>
      </c>
      <c r="E257" s="409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4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11"/>
      <c r="R257" s="411"/>
      <c r="S257" s="411"/>
      <c r="T257" s="41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423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4301011870</v>
      </c>
      <c r="D258" s="409">
        <v>4680115884854</v>
      </c>
      <c r="E258" s="409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11"/>
      <c r="R258" s="411"/>
      <c r="S258" s="411"/>
      <c r="T258" s="41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426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427</v>
      </c>
      <c r="B259" s="63" t="s">
        <v>428</v>
      </c>
      <c r="C259" s="36">
        <v>4301011867</v>
      </c>
      <c r="D259" s="409">
        <v>4680115884830</v>
      </c>
      <c r="E259" s="409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11"/>
      <c r="R259" s="411"/>
      <c r="S259" s="411"/>
      <c r="T259" s="41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429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4301011433</v>
      </c>
      <c r="D260" s="409">
        <v>4680115882638</v>
      </c>
      <c r="E260" s="40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4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11"/>
      <c r="R260" s="411"/>
      <c r="S260" s="411"/>
      <c r="T260" s="41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432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4301011952</v>
      </c>
      <c r="D261" s="409">
        <v>4680115884922</v>
      </c>
      <c r="E261" s="409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4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11"/>
      <c r="R261" s="411"/>
      <c r="S261" s="411"/>
      <c r="T261" s="41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426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4301011868</v>
      </c>
      <c r="D262" s="409">
        <v>4680115884861</v>
      </c>
      <c r="E262" s="409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4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11"/>
      <c r="R262" s="411"/>
      <c r="S262" s="411"/>
      <c r="T262" s="41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429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16"/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7"/>
      <c r="P263" s="413" t="s">
        <v>40</v>
      </c>
      <c r="Q263" s="414"/>
      <c r="R263" s="414"/>
      <c r="S263" s="414"/>
      <c r="T263" s="414"/>
      <c r="U263" s="414"/>
      <c r="V263" s="415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16"/>
      <c r="B264" s="416"/>
      <c r="C264" s="416"/>
      <c r="D264" s="416"/>
      <c r="E264" s="416"/>
      <c r="F264" s="416"/>
      <c r="G264" s="416"/>
      <c r="H264" s="416"/>
      <c r="I264" s="416"/>
      <c r="J264" s="416"/>
      <c r="K264" s="416"/>
      <c r="L264" s="416"/>
      <c r="M264" s="416"/>
      <c r="N264" s="416"/>
      <c r="O264" s="417"/>
      <c r="P264" s="413" t="s">
        <v>40</v>
      </c>
      <c r="Q264" s="414"/>
      <c r="R264" s="414"/>
      <c r="S264" s="414"/>
      <c r="T264" s="414"/>
      <c r="U264" s="414"/>
      <c r="V264" s="415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08" t="s">
        <v>127</v>
      </c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  <c r="V265" s="408"/>
      <c r="W265" s="408"/>
      <c r="X265" s="408"/>
      <c r="Y265" s="408"/>
      <c r="Z265" s="408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4301020178</v>
      </c>
      <c r="D266" s="409">
        <v>4607091383980</v>
      </c>
      <c r="E266" s="409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11"/>
      <c r="R266" s="411"/>
      <c r="S266" s="411"/>
      <c r="T266" s="41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439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440</v>
      </c>
      <c r="B267" s="63" t="s">
        <v>441</v>
      </c>
      <c r="C267" s="36">
        <v>4301020179</v>
      </c>
      <c r="D267" s="409">
        <v>4607091384178</v>
      </c>
      <c r="E267" s="40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11"/>
      <c r="R267" s="411"/>
      <c r="S267" s="411"/>
      <c r="T267" s="41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439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16"/>
      <c r="B268" s="416"/>
      <c r="C268" s="416"/>
      <c r="D268" s="416"/>
      <c r="E268" s="416"/>
      <c r="F268" s="416"/>
      <c r="G268" s="416"/>
      <c r="H268" s="416"/>
      <c r="I268" s="416"/>
      <c r="J268" s="416"/>
      <c r="K268" s="416"/>
      <c r="L268" s="416"/>
      <c r="M268" s="416"/>
      <c r="N268" s="416"/>
      <c r="O268" s="417"/>
      <c r="P268" s="413" t="s">
        <v>40</v>
      </c>
      <c r="Q268" s="414"/>
      <c r="R268" s="414"/>
      <c r="S268" s="414"/>
      <c r="T268" s="414"/>
      <c r="U268" s="414"/>
      <c r="V268" s="415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16"/>
      <c r="B269" s="416"/>
      <c r="C269" s="416"/>
      <c r="D269" s="416"/>
      <c r="E269" s="416"/>
      <c r="F269" s="416"/>
      <c r="G269" s="416"/>
      <c r="H269" s="416"/>
      <c r="I269" s="416"/>
      <c r="J269" s="416"/>
      <c r="K269" s="416"/>
      <c r="L269" s="416"/>
      <c r="M269" s="416"/>
      <c r="N269" s="416"/>
      <c r="O269" s="417"/>
      <c r="P269" s="413" t="s">
        <v>40</v>
      </c>
      <c r="Q269" s="414"/>
      <c r="R269" s="414"/>
      <c r="S269" s="414"/>
      <c r="T269" s="414"/>
      <c r="U269" s="414"/>
      <c r="V269" s="415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08" t="s">
        <v>79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66"/>
      <c r="AB270" s="66"/>
      <c r="AC270" s="80"/>
    </row>
    <row r="271" spans="1:68" ht="27" customHeight="1" x14ac:dyDescent="0.25">
      <c r="A271" s="63" t="s">
        <v>442</v>
      </c>
      <c r="B271" s="63" t="s">
        <v>443</v>
      </c>
      <c r="C271" s="36">
        <v>4301051903</v>
      </c>
      <c r="D271" s="409">
        <v>4607091383928</v>
      </c>
      <c r="E271" s="409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4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11"/>
      <c r="R271" s="411"/>
      <c r="S271" s="411"/>
      <c r="T271" s="41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444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445</v>
      </c>
      <c r="B272" s="63" t="s">
        <v>446</v>
      </c>
      <c r="C272" s="36">
        <v>4301051897</v>
      </c>
      <c r="D272" s="409">
        <v>4607091384260</v>
      </c>
      <c r="E272" s="409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4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11"/>
      <c r="R272" s="411"/>
      <c r="S272" s="411"/>
      <c r="T272" s="41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447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16"/>
      <c r="B273" s="416"/>
      <c r="C273" s="416"/>
      <c r="D273" s="416"/>
      <c r="E273" s="416"/>
      <c r="F273" s="416"/>
      <c r="G273" s="416"/>
      <c r="H273" s="416"/>
      <c r="I273" s="416"/>
      <c r="J273" s="416"/>
      <c r="K273" s="416"/>
      <c r="L273" s="416"/>
      <c r="M273" s="416"/>
      <c r="N273" s="416"/>
      <c r="O273" s="417"/>
      <c r="P273" s="413" t="s">
        <v>40</v>
      </c>
      <c r="Q273" s="414"/>
      <c r="R273" s="414"/>
      <c r="S273" s="414"/>
      <c r="T273" s="414"/>
      <c r="U273" s="414"/>
      <c r="V273" s="415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16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7"/>
      <c r="P274" s="413" t="s">
        <v>40</v>
      </c>
      <c r="Q274" s="414"/>
      <c r="R274" s="414"/>
      <c r="S274" s="414"/>
      <c r="T274" s="414"/>
      <c r="U274" s="414"/>
      <c r="V274" s="415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08" t="s">
        <v>138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66"/>
      <c r="AB275" s="66"/>
      <c r="AC275" s="80"/>
    </row>
    <row r="276" spans="1:68" ht="27" customHeight="1" x14ac:dyDescent="0.25">
      <c r="A276" s="63" t="s">
        <v>448</v>
      </c>
      <c r="B276" s="63" t="s">
        <v>449</v>
      </c>
      <c r="C276" s="36">
        <v>4301060439</v>
      </c>
      <c r="D276" s="409">
        <v>4607091384673</v>
      </c>
      <c r="E276" s="409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30</v>
      </c>
      <c r="P276" s="4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11"/>
      <c r="R276" s="411"/>
      <c r="S276" s="411"/>
      <c r="T276" s="412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450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16"/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7"/>
      <c r="P277" s="413" t="s">
        <v>40</v>
      </c>
      <c r="Q277" s="414"/>
      <c r="R277" s="414"/>
      <c r="S277" s="414"/>
      <c r="T277" s="414"/>
      <c r="U277" s="414"/>
      <c r="V277" s="415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16"/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6"/>
      <c r="O278" s="417"/>
      <c r="P278" s="413" t="s">
        <v>40</v>
      </c>
      <c r="Q278" s="414"/>
      <c r="R278" s="414"/>
      <c r="S278" s="414"/>
      <c r="T278" s="414"/>
      <c r="U278" s="414"/>
      <c r="V278" s="415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07" t="s">
        <v>451</v>
      </c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7"/>
      <c r="P279" s="407"/>
      <c r="Q279" s="407"/>
      <c r="R279" s="407"/>
      <c r="S279" s="407"/>
      <c r="T279" s="407"/>
      <c r="U279" s="407"/>
      <c r="V279" s="407"/>
      <c r="W279" s="407"/>
      <c r="X279" s="407"/>
      <c r="Y279" s="407"/>
      <c r="Z279" s="407"/>
      <c r="AA279" s="65"/>
      <c r="AB279" s="65"/>
      <c r="AC279" s="79"/>
    </row>
    <row r="280" spans="1:68" ht="14.25" customHeight="1" x14ac:dyDescent="0.25">
      <c r="A280" s="408" t="s">
        <v>96</v>
      </c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  <c r="V280" s="408"/>
      <c r="W280" s="408"/>
      <c r="X280" s="408"/>
      <c r="Y280" s="408"/>
      <c r="Z280" s="408"/>
      <c r="AA280" s="66"/>
      <c r="AB280" s="66"/>
      <c r="AC280" s="80"/>
    </row>
    <row r="281" spans="1:68" ht="37.5" customHeight="1" x14ac:dyDescent="0.25">
      <c r="A281" s="63" t="s">
        <v>452</v>
      </c>
      <c r="B281" s="63" t="s">
        <v>453</v>
      </c>
      <c r="C281" s="36">
        <v>4301011873</v>
      </c>
      <c r="D281" s="409">
        <v>4680115881907</v>
      </c>
      <c r="E281" s="409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4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11"/>
      <c r="R281" s="411"/>
      <c r="S281" s="411"/>
      <c r="T281" s="412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454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455</v>
      </c>
      <c r="B282" s="63" t="s">
        <v>456</v>
      </c>
      <c r="C282" s="36">
        <v>4301011875</v>
      </c>
      <c r="D282" s="409">
        <v>4680115884885</v>
      </c>
      <c r="E282" s="409"/>
      <c r="F282" s="62">
        <v>0.8</v>
      </c>
      <c r="G282" s="37">
        <v>15</v>
      </c>
      <c r="H282" s="62">
        <v>12</v>
      </c>
      <c r="I282" s="62">
        <v>12.435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4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11"/>
      <c r="R282" s="411"/>
      <c r="S282" s="411"/>
      <c r="T282" s="41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457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458</v>
      </c>
      <c r="B283" s="63" t="s">
        <v>459</v>
      </c>
      <c r="C283" s="36">
        <v>4301011871</v>
      </c>
      <c r="D283" s="409">
        <v>4680115884908</v>
      </c>
      <c r="E283" s="409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105</v>
      </c>
      <c r="L283" s="37" t="s">
        <v>45</v>
      </c>
      <c r="M283" s="38" t="s">
        <v>83</v>
      </c>
      <c r="N283" s="38"/>
      <c r="O283" s="37">
        <v>60</v>
      </c>
      <c r="P283" s="4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11"/>
      <c r="R283" s="411"/>
      <c r="S283" s="411"/>
      <c r="T283" s="41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34" t="s">
        <v>457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416"/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7"/>
      <c r="P284" s="413" t="s">
        <v>40</v>
      </c>
      <c r="Q284" s="414"/>
      <c r="R284" s="414"/>
      <c r="S284" s="414"/>
      <c r="T284" s="414"/>
      <c r="U284" s="414"/>
      <c r="V284" s="415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16"/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7"/>
      <c r="P285" s="413" t="s">
        <v>40</v>
      </c>
      <c r="Q285" s="414"/>
      <c r="R285" s="414"/>
      <c r="S285" s="414"/>
      <c r="T285" s="414"/>
      <c r="U285" s="414"/>
      <c r="V285" s="415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4.25" customHeight="1" x14ac:dyDescent="0.25">
      <c r="A286" s="408" t="s">
        <v>191</v>
      </c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  <c r="AA286" s="66"/>
      <c r="AB286" s="66"/>
      <c r="AC286" s="80"/>
    </row>
    <row r="287" spans="1:68" ht="27" customHeight="1" x14ac:dyDescent="0.25">
      <c r="A287" s="63" t="s">
        <v>460</v>
      </c>
      <c r="B287" s="63" t="s">
        <v>461</v>
      </c>
      <c r="C287" s="36">
        <v>4301031303</v>
      </c>
      <c r="D287" s="409">
        <v>4607091384802</v>
      </c>
      <c r="E287" s="409"/>
      <c r="F287" s="62">
        <v>0.73</v>
      </c>
      <c r="G287" s="37">
        <v>6</v>
      </c>
      <c r="H287" s="62">
        <v>4.38</v>
      </c>
      <c r="I287" s="62">
        <v>4.6500000000000004</v>
      </c>
      <c r="J287" s="37">
        <v>132</v>
      </c>
      <c r="K287" s="37" t="s">
        <v>105</v>
      </c>
      <c r="L287" s="37" t="s">
        <v>45</v>
      </c>
      <c r="M287" s="38" t="s">
        <v>83</v>
      </c>
      <c r="N287" s="38"/>
      <c r="O287" s="37">
        <v>35</v>
      </c>
      <c r="P287" s="4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11"/>
      <c r="R287" s="411"/>
      <c r="S287" s="411"/>
      <c r="T287" s="412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36" t="s">
        <v>462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16"/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7"/>
      <c r="P288" s="413" t="s">
        <v>40</v>
      </c>
      <c r="Q288" s="414"/>
      <c r="R288" s="414"/>
      <c r="S288" s="414"/>
      <c r="T288" s="414"/>
      <c r="U288" s="414"/>
      <c r="V288" s="41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16"/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7"/>
      <c r="P289" s="413" t="s">
        <v>40</v>
      </c>
      <c r="Q289" s="414"/>
      <c r="R289" s="414"/>
      <c r="S289" s="414"/>
      <c r="T289" s="414"/>
      <c r="U289" s="414"/>
      <c r="V289" s="41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408" t="s">
        <v>79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408"/>
      <c r="AA290" s="66"/>
      <c r="AB290" s="66"/>
      <c r="AC290" s="80"/>
    </row>
    <row r="291" spans="1:68" ht="27" customHeight="1" x14ac:dyDescent="0.25">
      <c r="A291" s="63" t="s">
        <v>463</v>
      </c>
      <c r="B291" s="63" t="s">
        <v>464</v>
      </c>
      <c r="C291" s="36">
        <v>4301051899</v>
      </c>
      <c r="D291" s="409">
        <v>4607091384246</v>
      </c>
      <c r="E291" s="409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40</v>
      </c>
      <c r="P291" s="4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11"/>
      <c r="R291" s="411"/>
      <c r="S291" s="411"/>
      <c r="T291" s="41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465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466</v>
      </c>
      <c r="B292" s="63" t="s">
        <v>467</v>
      </c>
      <c r="C292" s="36">
        <v>4301051660</v>
      </c>
      <c r="D292" s="409">
        <v>4607091384253</v>
      </c>
      <c r="E292" s="409"/>
      <c r="F292" s="62">
        <v>0.4</v>
      </c>
      <c r="G292" s="37">
        <v>6</v>
      </c>
      <c r="H292" s="62">
        <v>2.4</v>
      </c>
      <c r="I292" s="62">
        <v>2.6640000000000001</v>
      </c>
      <c r="J292" s="37">
        <v>182</v>
      </c>
      <c r="K292" s="37" t="s">
        <v>84</v>
      </c>
      <c r="L292" s="37" t="s">
        <v>45</v>
      </c>
      <c r="M292" s="38" t="s">
        <v>104</v>
      </c>
      <c r="N292" s="38"/>
      <c r="O292" s="37">
        <v>40</v>
      </c>
      <c r="P292" s="4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11"/>
      <c r="R292" s="411"/>
      <c r="S292" s="411"/>
      <c r="T292" s="41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40" t="s">
        <v>465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7"/>
      <c r="P293" s="413" t="s">
        <v>40</v>
      </c>
      <c r="Q293" s="414"/>
      <c r="R293" s="414"/>
      <c r="S293" s="414"/>
      <c r="T293" s="414"/>
      <c r="U293" s="414"/>
      <c r="V293" s="415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16"/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7"/>
      <c r="P294" s="413" t="s">
        <v>40</v>
      </c>
      <c r="Q294" s="414"/>
      <c r="R294" s="414"/>
      <c r="S294" s="414"/>
      <c r="T294" s="414"/>
      <c r="U294" s="414"/>
      <c r="V294" s="415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4.25" customHeight="1" x14ac:dyDescent="0.25">
      <c r="A295" s="408" t="s">
        <v>138</v>
      </c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408"/>
      <c r="Y295" s="408"/>
      <c r="Z295" s="408"/>
      <c r="AA295" s="66"/>
      <c r="AB295" s="66"/>
      <c r="AC295" s="80"/>
    </row>
    <row r="296" spans="1:68" ht="27" customHeight="1" x14ac:dyDescent="0.25">
      <c r="A296" s="63" t="s">
        <v>468</v>
      </c>
      <c r="B296" s="63" t="s">
        <v>469</v>
      </c>
      <c r="C296" s="36">
        <v>4301060441</v>
      </c>
      <c r="D296" s="409">
        <v>4607091389357</v>
      </c>
      <c r="E296" s="409"/>
      <c r="F296" s="62">
        <v>1.5</v>
      </c>
      <c r="G296" s="37">
        <v>6</v>
      </c>
      <c r="H296" s="62">
        <v>9</v>
      </c>
      <c r="I296" s="62">
        <v>9.4350000000000005</v>
      </c>
      <c r="J296" s="37">
        <v>64</v>
      </c>
      <c r="K296" s="37" t="s">
        <v>101</v>
      </c>
      <c r="L296" s="37" t="s">
        <v>45</v>
      </c>
      <c r="M296" s="38" t="s">
        <v>104</v>
      </c>
      <c r="N296" s="38"/>
      <c r="O296" s="37">
        <v>40</v>
      </c>
      <c r="P296" s="4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11"/>
      <c r="R296" s="411"/>
      <c r="S296" s="411"/>
      <c r="T296" s="412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2" t="s">
        <v>470</v>
      </c>
      <c r="AG296" s="78"/>
      <c r="AJ296" s="84" t="s">
        <v>45</v>
      </c>
      <c r="AK296" s="84">
        <v>0</v>
      </c>
      <c r="BB296" s="343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416"/>
      <c r="B297" s="416"/>
      <c r="C297" s="416"/>
      <c r="D297" s="416"/>
      <c r="E297" s="416"/>
      <c r="F297" s="416"/>
      <c r="G297" s="416"/>
      <c r="H297" s="416"/>
      <c r="I297" s="416"/>
      <c r="J297" s="416"/>
      <c r="K297" s="416"/>
      <c r="L297" s="416"/>
      <c r="M297" s="416"/>
      <c r="N297" s="416"/>
      <c r="O297" s="417"/>
      <c r="P297" s="413" t="s">
        <v>40</v>
      </c>
      <c r="Q297" s="414"/>
      <c r="R297" s="414"/>
      <c r="S297" s="414"/>
      <c r="T297" s="414"/>
      <c r="U297" s="414"/>
      <c r="V297" s="415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16"/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7"/>
      <c r="P298" s="413" t="s">
        <v>40</v>
      </c>
      <c r="Q298" s="414"/>
      <c r="R298" s="414"/>
      <c r="S298" s="414"/>
      <c r="T298" s="414"/>
      <c r="U298" s="414"/>
      <c r="V298" s="415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27.75" customHeight="1" x14ac:dyDescent="0.2">
      <c r="A299" s="406" t="s">
        <v>471</v>
      </c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06"/>
      <c r="O299" s="406"/>
      <c r="P299" s="406"/>
      <c r="Q299" s="406"/>
      <c r="R299" s="406"/>
      <c r="S299" s="406"/>
      <c r="T299" s="406"/>
      <c r="U299" s="406"/>
      <c r="V299" s="406"/>
      <c r="W299" s="406"/>
      <c r="X299" s="406"/>
      <c r="Y299" s="406"/>
      <c r="Z299" s="406"/>
      <c r="AA299" s="54"/>
      <c r="AB299" s="54"/>
      <c r="AC299" s="54"/>
    </row>
    <row r="300" spans="1:68" ht="16.5" customHeight="1" x14ac:dyDescent="0.25">
      <c r="A300" s="407" t="s">
        <v>472</v>
      </c>
      <c r="B300" s="407"/>
      <c r="C300" s="407"/>
      <c r="D300" s="407"/>
      <c r="E300" s="407"/>
      <c r="F300" s="407"/>
      <c r="G300" s="407"/>
      <c r="H300" s="407"/>
      <c r="I300" s="407"/>
      <c r="J300" s="407"/>
      <c r="K300" s="407"/>
      <c r="L300" s="407"/>
      <c r="M300" s="407"/>
      <c r="N300" s="407"/>
      <c r="O300" s="407"/>
      <c r="P300" s="407"/>
      <c r="Q300" s="407"/>
      <c r="R300" s="407"/>
      <c r="S300" s="407"/>
      <c r="T300" s="407"/>
      <c r="U300" s="407"/>
      <c r="V300" s="407"/>
      <c r="W300" s="407"/>
      <c r="X300" s="407"/>
      <c r="Y300" s="407"/>
      <c r="Z300" s="407"/>
      <c r="AA300" s="65"/>
      <c r="AB300" s="65"/>
      <c r="AC300" s="79"/>
    </row>
    <row r="301" spans="1:68" ht="14.25" customHeight="1" x14ac:dyDescent="0.25">
      <c r="A301" s="408" t="s">
        <v>191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  <c r="AA301" s="66"/>
      <c r="AB301" s="66"/>
      <c r="AC301" s="80"/>
    </row>
    <row r="302" spans="1:68" ht="27" customHeight="1" x14ac:dyDescent="0.25">
      <c r="A302" s="63" t="s">
        <v>473</v>
      </c>
      <c r="B302" s="63" t="s">
        <v>474</v>
      </c>
      <c r="C302" s="36">
        <v>4301031405</v>
      </c>
      <c r="D302" s="409">
        <v>4680115886100</v>
      </c>
      <c r="E302" s="409"/>
      <c r="F302" s="62">
        <v>0.9</v>
      </c>
      <c r="G302" s="37">
        <v>6</v>
      </c>
      <c r="H302" s="62">
        <v>5.4</v>
      </c>
      <c r="I302" s="62">
        <v>5.61</v>
      </c>
      <c r="J302" s="37">
        <v>132</v>
      </c>
      <c r="K302" s="37" t="s">
        <v>105</v>
      </c>
      <c r="L302" s="37" t="s">
        <v>45</v>
      </c>
      <c r="M302" s="38" t="s">
        <v>83</v>
      </c>
      <c r="N302" s="38"/>
      <c r="O302" s="37">
        <v>50</v>
      </c>
      <c r="P302" s="4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11"/>
      <c r="R302" s="411"/>
      <c r="S302" s="411"/>
      <c r="T302" s="412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44" t="s">
        <v>475</v>
      </c>
      <c r="AG302" s="78"/>
      <c r="AJ302" s="84" t="s">
        <v>45</v>
      </c>
      <c r="AK302" s="84">
        <v>0</v>
      </c>
      <c r="BB302" s="345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476</v>
      </c>
      <c r="B303" s="63" t="s">
        <v>477</v>
      </c>
      <c r="C303" s="36">
        <v>4301031382</v>
      </c>
      <c r="D303" s="409">
        <v>4680115886117</v>
      </c>
      <c r="E303" s="409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44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11"/>
      <c r="R303" s="411"/>
      <c r="S303" s="411"/>
      <c r="T303" s="412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478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476</v>
      </c>
      <c r="B304" s="63" t="s">
        <v>479</v>
      </c>
      <c r="C304" s="36">
        <v>4301031406</v>
      </c>
      <c r="D304" s="409">
        <v>4680115886117</v>
      </c>
      <c r="E304" s="409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11"/>
      <c r="R304" s="411"/>
      <c r="S304" s="411"/>
      <c r="T304" s="412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478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480</v>
      </c>
      <c r="B305" s="63" t="s">
        <v>481</v>
      </c>
      <c r="C305" s="36">
        <v>4301031358</v>
      </c>
      <c r="D305" s="409">
        <v>4607091389531</v>
      </c>
      <c r="E305" s="409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175</v>
      </c>
      <c r="L305" s="37" t="s">
        <v>45</v>
      </c>
      <c r="M305" s="38" t="s">
        <v>83</v>
      </c>
      <c r="N305" s="38"/>
      <c r="O305" s="37">
        <v>50</v>
      </c>
      <c r="P305" s="4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11"/>
      <c r="R305" s="411"/>
      <c r="S305" s="411"/>
      <c r="T305" s="412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50" t="s">
        <v>482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416"/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7"/>
      <c r="P306" s="413" t="s">
        <v>40</v>
      </c>
      <c r="Q306" s="414"/>
      <c r="R306" s="414"/>
      <c r="S306" s="414"/>
      <c r="T306" s="414"/>
      <c r="U306" s="414"/>
      <c r="V306" s="415"/>
      <c r="W306" s="42" t="s">
        <v>39</v>
      </c>
      <c r="X306" s="43">
        <f>IFERROR(X302/H302,"0")+IFERROR(X303/H303,"0")+IFERROR(X304/H304,"0")+IFERROR(X305/H305,"0")</f>
        <v>0</v>
      </c>
      <c r="Y306" s="43">
        <f>IFERROR(Y302/H302,"0")+IFERROR(Y303/H303,"0")+IFERROR(Y304/H304,"0")+IFERROR(Y305/H305,"0")</f>
        <v>0</v>
      </c>
      <c r="Z306" s="43">
        <f>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16"/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7"/>
      <c r="P307" s="413" t="s">
        <v>40</v>
      </c>
      <c r="Q307" s="414"/>
      <c r="R307" s="414"/>
      <c r="S307" s="414"/>
      <c r="T307" s="414"/>
      <c r="U307" s="414"/>
      <c r="V307" s="415"/>
      <c r="W307" s="42" t="s">
        <v>0</v>
      </c>
      <c r="X307" s="43">
        <f>IFERROR(SUM(X302:X305),"0")</f>
        <v>0</v>
      </c>
      <c r="Y307" s="43">
        <f>IFERROR(SUM(Y302:Y305),"0")</f>
        <v>0</v>
      </c>
      <c r="Z307" s="42"/>
      <c r="AA307" s="67"/>
      <c r="AB307" s="67"/>
      <c r="AC307" s="67"/>
    </row>
    <row r="308" spans="1:68" ht="14.25" customHeight="1" x14ac:dyDescent="0.25">
      <c r="A308" s="408" t="s">
        <v>79</v>
      </c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  <c r="V308" s="408"/>
      <c r="W308" s="408"/>
      <c r="X308" s="408"/>
      <c r="Y308" s="408"/>
      <c r="Z308" s="408"/>
      <c r="AA308" s="66"/>
      <c r="AB308" s="66"/>
      <c r="AC308" s="80"/>
    </row>
    <row r="309" spans="1:68" ht="27" customHeight="1" x14ac:dyDescent="0.25">
      <c r="A309" s="63" t="s">
        <v>483</v>
      </c>
      <c r="B309" s="63" t="s">
        <v>484</v>
      </c>
      <c r="C309" s="36">
        <v>4301051284</v>
      </c>
      <c r="D309" s="409">
        <v>4607091384352</v>
      </c>
      <c r="E309" s="409"/>
      <c r="F309" s="62">
        <v>0.6</v>
      </c>
      <c r="G309" s="37">
        <v>4</v>
      </c>
      <c r="H309" s="62">
        <v>2.4</v>
      </c>
      <c r="I309" s="62">
        <v>2.6459999999999999</v>
      </c>
      <c r="J309" s="37">
        <v>132</v>
      </c>
      <c r="K309" s="37" t="s">
        <v>105</v>
      </c>
      <c r="L309" s="37" t="s">
        <v>45</v>
      </c>
      <c r="M309" s="38" t="s">
        <v>104</v>
      </c>
      <c r="N309" s="38"/>
      <c r="O309" s="37">
        <v>45</v>
      </c>
      <c r="P309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11"/>
      <c r="R309" s="411"/>
      <c r="S309" s="411"/>
      <c r="T309" s="41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52" t="s">
        <v>485</v>
      </c>
      <c r="AG309" s="78"/>
      <c r="AJ309" s="84" t="s">
        <v>45</v>
      </c>
      <c r="AK309" s="84">
        <v>0</v>
      </c>
      <c r="BB309" s="353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4301051431</v>
      </c>
      <c r="D310" s="409">
        <v>4607091389654</v>
      </c>
      <c r="E310" s="409"/>
      <c r="F310" s="62">
        <v>0.33</v>
      </c>
      <c r="G310" s="37">
        <v>6</v>
      </c>
      <c r="H310" s="62">
        <v>1.98</v>
      </c>
      <c r="I310" s="62">
        <v>2.238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45</v>
      </c>
      <c r="P310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11"/>
      <c r="R310" s="411"/>
      <c r="S310" s="411"/>
      <c r="T310" s="41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4" t="s">
        <v>488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16"/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7"/>
      <c r="P311" s="413" t="s">
        <v>40</v>
      </c>
      <c r="Q311" s="414"/>
      <c r="R311" s="414"/>
      <c r="S311" s="414"/>
      <c r="T311" s="414"/>
      <c r="U311" s="414"/>
      <c r="V311" s="415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416"/>
      <c r="B312" s="416"/>
      <c r="C312" s="416"/>
      <c r="D312" s="416"/>
      <c r="E312" s="416"/>
      <c r="F312" s="416"/>
      <c r="G312" s="416"/>
      <c r="H312" s="416"/>
      <c r="I312" s="416"/>
      <c r="J312" s="416"/>
      <c r="K312" s="416"/>
      <c r="L312" s="416"/>
      <c r="M312" s="416"/>
      <c r="N312" s="416"/>
      <c r="O312" s="417"/>
      <c r="P312" s="413" t="s">
        <v>40</v>
      </c>
      <c r="Q312" s="414"/>
      <c r="R312" s="414"/>
      <c r="S312" s="414"/>
      <c r="T312" s="414"/>
      <c r="U312" s="414"/>
      <c r="V312" s="415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407" t="s">
        <v>489</v>
      </c>
      <c r="B313" s="407"/>
      <c r="C313" s="407"/>
      <c r="D313" s="407"/>
      <c r="E313" s="407"/>
      <c r="F313" s="407"/>
      <c r="G313" s="407"/>
      <c r="H313" s="407"/>
      <c r="I313" s="407"/>
      <c r="J313" s="407"/>
      <c r="K313" s="407"/>
      <c r="L313" s="407"/>
      <c r="M313" s="407"/>
      <c r="N313" s="407"/>
      <c r="O313" s="407"/>
      <c r="P313" s="407"/>
      <c r="Q313" s="407"/>
      <c r="R313" s="407"/>
      <c r="S313" s="407"/>
      <c r="T313" s="407"/>
      <c r="U313" s="407"/>
      <c r="V313" s="407"/>
      <c r="W313" s="407"/>
      <c r="X313" s="407"/>
      <c r="Y313" s="407"/>
      <c r="Z313" s="407"/>
      <c r="AA313" s="65"/>
      <c r="AB313" s="65"/>
      <c r="AC313" s="79"/>
    </row>
    <row r="314" spans="1:68" ht="14.25" customHeight="1" x14ac:dyDescent="0.25">
      <c r="A314" s="408" t="s">
        <v>127</v>
      </c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  <c r="V314" s="408"/>
      <c r="W314" s="408"/>
      <c r="X314" s="408"/>
      <c r="Y314" s="408"/>
      <c r="Z314" s="408"/>
      <c r="AA314" s="66"/>
      <c r="AB314" s="66"/>
      <c r="AC314" s="80"/>
    </row>
    <row r="315" spans="1:68" ht="27" customHeight="1" x14ac:dyDescent="0.25">
      <c r="A315" s="63" t="s">
        <v>490</v>
      </c>
      <c r="B315" s="63" t="s">
        <v>491</v>
      </c>
      <c r="C315" s="36">
        <v>4301020319</v>
      </c>
      <c r="D315" s="409">
        <v>4680115885240</v>
      </c>
      <c r="E315" s="409"/>
      <c r="F315" s="62">
        <v>0.35</v>
      </c>
      <c r="G315" s="37">
        <v>6</v>
      </c>
      <c r="H315" s="62">
        <v>2.1</v>
      </c>
      <c r="I315" s="62">
        <v>2.31</v>
      </c>
      <c r="J315" s="37">
        <v>182</v>
      </c>
      <c r="K315" s="37" t="s">
        <v>84</v>
      </c>
      <c r="L315" s="37" t="s">
        <v>45</v>
      </c>
      <c r="M315" s="38" t="s">
        <v>83</v>
      </c>
      <c r="N315" s="38"/>
      <c r="O315" s="37">
        <v>40</v>
      </c>
      <c r="P315" s="44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11"/>
      <c r="R315" s="411"/>
      <c r="S315" s="411"/>
      <c r="T315" s="41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56" t="s">
        <v>492</v>
      </c>
      <c r="AG315" s="78"/>
      <c r="AJ315" s="84" t="s">
        <v>45</v>
      </c>
      <c r="AK315" s="84">
        <v>0</v>
      </c>
      <c r="BB315" s="357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16"/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7"/>
      <c r="P316" s="413" t="s">
        <v>40</v>
      </c>
      <c r="Q316" s="414"/>
      <c r="R316" s="414"/>
      <c r="S316" s="414"/>
      <c r="T316" s="414"/>
      <c r="U316" s="414"/>
      <c r="V316" s="415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16"/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7"/>
      <c r="P317" s="413" t="s">
        <v>40</v>
      </c>
      <c r="Q317" s="414"/>
      <c r="R317" s="414"/>
      <c r="S317" s="414"/>
      <c r="T317" s="414"/>
      <c r="U317" s="414"/>
      <c r="V317" s="415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408" t="s">
        <v>191</v>
      </c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  <c r="AA318" s="66"/>
      <c r="AB318" s="66"/>
      <c r="AC318" s="80"/>
    </row>
    <row r="319" spans="1:68" ht="27" customHeight="1" x14ac:dyDescent="0.25">
      <c r="A319" s="63" t="s">
        <v>493</v>
      </c>
      <c r="B319" s="63" t="s">
        <v>494</v>
      </c>
      <c r="C319" s="36">
        <v>4301031403</v>
      </c>
      <c r="D319" s="409">
        <v>4680115886094</v>
      </c>
      <c r="E319" s="409"/>
      <c r="F319" s="62">
        <v>0.9</v>
      </c>
      <c r="G319" s="37">
        <v>6</v>
      </c>
      <c r="H319" s="62">
        <v>5.4</v>
      </c>
      <c r="I319" s="62">
        <v>5.61</v>
      </c>
      <c r="J319" s="37">
        <v>132</v>
      </c>
      <c r="K319" s="37" t="s">
        <v>105</v>
      </c>
      <c r="L319" s="37" t="s">
        <v>45</v>
      </c>
      <c r="M319" s="38" t="s">
        <v>100</v>
      </c>
      <c r="N319" s="38"/>
      <c r="O319" s="37">
        <v>50</v>
      </c>
      <c r="P319" s="4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11"/>
      <c r="R319" s="411"/>
      <c r="S319" s="411"/>
      <c r="T319" s="41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58" t="s">
        <v>495</v>
      </c>
      <c r="AG319" s="78"/>
      <c r="AJ319" s="84" t="s">
        <v>45</v>
      </c>
      <c r="AK319" s="84">
        <v>0</v>
      </c>
      <c r="BB319" s="359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7"/>
      <c r="P320" s="413" t="s">
        <v>40</v>
      </c>
      <c r="Q320" s="414"/>
      <c r="R320" s="414"/>
      <c r="S320" s="414"/>
      <c r="T320" s="414"/>
      <c r="U320" s="414"/>
      <c r="V320" s="415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416"/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7"/>
      <c r="P321" s="413" t="s">
        <v>40</v>
      </c>
      <c r="Q321" s="414"/>
      <c r="R321" s="414"/>
      <c r="S321" s="414"/>
      <c r="T321" s="414"/>
      <c r="U321" s="414"/>
      <c r="V321" s="415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27.75" customHeight="1" x14ac:dyDescent="0.2">
      <c r="A322" s="406" t="s">
        <v>496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406"/>
      <c r="AA322" s="54"/>
      <c r="AB322" s="54"/>
      <c r="AC322" s="54"/>
    </row>
    <row r="323" spans="1:68" ht="16.5" customHeight="1" x14ac:dyDescent="0.25">
      <c r="A323" s="407" t="s">
        <v>496</v>
      </c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407"/>
      <c r="P323" s="407"/>
      <c r="Q323" s="407"/>
      <c r="R323" s="407"/>
      <c r="S323" s="407"/>
      <c r="T323" s="407"/>
      <c r="U323" s="407"/>
      <c r="V323" s="407"/>
      <c r="W323" s="407"/>
      <c r="X323" s="407"/>
      <c r="Y323" s="407"/>
      <c r="Z323" s="407"/>
      <c r="AA323" s="65"/>
      <c r="AB323" s="65"/>
      <c r="AC323" s="79"/>
    </row>
    <row r="324" spans="1:68" ht="14.25" customHeight="1" x14ac:dyDescent="0.25">
      <c r="A324" s="408" t="s">
        <v>96</v>
      </c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66"/>
      <c r="AB324" s="66"/>
      <c r="AC324" s="80"/>
    </row>
    <row r="325" spans="1:68" ht="27" customHeight="1" x14ac:dyDescent="0.25">
      <c r="A325" s="63" t="s">
        <v>497</v>
      </c>
      <c r="B325" s="63" t="s">
        <v>498</v>
      </c>
      <c r="C325" s="36">
        <v>4301011795</v>
      </c>
      <c r="D325" s="409">
        <v>4607091389067</v>
      </c>
      <c r="E325" s="409"/>
      <c r="F325" s="62">
        <v>0.88</v>
      </c>
      <c r="G325" s="37">
        <v>6</v>
      </c>
      <c r="H325" s="62">
        <v>5.28</v>
      </c>
      <c r="I325" s="62">
        <v>5.64</v>
      </c>
      <c r="J325" s="37">
        <v>104</v>
      </c>
      <c r="K325" s="37" t="s">
        <v>101</v>
      </c>
      <c r="L325" s="37" t="s">
        <v>45</v>
      </c>
      <c r="M325" s="38" t="s">
        <v>100</v>
      </c>
      <c r="N325" s="38"/>
      <c r="O325" s="37">
        <v>60</v>
      </c>
      <c r="P325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11"/>
      <c r="R325" s="411"/>
      <c r="S325" s="411"/>
      <c r="T325" s="412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ref="Y325:Y333" si="30">IFERROR(IF(X325="",0,CEILING((X325/$H325),1)*$H325),"")</f>
        <v>0</v>
      </c>
      <c r="Z325" s="41" t="str">
        <f>IFERROR(IF(Y325=0,"",ROUNDUP(Y325/H325,0)*0.01196),"")</f>
        <v/>
      </c>
      <c r="AA325" s="68" t="s">
        <v>45</v>
      </c>
      <c r="AB325" s="69" t="s">
        <v>45</v>
      </c>
      <c r="AC325" s="360" t="s">
        <v>499</v>
      </c>
      <c r="AG325" s="78"/>
      <c r="AJ325" s="84" t="s">
        <v>45</v>
      </c>
      <c r="AK325" s="84">
        <v>0</v>
      </c>
      <c r="BB325" s="361" t="s">
        <v>67</v>
      </c>
      <c r="BM325" s="78">
        <f t="shared" ref="BM325:BM333" si="31">IFERROR(X325*I325/H325,"0")</f>
        <v>0</v>
      </c>
      <c r="BN325" s="78">
        <f t="shared" ref="BN325:BN333" si="32">IFERROR(Y325*I325/H325,"0")</f>
        <v>0</v>
      </c>
      <c r="BO325" s="78">
        <f t="shared" ref="BO325:BO333" si="33">IFERROR(1/J325*(X325/H325),"0")</f>
        <v>0</v>
      </c>
      <c r="BP325" s="78">
        <f t="shared" ref="BP325:BP333" si="34">IFERROR(1/J325*(Y325/H325),"0")</f>
        <v>0</v>
      </c>
    </row>
    <row r="326" spans="1:68" ht="27" customHeight="1" x14ac:dyDescent="0.25">
      <c r="A326" s="63" t="s">
        <v>500</v>
      </c>
      <c r="B326" s="63" t="s">
        <v>501</v>
      </c>
      <c r="C326" s="36">
        <v>4301011376</v>
      </c>
      <c r="D326" s="409">
        <v>4680115885226</v>
      </c>
      <c r="E326" s="409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104</v>
      </c>
      <c r="N326" s="38"/>
      <c r="O326" s="37">
        <v>60</v>
      </c>
      <c r="P326" s="4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11"/>
      <c r="R326" s="411"/>
      <c r="S326" s="411"/>
      <c r="T326" s="412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30"/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502</v>
      </c>
      <c r="AG326" s="78"/>
      <c r="AJ326" s="84" t="s">
        <v>45</v>
      </c>
      <c r="AK326" s="84">
        <v>0</v>
      </c>
      <c r="BB326" s="363" t="s">
        <v>67</v>
      </c>
      <c r="BM326" s="78">
        <f t="shared" si="31"/>
        <v>0</v>
      </c>
      <c r="BN326" s="78">
        <f t="shared" si="32"/>
        <v>0</v>
      </c>
      <c r="BO326" s="78">
        <f t="shared" si="33"/>
        <v>0</v>
      </c>
      <c r="BP326" s="78">
        <f t="shared" si="34"/>
        <v>0</v>
      </c>
    </row>
    <row r="327" spans="1:68" ht="16.5" customHeight="1" x14ac:dyDescent="0.25">
      <c r="A327" s="63" t="s">
        <v>503</v>
      </c>
      <c r="B327" s="63" t="s">
        <v>504</v>
      </c>
      <c r="C327" s="36">
        <v>4301011774</v>
      </c>
      <c r="D327" s="409">
        <v>4680115884502</v>
      </c>
      <c r="E327" s="409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4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11"/>
      <c r="R327" s="411"/>
      <c r="S327" s="411"/>
      <c r="T327" s="412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505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27" customHeight="1" x14ac:dyDescent="0.25">
      <c r="A328" s="63" t="s">
        <v>506</v>
      </c>
      <c r="B328" s="63" t="s">
        <v>507</v>
      </c>
      <c r="C328" s="36">
        <v>4301011771</v>
      </c>
      <c r="D328" s="409">
        <v>4607091389104</v>
      </c>
      <c r="E328" s="409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4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11"/>
      <c r="R328" s="411"/>
      <c r="S328" s="411"/>
      <c r="T328" s="412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508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509</v>
      </c>
      <c r="B329" s="63" t="s">
        <v>510</v>
      </c>
      <c r="C329" s="36">
        <v>4301011799</v>
      </c>
      <c r="D329" s="409">
        <v>4680115884519</v>
      </c>
      <c r="E329" s="409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4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11"/>
      <c r="R329" s="411"/>
      <c r="S329" s="411"/>
      <c r="T329" s="412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511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512</v>
      </c>
      <c r="B330" s="63" t="s">
        <v>513</v>
      </c>
      <c r="C330" s="36">
        <v>4301012035</v>
      </c>
      <c r="D330" s="409">
        <v>4680115880603</v>
      </c>
      <c r="E330" s="409"/>
      <c r="F330" s="62">
        <v>0.6</v>
      </c>
      <c r="G330" s="37">
        <v>8</v>
      </c>
      <c r="H330" s="62">
        <v>4.8</v>
      </c>
      <c r="I330" s="62">
        <v>6.93</v>
      </c>
      <c r="J330" s="37">
        <v>132</v>
      </c>
      <c r="K330" s="37" t="s">
        <v>105</v>
      </c>
      <c r="L330" s="37" t="s">
        <v>45</v>
      </c>
      <c r="M330" s="38" t="s">
        <v>100</v>
      </c>
      <c r="N330" s="38"/>
      <c r="O330" s="37">
        <v>60</v>
      </c>
      <c r="P330" s="4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11"/>
      <c r="R330" s="411"/>
      <c r="S330" s="411"/>
      <c r="T330" s="412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70" t="s">
        <v>499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514</v>
      </c>
      <c r="B331" s="63" t="s">
        <v>515</v>
      </c>
      <c r="C331" s="36">
        <v>4301012036</v>
      </c>
      <c r="D331" s="409">
        <v>4680115882782</v>
      </c>
      <c r="E331" s="409"/>
      <c r="F331" s="62">
        <v>0.6</v>
      </c>
      <c r="G331" s="37">
        <v>8</v>
      </c>
      <c r="H331" s="62">
        <v>4.8</v>
      </c>
      <c r="I331" s="62">
        <v>6.96</v>
      </c>
      <c r="J331" s="37">
        <v>120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4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11"/>
      <c r="R331" s="411"/>
      <c r="S331" s="411"/>
      <c r="T331" s="412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IFERROR(IF(Y331=0,"",ROUNDUP(Y331/H331,0)*0.00937),"")</f>
        <v/>
      </c>
      <c r="AA331" s="68" t="s">
        <v>45</v>
      </c>
      <c r="AB331" s="69" t="s">
        <v>45</v>
      </c>
      <c r="AC331" s="372" t="s">
        <v>516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517</v>
      </c>
      <c r="B332" s="63" t="s">
        <v>518</v>
      </c>
      <c r="C332" s="36">
        <v>4301011784</v>
      </c>
      <c r="D332" s="409">
        <v>4607091389982</v>
      </c>
      <c r="E332" s="409"/>
      <c r="F332" s="62">
        <v>0.6</v>
      </c>
      <c r="G332" s="37">
        <v>6</v>
      </c>
      <c r="H332" s="62">
        <v>3.6</v>
      </c>
      <c r="I332" s="62">
        <v>3.81</v>
      </c>
      <c r="J332" s="37">
        <v>132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4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11"/>
      <c r="R332" s="411"/>
      <c r="S332" s="411"/>
      <c r="T332" s="412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74" t="s">
        <v>508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517</v>
      </c>
      <c r="B333" s="63" t="s">
        <v>519</v>
      </c>
      <c r="C333" s="36">
        <v>4301012034</v>
      </c>
      <c r="D333" s="409">
        <v>4607091389982</v>
      </c>
      <c r="E333" s="409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4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11"/>
      <c r="R333" s="411"/>
      <c r="S333" s="411"/>
      <c r="T333" s="412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508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16"/>
      <c r="B334" s="416"/>
      <c r="C334" s="416"/>
      <c r="D334" s="416"/>
      <c r="E334" s="416"/>
      <c r="F334" s="416"/>
      <c r="G334" s="416"/>
      <c r="H334" s="416"/>
      <c r="I334" s="416"/>
      <c r="J334" s="416"/>
      <c r="K334" s="416"/>
      <c r="L334" s="416"/>
      <c r="M334" s="416"/>
      <c r="N334" s="416"/>
      <c r="O334" s="417"/>
      <c r="P334" s="413" t="s">
        <v>40</v>
      </c>
      <c r="Q334" s="414"/>
      <c r="R334" s="414"/>
      <c r="S334" s="414"/>
      <c r="T334" s="414"/>
      <c r="U334" s="414"/>
      <c r="V334" s="415"/>
      <c r="W334" s="42" t="s">
        <v>39</v>
      </c>
      <c r="X334" s="43">
        <f>IFERROR(X325/H325,"0")+IFERROR(X326/H326,"0")+IFERROR(X327/H327,"0")+IFERROR(X328/H328,"0")+IFERROR(X329/H329,"0")+IFERROR(X330/H330,"0")+IFERROR(X331/H331,"0")+IFERROR(X332/H332,"0")+IFERROR(X333/H333,"0")</f>
        <v>0</v>
      </c>
      <c r="Y334" s="43">
        <f>IFERROR(Y325/H325,"0")+IFERROR(Y326/H326,"0")+IFERROR(Y327/H327,"0")+IFERROR(Y328/H328,"0")+IFERROR(Y329/H329,"0")+IFERROR(Y330/H330,"0")+IFERROR(Y331/H331,"0")+IFERROR(Y332/H332,"0")+IFERROR(Y333/H333,"0")</f>
        <v>0</v>
      </c>
      <c r="Z334" s="43">
        <f>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16"/>
      <c r="B335" s="416"/>
      <c r="C335" s="416"/>
      <c r="D335" s="416"/>
      <c r="E335" s="416"/>
      <c r="F335" s="416"/>
      <c r="G335" s="416"/>
      <c r="H335" s="416"/>
      <c r="I335" s="416"/>
      <c r="J335" s="416"/>
      <c r="K335" s="416"/>
      <c r="L335" s="416"/>
      <c r="M335" s="416"/>
      <c r="N335" s="416"/>
      <c r="O335" s="417"/>
      <c r="P335" s="413" t="s">
        <v>40</v>
      </c>
      <c r="Q335" s="414"/>
      <c r="R335" s="414"/>
      <c r="S335" s="414"/>
      <c r="T335" s="414"/>
      <c r="U335" s="414"/>
      <c r="V335" s="415"/>
      <c r="W335" s="42" t="s">
        <v>0</v>
      </c>
      <c r="X335" s="43">
        <f>IFERROR(SUM(X325:X333),"0")</f>
        <v>0</v>
      </c>
      <c r="Y335" s="43">
        <f>IFERROR(SUM(Y325:Y333),"0")</f>
        <v>0</v>
      </c>
      <c r="Z335" s="42"/>
      <c r="AA335" s="67"/>
      <c r="AB335" s="67"/>
      <c r="AC335" s="67"/>
    </row>
    <row r="336" spans="1:68" ht="14.25" customHeight="1" x14ac:dyDescent="0.25">
      <c r="A336" s="408" t="s">
        <v>127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66"/>
      <c r="AB336" s="66"/>
      <c r="AC336" s="80"/>
    </row>
    <row r="337" spans="1:68" ht="16.5" customHeight="1" x14ac:dyDescent="0.25">
      <c r="A337" s="63" t="s">
        <v>520</v>
      </c>
      <c r="B337" s="63" t="s">
        <v>521</v>
      </c>
      <c r="C337" s="36">
        <v>4301020334</v>
      </c>
      <c r="D337" s="409">
        <v>4607091388930</v>
      </c>
      <c r="E337" s="409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43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11"/>
      <c r="R337" s="411"/>
      <c r="S337" s="411"/>
      <c r="T337" s="41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522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523</v>
      </c>
      <c r="B338" s="63" t="s">
        <v>524</v>
      </c>
      <c r="C338" s="36">
        <v>4301020385</v>
      </c>
      <c r="D338" s="409">
        <v>4680115880054</v>
      </c>
      <c r="E338" s="409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4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11"/>
      <c r="R338" s="411"/>
      <c r="S338" s="411"/>
      <c r="T338" s="41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522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16"/>
      <c r="B339" s="416"/>
      <c r="C339" s="416"/>
      <c r="D339" s="416"/>
      <c r="E339" s="416"/>
      <c r="F339" s="416"/>
      <c r="G339" s="416"/>
      <c r="H339" s="416"/>
      <c r="I339" s="416"/>
      <c r="J339" s="416"/>
      <c r="K339" s="416"/>
      <c r="L339" s="416"/>
      <c r="M339" s="416"/>
      <c r="N339" s="416"/>
      <c r="O339" s="417"/>
      <c r="P339" s="413" t="s">
        <v>40</v>
      </c>
      <c r="Q339" s="414"/>
      <c r="R339" s="414"/>
      <c r="S339" s="414"/>
      <c r="T339" s="414"/>
      <c r="U339" s="414"/>
      <c r="V339" s="41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16"/>
      <c r="B340" s="416"/>
      <c r="C340" s="416"/>
      <c r="D340" s="416"/>
      <c r="E340" s="416"/>
      <c r="F340" s="416"/>
      <c r="G340" s="416"/>
      <c r="H340" s="416"/>
      <c r="I340" s="416"/>
      <c r="J340" s="416"/>
      <c r="K340" s="416"/>
      <c r="L340" s="416"/>
      <c r="M340" s="416"/>
      <c r="N340" s="416"/>
      <c r="O340" s="417"/>
      <c r="P340" s="413" t="s">
        <v>40</v>
      </c>
      <c r="Q340" s="414"/>
      <c r="R340" s="414"/>
      <c r="S340" s="414"/>
      <c r="T340" s="414"/>
      <c r="U340" s="414"/>
      <c r="V340" s="41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08" t="s">
        <v>191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66"/>
      <c r="AB341" s="66"/>
      <c r="AC341" s="80"/>
    </row>
    <row r="342" spans="1:68" ht="27" customHeight="1" x14ac:dyDescent="0.25">
      <c r="A342" s="63" t="s">
        <v>525</v>
      </c>
      <c r="B342" s="63" t="s">
        <v>526</v>
      </c>
      <c r="C342" s="36">
        <v>4301031349</v>
      </c>
      <c r="D342" s="409">
        <v>4680115883116</v>
      </c>
      <c r="E342" s="409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4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11"/>
      <c r="R342" s="411"/>
      <c r="S342" s="411"/>
      <c r="T342" s="41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527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8" si="36">IFERROR(X342*I342/H342,"0")</f>
        <v>0</v>
      </c>
      <c r="BN342" s="78">
        <f t="shared" ref="BN342:BN348" si="37">IFERROR(Y342*I342/H342,"0")</f>
        <v>0</v>
      </c>
      <c r="BO342" s="78">
        <f t="shared" ref="BO342:BO348" si="38">IFERROR(1/J342*(X342/H342),"0")</f>
        <v>0</v>
      </c>
      <c r="BP342" s="78">
        <f t="shared" ref="BP342:BP348" si="39">IFERROR(1/J342*(Y342/H342),"0")</f>
        <v>0</v>
      </c>
    </row>
    <row r="343" spans="1:68" ht="27" customHeight="1" x14ac:dyDescent="0.25">
      <c r="A343" s="63" t="s">
        <v>528</v>
      </c>
      <c r="B343" s="63" t="s">
        <v>529</v>
      </c>
      <c r="C343" s="36">
        <v>4301031350</v>
      </c>
      <c r="D343" s="409">
        <v>4680115883093</v>
      </c>
      <c r="E343" s="409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4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11"/>
      <c r="R343" s="411"/>
      <c r="S343" s="411"/>
      <c r="T343" s="41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530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531</v>
      </c>
      <c r="B344" s="63" t="s">
        <v>532</v>
      </c>
      <c r="C344" s="36">
        <v>4301031353</v>
      </c>
      <c r="D344" s="409">
        <v>4680115883109</v>
      </c>
      <c r="E344" s="409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42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11"/>
      <c r="R344" s="411"/>
      <c r="S344" s="411"/>
      <c r="T344" s="41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533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534</v>
      </c>
      <c r="B345" s="63" t="s">
        <v>535</v>
      </c>
      <c r="C345" s="36">
        <v>4301031351</v>
      </c>
      <c r="D345" s="409">
        <v>4680115882072</v>
      </c>
      <c r="E345" s="409"/>
      <c r="F345" s="62">
        <v>0.6</v>
      </c>
      <c r="G345" s="37">
        <v>6</v>
      </c>
      <c r="H345" s="62">
        <v>3.6</v>
      </c>
      <c r="I345" s="62">
        <v>3.81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4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11"/>
      <c r="R345" s="411"/>
      <c r="S345" s="411"/>
      <c r="T345" s="41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527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534</v>
      </c>
      <c r="B346" s="63" t="s">
        <v>536</v>
      </c>
      <c r="C346" s="36">
        <v>4301031419</v>
      </c>
      <c r="D346" s="409">
        <v>4680115882072</v>
      </c>
      <c r="E346" s="409"/>
      <c r="F346" s="62">
        <v>0.6</v>
      </c>
      <c r="G346" s="37">
        <v>8</v>
      </c>
      <c r="H346" s="62">
        <v>4.8</v>
      </c>
      <c r="I346" s="62">
        <v>6.93</v>
      </c>
      <c r="J346" s="37">
        <v>132</v>
      </c>
      <c r="K346" s="37" t="s">
        <v>105</v>
      </c>
      <c r="L346" s="37" t="s">
        <v>45</v>
      </c>
      <c r="M346" s="38" t="s">
        <v>100</v>
      </c>
      <c r="N346" s="38"/>
      <c r="O346" s="37">
        <v>70</v>
      </c>
      <c r="P346" s="42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6" s="411"/>
      <c r="R346" s="411"/>
      <c r="S346" s="411"/>
      <c r="T346" s="41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527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537</v>
      </c>
      <c r="B347" s="63" t="s">
        <v>538</v>
      </c>
      <c r="C347" s="36">
        <v>4301031418</v>
      </c>
      <c r="D347" s="409">
        <v>4680115882102</v>
      </c>
      <c r="E347" s="409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4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7" s="411"/>
      <c r="R347" s="411"/>
      <c r="S347" s="411"/>
      <c r="T347" s="41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530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539</v>
      </c>
      <c r="B348" s="63" t="s">
        <v>540</v>
      </c>
      <c r="C348" s="36">
        <v>4301031417</v>
      </c>
      <c r="D348" s="409">
        <v>4680115882096</v>
      </c>
      <c r="E348" s="409"/>
      <c r="F348" s="62">
        <v>0.6</v>
      </c>
      <c r="G348" s="37">
        <v>8</v>
      </c>
      <c r="H348" s="62">
        <v>4.8</v>
      </c>
      <c r="I348" s="62">
        <v>6.69</v>
      </c>
      <c r="J348" s="37">
        <v>132</v>
      </c>
      <c r="K348" s="37" t="s">
        <v>105</v>
      </c>
      <c r="L348" s="37" t="s">
        <v>45</v>
      </c>
      <c r="M348" s="38" t="s">
        <v>83</v>
      </c>
      <c r="N348" s="38"/>
      <c r="O348" s="37">
        <v>70</v>
      </c>
      <c r="P348" s="42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8" s="411"/>
      <c r="R348" s="411"/>
      <c r="S348" s="411"/>
      <c r="T348" s="41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394" t="s">
        <v>533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x14ac:dyDescent="0.2">
      <c r="A349" s="416"/>
      <c r="B349" s="416"/>
      <c r="C349" s="416"/>
      <c r="D349" s="416"/>
      <c r="E349" s="416"/>
      <c r="F349" s="416"/>
      <c r="G349" s="416"/>
      <c r="H349" s="416"/>
      <c r="I349" s="416"/>
      <c r="J349" s="416"/>
      <c r="K349" s="416"/>
      <c r="L349" s="416"/>
      <c r="M349" s="416"/>
      <c r="N349" s="416"/>
      <c r="O349" s="417"/>
      <c r="P349" s="413" t="s">
        <v>40</v>
      </c>
      <c r="Q349" s="414"/>
      <c r="R349" s="414"/>
      <c r="S349" s="414"/>
      <c r="T349" s="414"/>
      <c r="U349" s="414"/>
      <c r="V349" s="41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416"/>
      <c r="B350" s="416"/>
      <c r="C350" s="416"/>
      <c r="D350" s="416"/>
      <c r="E350" s="416"/>
      <c r="F350" s="416"/>
      <c r="G350" s="416"/>
      <c r="H350" s="416"/>
      <c r="I350" s="416"/>
      <c r="J350" s="416"/>
      <c r="K350" s="416"/>
      <c r="L350" s="416"/>
      <c r="M350" s="416"/>
      <c r="N350" s="416"/>
      <c r="O350" s="417"/>
      <c r="P350" s="413" t="s">
        <v>40</v>
      </c>
      <c r="Q350" s="414"/>
      <c r="R350" s="414"/>
      <c r="S350" s="414"/>
      <c r="T350" s="414"/>
      <c r="U350" s="414"/>
      <c r="V350" s="41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408" t="s">
        <v>79</v>
      </c>
      <c r="B351" s="408"/>
      <c r="C351" s="408"/>
      <c r="D351" s="408"/>
      <c r="E351" s="408"/>
      <c r="F351" s="408"/>
      <c r="G351" s="408"/>
      <c r="H351" s="408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  <c r="V351" s="408"/>
      <c r="W351" s="408"/>
      <c r="X351" s="408"/>
      <c r="Y351" s="408"/>
      <c r="Z351" s="408"/>
      <c r="AA351" s="66"/>
      <c r="AB351" s="66"/>
      <c r="AC351" s="80"/>
    </row>
    <row r="352" spans="1:68" ht="16.5" customHeight="1" x14ac:dyDescent="0.25">
      <c r="A352" s="63" t="s">
        <v>541</v>
      </c>
      <c r="B352" s="63" t="s">
        <v>542</v>
      </c>
      <c r="C352" s="36">
        <v>4301051232</v>
      </c>
      <c r="D352" s="409">
        <v>4607091383409</v>
      </c>
      <c r="E352" s="409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4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2" s="411"/>
      <c r="R352" s="411"/>
      <c r="S352" s="411"/>
      <c r="T352" s="41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543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544</v>
      </c>
      <c r="B353" s="63" t="s">
        <v>545</v>
      </c>
      <c r="C353" s="36">
        <v>4301051233</v>
      </c>
      <c r="D353" s="409">
        <v>4607091383416</v>
      </c>
      <c r="E353" s="409"/>
      <c r="F353" s="62">
        <v>1.3</v>
      </c>
      <c r="G353" s="37">
        <v>6</v>
      </c>
      <c r="H353" s="62">
        <v>7.8</v>
      </c>
      <c r="I353" s="62">
        <v>8.3010000000000002</v>
      </c>
      <c r="J353" s="37">
        <v>64</v>
      </c>
      <c r="K353" s="37" t="s">
        <v>101</v>
      </c>
      <c r="L353" s="37" t="s">
        <v>45</v>
      </c>
      <c r="M353" s="38" t="s">
        <v>104</v>
      </c>
      <c r="N353" s="38"/>
      <c r="O353" s="37">
        <v>45</v>
      </c>
      <c r="P353" s="4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3" s="411"/>
      <c r="R353" s="411"/>
      <c r="S353" s="411"/>
      <c r="T353" s="41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398" t="s">
        <v>546</v>
      </c>
      <c r="AG353" s="78"/>
      <c r="AJ353" s="84" t="s">
        <v>45</v>
      </c>
      <c r="AK353" s="84">
        <v>0</v>
      </c>
      <c r="BB353" s="399" t="s">
        <v>67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416"/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7"/>
      <c r="P354" s="413" t="s">
        <v>40</v>
      </c>
      <c r="Q354" s="414"/>
      <c r="R354" s="414"/>
      <c r="S354" s="414"/>
      <c r="T354" s="414"/>
      <c r="U354" s="414"/>
      <c r="V354" s="41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416"/>
      <c r="B355" s="416"/>
      <c r="C355" s="416"/>
      <c r="D355" s="416"/>
      <c r="E355" s="416"/>
      <c r="F355" s="416"/>
      <c r="G355" s="416"/>
      <c r="H355" s="416"/>
      <c r="I355" s="416"/>
      <c r="J355" s="416"/>
      <c r="K355" s="416"/>
      <c r="L355" s="416"/>
      <c r="M355" s="416"/>
      <c r="N355" s="416"/>
      <c r="O355" s="417"/>
      <c r="P355" s="413" t="s">
        <v>40</v>
      </c>
      <c r="Q355" s="414"/>
      <c r="R355" s="414"/>
      <c r="S355" s="414"/>
      <c r="T355" s="414"/>
      <c r="U355" s="414"/>
      <c r="V355" s="41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27.75" customHeight="1" x14ac:dyDescent="0.2">
      <c r="A356" s="406" t="s">
        <v>547</v>
      </c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  <c r="U356" s="406"/>
      <c r="V356" s="406"/>
      <c r="W356" s="406"/>
      <c r="X356" s="406"/>
      <c r="Y356" s="406"/>
      <c r="Z356" s="406"/>
      <c r="AA356" s="54"/>
      <c r="AB356" s="54"/>
      <c r="AC356" s="54"/>
    </row>
    <row r="357" spans="1:68" ht="16.5" customHeight="1" x14ac:dyDescent="0.25">
      <c r="A357" s="407" t="s">
        <v>547</v>
      </c>
      <c r="B357" s="407"/>
      <c r="C357" s="407"/>
      <c r="D357" s="407"/>
      <c r="E357" s="407"/>
      <c r="F357" s="407"/>
      <c r="G357" s="407"/>
      <c r="H357" s="407"/>
      <c r="I357" s="407"/>
      <c r="J357" s="407"/>
      <c r="K357" s="407"/>
      <c r="L357" s="407"/>
      <c r="M357" s="407"/>
      <c r="N357" s="407"/>
      <c r="O357" s="407"/>
      <c r="P357" s="407"/>
      <c r="Q357" s="407"/>
      <c r="R357" s="407"/>
      <c r="S357" s="407"/>
      <c r="T357" s="407"/>
      <c r="U357" s="407"/>
      <c r="V357" s="407"/>
      <c r="W357" s="407"/>
      <c r="X357" s="407"/>
      <c r="Y357" s="407"/>
      <c r="Z357" s="407"/>
      <c r="AA357" s="65"/>
      <c r="AB357" s="65"/>
      <c r="AC357" s="79"/>
    </row>
    <row r="358" spans="1:68" ht="14.25" customHeight="1" x14ac:dyDescent="0.25">
      <c r="A358" s="408" t="s">
        <v>79</v>
      </c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  <c r="V358" s="408"/>
      <c r="W358" s="408"/>
      <c r="X358" s="408"/>
      <c r="Y358" s="408"/>
      <c r="Z358" s="408"/>
      <c r="AA358" s="66"/>
      <c r="AB358" s="66"/>
      <c r="AC358" s="80"/>
    </row>
    <row r="359" spans="1:68" ht="27" customHeight="1" x14ac:dyDescent="0.25">
      <c r="A359" s="63" t="s">
        <v>548</v>
      </c>
      <c r="B359" s="63" t="s">
        <v>549</v>
      </c>
      <c r="C359" s="36">
        <v>4301051933</v>
      </c>
      <c r="D359" s="409">
        <v>4640242180540</v>
      </c>
      <c r="E359" s="409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101</v>
      </c>
      <c r="L359" s="37" t="s">
        <v>45</v>
      </c>
      <c r="M359" s="38" t="s">
        <v>104</v>
      </c>
      <c r="N359" s="38"/>
      <c r="O359" s="37">
        <v>45</v>
      </c>
      <c r="P359" s="410" t="s">
        <v>550</v>
      </c>
      <c r="Q359" s="411"/>
      <c r="R359" s="411"/>
      <c r="S359" s="411"/>
      <c r="T359" s="41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00" t="s">
        <v>551</v>
      </c>
      <c r="AG359" s="78"/>
      <c r="AJ359" s="84" t="s">
        <v>45</v>
      </c>
      <c r="AK359" s="84">
        <v>0</v>
      </c>
      <c r="BB359" s="401" t="s">
        <v>67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416"/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7"/>
      <c r="P360" s="413" t="s">
        <v>40</v>
      </c>
      <c r="Q360" s="414"/>
      <c r="R360" s="414"/>
      <c r="S360" s="414"/>
      <c r="T360" s="414"/>
      <c r="U360" s="414"/>
      <c r="V360" s="415"/>
      <c r="W360" s="42" t="s">
        <v>39</v>
      </c>
      <c r="X360" s="43">
        <f>IFERROR(X359/H359,"0")</f>
        <v>0</v>
      </c>
      <c r="Y360" s="43">
        <f>IFERROR(Y359/H359,"0")</f>
        <v>0</v>
      </c>
      <c r="Z360" s="43">
        <f>IFERROR(IF(Z359="",0,Z359),"0")</f>
        <v>0</v>
      </c>
      <c r="AA360" s="67"/>
      <c r="AB360" s="67"/>
      <c r="AC360" s="67"/>
    </row>
    <row r="361" spans="1:68" x14ac:dyDescent="0.2">
      <c r="A361" s="416"/>
      <c r="B361" s="416"/>
      <c r="C361" s="416"/>
      <c r="D361" s="416"/>
      <c r="E361" s="416"/>
      <c r="F361" s="416"/>
      <c r="G361" s="416"/>
      <c r="H361" s="416"/>
      <c r="I361" s="416"/>
      <c r="J361" s="416"/>
      <c r="K361" s="416"/>
      <c r="L361" s="416"/>
      <c r="M361" s="416"/>
      <c r="N361" s="416"/>
      <c r="O361" s="417"/>
      <c r="P361" s="413" t="s">
        <v>40</v>
      </c>
      <c r="Q361" s="414"/>
      <c r="R361" s="414"/>
      <c r="S361" s="414"/>
      <c r="T361" s="414"/>
      <c r="U361" s="414"/>
      <c r="V361" s="415"/>
      <c r="W361" s="42" t="s">
        <v>0</v>
      </c>
      <c r="X361" s="43">
        <f>IFERROR(SUM(X359:X359),"0")</f>
        <v>0</v>
      </c>
      <c r="Y361" s="43">
        <f>IFERROR(SUM(Y359:Y359),"0")</f>
        <v>0</v>
      </c>
      <c r="Z361" s="42"/>
      <c r="AA361" s="67"/>
      <c r="AB361" s="67"/>
      <c r="AC361" s="67"/>
    </row>
    <row r="362" spans="1:68" ht="15" customHeight="1" x14ac:dyDescent="0.2">
      <c r="A362" s="416"/>
      <c r="B362" s="416"/>
      <c r="C362" s="416"/>
      <c r="D362" s="416"/>
      <c r="E362" s="416"/>
      <c r="F362" s="416"/>
      <c r="G362" s="416"/>
      <c r="H362" s="416"/>
      <c r="I362" s="416"/>
      <c r="J362" s="416"/>
      <c r="K362" s="416"/>
      <c r="L362" s="416"/>
      <c r="M362" s="416"/>
      <c r="N362" s="416"/>
      <c r="O362" s="421"/>
      <c r="P362" s="418" t="s">
        <v>33</v>
      </c>
      <c r="Q362" s="419"/>
      <c r="R362" s="419"/>
      <c r="S362" s="419"/>
      <c r="T362" s="419"/>
      <c r="U362" s="419"/>
      <c r="V362" s="420"/>
      <c r="W362" s="42" t="s">
        <v>0</v>
      </c>
      <c r="X362" s="43">
        <f>IFERROR(X25+X29+X37+X47+X54+X59+X65+X71+X79+X85+X91+X95+X100+X106+X119+X125+X129+X135+X140+X147+X158+X162+X172+X181+X187+X192+X197+X202+X211+X220+X228+X234+X241+X247+X253+X264+X269+X274+X278+X285+X289+X294+X298+X307+X312+X317+X321+X335+X340+X350+X355+X361,"0")</f>
        <v>0</v>
      </c>
      <c r="Y362" s="43">
        <f>IFERROR(Y25+Y29+Y37+Y47+Y54+Y59+Y65+Y71+Y79+Y85+Y91+Y95+Y100+Y106+Y119+Y125+Y129+Y135+Y140+Y147+Y158+Y162+Y172+Y181+Y187+Y192+Y197+Y202+Y211+Y220+Y228+Y234+Y241+Y247+Y253+Y264+Y269+Y274+Y278+Y285+Y289+Y294+Y298+Y307+Y312+Y317+Y321+Y335+Y340+Y350+Y355+Y361,"0")</f>
        <v>0</v>
      </c>
      <c r="Z362" s="42"/>
      <c r="AA362" s="67"/>
      <c r="AB362" s="67"/>
      <c r="AC362" s="67"/>
    </row>
    <row r="363" spans="1:68" x14ac:dyDescent="0.2">
      <c r="A363" s="416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21"/>
      <c r="P363" s="418" t="s">
        <v>34</v>
      </c>
      <c r="Q363" s="419"/>
      <c r="R363" s="419"/>
      <c r="S363" s="419"/>
      <c r="T363" s="419"/>
      <c r="U363" s="419"/>
      <c r="V363" s="420"/>
      <c r="W363" s="42" t="s">
        <v>0</v>
      </c>
      <c r="X363" s="43">
        <f>IFERROR(SUM(BM22:BM359),"0")</f>
        <v>0</v>
      </c>
      <c r="Y363" s="43">
        <f>IFERROR(SUM(BN22:BN359),"0")</f>
        <v>0</v>
      </c>
      <c r="Z363" s="42"/>
      <c r="AA363" s="67"/>
      <c r="AB363" s="67"/>
      <c r="AC363" s="67"/>
    </row>
    <row r="364" spans="1:68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21"/>
      <c r="P364" s="418" t="s">
        <v>35</v>
      </c>
      <c r="Q364" s="419"/>
      <c r="R364" s="419"/>
      <c r="S364" s="419"/>
      <c r="T364" s="419"/>
      <c r="U364" s="419"/>
      <c r="V364" s="420"/>
      <c r="W364" s="42" t="s">
        <v>20</v>
      </c>
      <c r="X364" s="44">
        <f>ROUNDUP(SUM(BO22:BO359),0)</f>
        <v>0</v>
      </c>
      <c r="Y364" s="44">
        <f>ROUNDUP(SUM(BP22:BP359),0)</f>
        <v>0</v>
      </c>
      <c r="Z364" s="42"/>
      <c r="AA364" s="67"/>
      <c r="AB364" s="67"/>
      <c r="AC364" s="67"/>
    </row>
    <row r="365" spans="1:68" x14ac:dyDescent="0.2">
      <c r="A365" s="416"/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21"/>
      <c r="P365" s="418" t="s">
        <v>36</v>
      </c>
      <c r="Q365" s="419"/>
      <c r="R365" s="419"/>
      <c r="S365" s="419"/>
      <c r="T365" s="419"/>
      <c r="U365" s="419"/>
      <c r="V365" s="420"/>
      <c r="W365" s="42" t="s">
        <v>0</v>
      </c>
      <c r="X365" s="43">
        <f>GrossWeightTotal+PalletQtyTotal*25</f>
        <v>0</v>
      </c>
      <c r="Y365" s="43">
        <f>GrossWeightTotalR+PalletQtyTotalR*25</f>
        <v>0</v>
      </c>
      <c r="Z365" s="42"/>
      <c r="AA365" s="67"/>
      <c r="AB365" s="67"/>
      <c r="AC365" s="67"/>
    </row>
    <row r="366" spans="1:68" x14ac:dyDescent="0.2">
      <c r="A366" s="416"/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21"/>
      <c r="P366" s="418" t="s">
        <v>37</v>
      </c>
      <c r="Q366" s="419"/>
      <c r="R366" s="419"/>
      <c r="S366" s="419"/>
      <c r="T366" s="419"/>
      <c r="U366" s="419"/>
      <c r="V366" s="420"/>
      <c r="W366" s="42" t="s">
        <v>20</v>
      </c>
      <c r="X366" s="43">
        <f>IFERROR(X24+X28+X36+X46+X53+X58+X64+X70+X78+X84+X90+X94+X99+X105+X118+X124+X128+X134+X139+X146+X157+X161+X171+X180+X186+X191+X196+X201+X210+X219+X227+X233+X240+X246+X252+X263+X268+X273+X277+X284+X288+X293+X297+X306+X311+X316+X320+X334+X339+X349+X354+X360,"0")</f>
        <v>0</v>
      </c>
      <c r="Y366" s="43">
        <f>IFERROR(Y24+Y28+Y36+Y46+Y53+Y58+Y64+Y70+Y78+Y84+Y90+Y94+Y99+Y105+Y118+Y124+Y128+Y134+Y139+Y146+Y157+Y161+Y171+Y180+Y186+Y191+Y196+Y201+Y210+Y219+Y227+Y233+Y240+Y246+Y252+Y263+Y268+Y273+Y277+Y284+Y288+Y293+Y297+Y306+Y311+Y316+Y320+Y334+Y339+Y349+Y354+Y360,"0")</f>
        <v>0</v>
      </c>
      <c r="Z366" s="42"/>
      <c r="AA366" s="67"/>
      <c r="AB366" s="67"/>
      <c r="AC366" s="67"/>
    </row>
    <row r="367" spans="1:68" ht="14.25" x14ac:dyDescent="0.2">
      <c r="A367" s="416"/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6"/>
      <c r="M367" s="416"/>
      <c r="N367" s="416"/>
      <c r="O367" s="421"/>
      <c r="P367" s="418" t="s">
        <v>38</v>
      </c>
      <c r="Q367" s="419"/>
      <c r="R367" s="419"/>
      <c r="S367" s="419"/>
      <c r="T367" s="419"/>
      <c r="U367" s="419"/>
      <c r="V367" s="420"/>
      <c r="W367" s="45" t="s">
        <v>51</v>
      </c>
      <c r="X367" s="42"/>
      <c r="Y367" s="42"/>
      <c r="Z367" s="42">
        <f>IFERROR(Z24+Z28+Z36+Z46+Z53+Z58+Z64+Z70+Z78+Z84+Z90+Z94+Z99+Z105+Z118+Z124+Z128+Z134+Z139+Z146+Z157+Z161+Z171+Z180+Z186+Z191+Z196+Z201+Z210+Z219+Z227+Z233+Z240+Z246+Z252+Z263+Z268+Z273+Z277+Z284+Z288+Z293+Z297+Z306+Z311+Z316+Z320+Z334+Z339+Z349+Z354+Z360,"0")</f>
        <v>0</v>
      </c>
      <c r="AA367" s="67"/>
      <c r="AB367" s="67"/>
      <c r="AC367" s="67"/>
    </row>
    <row r="368" spans="1:68" ht="13.5" thickBot="1" x14ac:dyDescent="0.25"/>
    <row r="369" spans="1:32" ht="27" thickTop="1" thickBot="1" x14ac:dyDescent="0.25">
      <c r="A369" s="46" t="s">
        <v>9</v>
      </c>
      <c r="B369" s="85" t="s">
        <v>78</v>
      </c>
      <c r="C369" s="402" t="s">
        <v>94</v>
      </c>
      <c r="D369" s="402" t="s">
        <v>94</v>
      </c>
      <c r="E369" s="402" t="s">
        <v>94</v>
      </c>
      <c r="F369" s="402" t="s">
        <v>94</v>
      </c>
      <c r="G369" s="402" t="s">
        <v>94</v>
      </c>
      <c r="H369" s="402" t="s">
        <v>201</v>
      </c>
      <c r="I369" s="402" t="s">
        <v>201</v>
      </c>
      <c r="J369" s="402" t="s">
        <v>201</v>
      </c>
      <c r="K369" s="402" t="s">
        <v>201</v>
      </c>
      <c r="L369" s="402" t="s">
        <v>201</v>
      </c>
      <c r="M369" s="402" t="s">
        <v>201</v>
      </c>
      <c r="N369" s="403"/>
      <c r="O369" s="402" t="s">
        <v>201</v>
      </c>
      <c r="P369" s="402" t="s">
        <v>201</v>
      </c>
      <c r="Q369" s="402" t="s">
        <v>201</v>
      </c>
      <c r="R369" s="402" t="s">
        <v>201</v>
      </c>
      <c r="S369" s="402" t="s">
        <v>419</v>
      </c>
      <c r="T369" s="402" t="s">
        <v>419</v>
      </c>
      <c r="U369" s="402" t="s">
        <v>471</v>
      </c>
      <c r="V369" s="402" t="s">
        <v>471</v>
      </c>
      <c r="W369" s="85" t="s">
        <v>496</v>
      </c>
      <c r="X369" s="85" t="s">
        <v>547</v>
      </c>
      <c r="AB369" s="60"/>
      <c r="AC369" s="60"/>
      <c r="AF369" s="1"/>
    </row>
    <row r="370" spans="1:32" ht="14.25" customHeight="1" thickTop="1" x14ac:dyDescent="0.2">
      <c r="A370" s="404" t="s">
        <v>10</v>
      </c>
      <c r="B370" s="402" t="s">
        <v>78</v>
      </c>
      <c r="C370" s="402" t="s">
        <v>95</v>
      </c>
      <c r="D370" s="402" t="s">
        <v>108</v>
      </c>
      <c r="E370" s="402" t="s">
        <v>145</v>
      </c>
      <c r="F370" s="402" t="s">
        <v>160</v>
      </c>
      <c r="G370" s="402" t="s">
        <v>94</v>
      </c>
      <c r="H370" s="402" t="s">
        <v>202</v>
      </c>
      <c r="I370" s="402" t="s">
        <v>236</v>
      </c>
      <c r="J370" s="402" t="s">
        <v>283</v>
      </c>
      <c r="K370" s="402" t="s">
        <v>299</v>
      </c>
      <c r="L370" s="402" t="s">
        <v>315</v>
      </c>
      <c r="M370" s="402" t="s">
        <v>322</v>
      </c>
      <c r="N370" s="1"/>
      <c r="O370" s="402" t="s">
        <v>326</v>
      </c>
      <c r="P370" s="402" t="s">
        <v>330</v>
      </c>
      <c r="Q370" s="402" t="s">
        <v>335</v>
      </c>
      <c r="R370" s="402" t="s">
        <v>412</v>
      </c>
      <c r="S370" s="402" t="s">
        <v>420</v>
      </c>
      <c r="T370" s="402" t="s">
        <v>451</v>
      </c>
      <c r="U370" s="402" t="s">
        <v>472</v>
      </c>
      <c r="V370" s="402" t="s">
        <v>489</v>
      </c>
      <c r="W370" s="402" t="s">
        <v>496</v>
      </c>
      <c r="X370" s="402" t="s">
        <v>547</v>
      </c>
      <c r="AB370" s="60"/>
      <c r="AC370" s="60"/>
      <c r="AF370" s="1"/>
    </row>
    <row r="371" spans="1:32" ht="13.5" thickBot="1" x14ac:dyDescent="0.25">
      <c r="A371" s="405"/>
      <c r="B371" s="402"/>
      <c r="C371" s="402"/>
      <c r="D371" s="402"/>
      <c r="E371" s="402"/>
      <c r="F371" s="402"/>
      <c r="G371" s="402"/>
      <c r="H371" s="402"/>
      <c r="I371" s="402"/>
      <c r="J371" s="402"/>
      <c r="K371" s="402"/>
      <c r="L371" s="402"/>
      <c r="M371" s="402"/>
      <c r="N371" s="1"/>
      <c r="O371" s="402"/>
      <c r="P371" s="402"/>
      <c r="Q371" s="402"/>
      <c r="R371" s="402"/>
      <c r="S371" s="402"/>
      <c r="T371" s="402"/>
      <c r="U371" s="402"/>
      <c r="V371" s="402"/>
      <c r="W371" s="402"/>
      <c r="X371" s="402"/>
      <c r="AB371" s="60"/>
      <c r="AC371" s="60"/>
      <c r="AF371" s="1"/>
    </row>
    <row r="372" spans="1:32" ht="18" thickTop="1" thickBot="1" x14ac:dyDescent="0.25">
      <c r="A372" s="46" t="s">
        <v>13</v>
      </c>
      <c r="B372" s="52">
        <f>IFERROR(Y22*1,"0")+IFERROR(Y23*1,"0")+IFERROR(Y27*1,"0")</f>
        <v>0</v>
      </c>
      <c r="C372" s="52">
        <f>IFERROR(Y33*1,"0")+IFERROR(Y34*1,"0")+IFERROR(Y35*1,"0")</f>
        <v>0</v>
      </c>
      <c r="D372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2" s="52">
        <f>IFERROR(Y62*1,"0")+IFERROR(Y63*1,"0")+IFERROR(Y67*1,"0")+IFERROR(Y68*1,"0")+IFERROR(Y69*1,"0")</f>
        <v>0</v>
      </c>
      <c r="F372" s="52">
        <f>IFERROR(Y74*1,"0")+IFERROR(Y75*1,"0")+IFERROR(Y76*1,"0")+IFERROR(Y77*1,"0")+IFERROR(Y81*1,"0")+IFERROR(Y82*1,"0")+IFERROR(Y83*1,"0")+IFERROR(Y87*1,"0")+IFERROR(Y88*1,"0")+IFERROR(Y89*1,"0")+IFERROR(Y93*1,"0")</f>
        <v>0</v>
      </c>
      <c r="G372" s="52">
        <f>IFERROR(Y98*1,"0")+IFERROR(Y102*1,"0")+IFERROR(Y103*1,"0")+IFERROR(Y104*1,"0")</f>
        <v>0</v>
      </c>
      <c r="H372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72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72" s="52">
        <f>IFERROR(Y165*1,"0")+IFERROR(Y166*1,"0")+IFERROR(Y167*1,"0")+IFERROR(Y168*1,"0")+IFERROR(Y169*1,"0")+IFERROR(Y170*1,"0")</f>
        <v>0</v>
      </c>
      <c r="K372" s="52">
        <f>IFERROR(Y175*1,"0")+IFERROR(Y176*1,"0")+IFERROR(Y177*1,"0")+IFERROR(Y178*1,"0")+IFERROR(Y179*1,"0")</f>
        <v>0</v>
      </c>
      <c r="L372" s="52">
        <f>IFERROR(Y184*1,"0")+IFERROR(Y185*1,"0")</f>
        <v>0</v>
      </c>
      <c r="M372" s="52">
        <f>IFERROR(Y190*1,"0")</f>
        <v>0</v>
      </c>
      <c r="N372" s="1"/>
      <c r="O372" s="52">
        <f>IFERROR(Y195*1,"0")</f>
        <v>0</v>
      </c>
      <c r="P372" s="52">
        <f>IFERROR(Y200*1,"0")</f>
        <v>0</v>
      </c>
      <c r="Q372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2" s="52">
        <f>IFERROR(Y250*1,"0")+IFERROR(Y251*1,"0")</f>
        <v>0</v>
      </c>
      <c r="S372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72" s="52">
        <f>IFERROR(Y281*1,"0")+IFERROR(Y282*1,"0")+IFERROR(Y283*1,"0")+IFERROR(Y287*1,"0")+IFERROR(Y291*1,"0")+IFERROR(Y292*1,"0")+IFERROR(Y296*1,"0")</f>
        <v>0</v>
      </c>
      <c r="U372" s="52">
        <f>IFERROR(Y302*1,"0")+IFERROR(Y303*1,"0")+IFERROR(Y304*1,"0")+IFERROR(Y305*1,"0")+IFERROR(Y309*1,"0")+IFERROR(Y310*1,"0")</f>
        <v>0</v>
      </c>
      <c r="V372" s="52">
        <f>IFERROR(Y315*1,"0")+IFERROR(Y319*1,"0")</f>
        <v>0</v>
      </c>
      <c r="W372" s="52">
        <f>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348*1,"0")+IFERROR(Y352*1,"0")+IFERROR(Y353*1,"0")</f>
        <v>0</v>
      </c>
      <c r="X372" s="52">
        <f>IFERROR(Y359*1,"0")</f>
        <v>0</v>
      </c>
      <c r="AB372" s="60"/>
      <c r="AC372" s="60"/>
      <c r="AF372" s="1"/>
    </row>
  </sheetData>
  <sheetProtection algorithmName="SHA-512" hashValue="MU3A4dLtPvmbL36+4r1ejNqxoB4XZ7p/T10jHxefiRc1DMUQhunOZ5Pagbzp6uW4347XxTo6jj5ckVFcZ24fEQ==" saltValue="sso2xsqmZlO21oQ7C1J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5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A323:Z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S370:S371"/>
    <mergeCell ref="T370:T371"/>
    <mergeCell ref="U370:U371"/>
    <mergeCell ref="A356:Z356"/>
    <mergeCell ref="A357:Z357"/>
    <mergeCell ref="A358:Z358"/>
    <mergeCell ref="D359:E359"/>
    <mergeCell ref="P359:T359"/>
    <mergeCell ref="P360:V360"/>
    <mergeCell ref="A360:O361"/>
    <mergeCell ref="P361:V361"/>
    <mergeCell ref="P362:V362"/>
    <mergeCell ref="A362:O367"/>
    <mergeCell ref="P363:V363"/>
    <mergeCell ref="P364:V364"/>
    <mergeCell ref="P365:V365"/>
    <mergeCell ref="P366:V366"/>
    <mergeCell ref="P367:V367"/>
    <mergeCell ref="V370:V371"/>
    <mergeCell ref="W370:W371"/>
    <mergeCell ref="X370:X371"/>
    <mergeCell ref="C369:G369"/>
    <mergeCell ref="H369:R369"/>
    <mergeCell ref="S369:T369"/>
    <mergeCell ref="U369:V369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J370:J371"/>
    <mergeCell ref="K370:K371"/>
    <mergeCell ref="L370:L371"/>
    <mergeCell ref="M370:M371"/>
    <mergeCell ref="O370:O371"/>
    <mergeCell ref="P370:P371"/>
    <mergeCell ref="Q370:Q371"/>
    <mergeCell ref="R370:R37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552</v>
      </c>
      <c r="H1" s="9"/>
    </row>
    <row r="3" spans="2:8" x14ac:dyDescent="0.2">
      <c r="B3" s="53" t="s">
        <v>553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555</v>
      </c>
      <c r="D6" s="53" t="s">
        <v>556</v>
      </c>
      <c r="E6" s="53" t="s">
        <v>45</v>
      </c>
    </row>
    <row r="8" spans="2:8" x14ac:dyDescent="0.2">
      <c r="B8" s="53" t="s">
        <v>77</v>
      </c>
      <c r="C8" s="53" t="s">
        <v>555</v>
      </c>
      <c r="D8" s="53" t="s">
        <v>45</v>
      </c>
      <c r="E8" s="53" t="s">
        <v>45</v>
      </c>
    </row>
    <row r="10" spans="2:8" x14ac:dyDescent="0.2">
      <c r="B10" s="53" t="s">
        <v>557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567</v>
      </c>
      <c r="C20" s="53" t="s">
        <v>45</v>
      </c>
      <c r="D20" s="53" t="s">
        <v>45</v>
      </c>
      <c r="E20" s="53" t="s">
        <v>45</v>
      </c>
    </row>
  </sheetData>
  <sheetProtection algorithmName="SHA-512" hashValue="MdEZ+Mr0uafYzyNbttF7P8PWwxMzVFcK+5eUHhLPNaEtMaK+XZBAdgV6ioEwwfoQC5YJFIkPkEQNhQK8SNKQCA==" saltValue="drU+W7mhzvrSHyJSZ1Sc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674</vt:i4>
      </vt:variant>
    </vt:vector>
  </HeadingPairs>
  <TitlesOfParts>
    <vt:vector size="6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