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4,08,25 ПОКОМ КИ Новороссийск\"/>
    </mc:Choice>
  </mc:AlternateContent>
  <xr:revisionPtr revIDLastSave="0" documentId="13_ncr:1_{01F31275-A5DB-427C-9B37-20C71A0B10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6" i="1"/>
  <c r="P98" i="1" l="1"/>
  <c r="U98" i="1" s="1"/>
  <c r="L98" i="1"/>
  <c r="P97" i="1"/>
  <c r="U97" i="1" s="1"/>
  <c r="L97" i="1"/>
  <c r="P96" i="1"/>
  <c r="U96" i="1" s="1"/>
  <c r="L96" i="1"/>
  <c r="P95" i="1"/>
  <c r="U95" i="1" s="1"/>
  <c r="L95" i="1"/>
  <c r="P94" i="1"/>
  <c r="U94" i="1" s="1"/>
  <c r="L94" i="1"/>
  <c r="P93" i="1"/>
  <c r="L93" i="1"/>
  <c r="P92" i="1"/>
  <c r="U92" i="1" s="1"/>
  <c r="L92" i="1"/>
  <c r="P91" i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P85" i="1"/>
  <c r="T85" i="1" s="1"/>
  <c r="L85" i="1"/>
  <c r="P84" i="1"/>
  <c r="L84" i="1"/>
  <c r="P83" i="1"/>
  <c r="Q83" i="1" s="1"/>
  <c r="L83" i="1"/>
  <c r="P82" i="1"/>
  <c r="U82" i="1" s="1"/>
  <c r="L82" i="1"/>
  <c r="P81" i="1"/>
  <c r="L81" i="1"/>
  <c r="P80" i="1"/>
  <c r="L80" i="1"/>
  <c r="P79" i="1"/>
  <c r="L79" i="1"/>
  <c r="F78" i="1"/>
  <c r="E78" i="1"/>
  <c r="P78" i="1" s="1"/>
  <c r="P77" i="1"/>
  <c r="Q77" i="1" s="1"/>
  <c r="L77" i="1"/>
  <c r="P76" i="1"/>
  <c r="L76" i="1"/>
  <c r="P75" i="1"/>
  <c r="L75" i="1"/>
  <c r="P74" i="1"/>
  <c r="U74" i="1" s="1"/>
  <c r="L74" i="1"/>
  <c r="P73" i="1"/>
  <c r="L73" i="1"/>
  <c r="P72" i="1"/>
  <c r="U72" i="1" s="1"/>
  <c r="L72" i="1"/>
  <c r="P71" i="1"/>
  <c r="L71" i="1"/>
  <c r="P70" i="1"/>
  <c r="U70" i="1" s="1"/>
  <c r="L70" i="1"/>
  <c r="P69" i="1"/>
  <c r="L69" i="1"/>
  <c r="P68" i="1"/>
  <c r="U68" i="1" s="1"/>
  <c r="L68" i="1"/>
  <c r="P67" i="1"/>
  <c r="L67" i="1"/>
  <c r="P66" i="1"/>
  <c r="T66" i="1" s="1"/>
  <c r="L66" i="1"/>
  <c r="P65" i="1"/>
  <c r="U65" i="1" s="1"/>
  <c r="L65" i="1"/>
  <c r="P64" i="1"/>
  <c r="U64" i="1" s="1"/>
  <c r="L64" i="1"/>
  <c r="F63" i="1"/>
  <c r="E63" i="1"/>
  <c r="L63" i="1" s="1"/>
  <c r="P62" i="1"/>
  <c r="U62" i="1" s="1"/>
  <c r="L62" i="1"/>
  <c r="P61" i="1"/>
  <c r="L61" i="1"/>
  <c r="P60" i="1"/>
  <c r="U60" i="1" s="1"/>
  <c r="L60" i="1"/>
  <c r="P59" i="1"/>
  <c r="L59" i="1"/>
  <c r="P58" i="1"/>
  <c r="U58" i="1" s="1"/>
  <c r="L58" i="1"/>
  <c r="P57" i="1"/>
  <c r="L57" i="1"/>
  <c r="P56" i="1"/>
  <c r="U56" i="1" s="1"/>
  <c r="L56" i="1"/>
  <c r="P55" i="1"/>
  <c r="L55" i="1"/>
  <c r="P54" i="1"/>
  <c r="U54" i="1" s="1"/>
  <c r="L54" i="1"/>
  <c r="P53" i="1"/>
  <c r="L53" i="1"/>
  <c r="P52" i="1"/>
  <c r="U52" i="1" s="1"/>
  <c r="L52" i="1"/>
  <c r="P51" i="1"/>
  <c r="L51" i="1"/>
  <c r="P50" i="1"/>
  <c r="U50" i="1" s="1"/>
  <c r="L50" i="1"/>
  <c r="P49" i="1"/>
  <c r="L49" i="1"/>
  <c r="P48" i="1"/>
  <c r="U48" i="1" s="1"/>
  <c r="L48" i="1"/>
  <c r="F47" i="1"/>
  <c r="E47" i="1"/>
  <c r="L47" i="1" s="1"/>
  <c r="P46" i="1"/>
  <c r="U46" i="1" s="1"/>
  <c r="L46" i="1"/>
  <c r="P45" i="1"/>
  <c r="L45" i="1"/>
  <c r="P44" i="1"/>
  <c r="U44" i="1" s="1"/>
  <c r="L44" i="1"/>
  <c r="P43" i="1"/>
  <c r="L43" i="1"/>
  <c r="F42" i="1"/>
  <c r="E42" i="1"/>
  <c r="P42" i="1" s="1"/>
  <c r="P41" i="1"/>
  <c r="L41" i="1"/>
  <c r="F40" i="1"/>
  <c r="E40" i="1"/>
  <c r="P40" i="1" s="1"/>
  <c r="P39" i="1"/>
  <c r="L39" i="1"/>
  <c r="P38" i="1"/>
  <c r="U38" i="1" s="1"/>
  <c r="L38" i="1"/>
  <c r="P37" i="1"/>
  <c r="L37" i="1"/>
  <c r="P36" i="1"/>
  <c r="U36" i="1" s="1"/>
  <c r="L36" i="1"/>
  <c r="P35" i="1"/>
  <c r="L35" i="1"/>
  <c r="P34" i="1"/>
  <c r="U34" i="1" s="1"/>
  <c r="L34" i="1"/>
  <c r="P33" i="1"/>
  <c r="L33" i="1"/>
  <c r="P32" i="1"/>
  <c r="U32" i="1" s="1"/>
  <c r="L32" i="1"/>
  <c r="P31" i="1"/>
  <c r="L31" i="1"/>
  <c r="P30" i="1"/>
  <c r="U30" i="1" s="1"/>
  <c r="L30" i="1"/>
  <c r="P29" i="1"/>
  <c r="L29" i="1"/>
  <c r="P28" i="1"/>
  <c r="L28" i="1"/>
  <c r="P27" i="1"/>
  <c r="U27" i="1" s="1"/>
  <c r="L27" i="1"/>
  <c r="P26" i="1"/>
  <c r="Q26" i="1" s="1"/>
  <c r="L26" i="1"/>
  <c r="F25" i="1"/>
  <c r="E25" i="1"/>
  <c r="P25" i="1" s="1"/>
  <c r="P24" i="1"/>
  <c r="L24" i="1"/>
  <c r="P23" i="1"/>
  <c r="L23" i="1"/>
  <c r="P22" i="1"/>
  <c r="L22" i="1"/>
  <c r="P21" i="1"/>
  <c r="L21" i="1"/>
  <c r="P20" i="1"/>
  <c r="U20" i="1" s="1"/>
  <c r="L20" i="1"/>
  <c r="P19" i="1"/>
  <c r="L19" i="1"/>
  <c r="F18" i="1"/>
  <c r="E18" i="1"/>
  <c r="P18" i="1" s="1"/>
  <c r="P17" i="1"/>
  <c r="L17" i="1"/>
  <c r="P16" i="1"/>
  <c r="Q16" i="1" s="1"/>
  <c r="L16" i="1"/>
  <c r="P15" i="1"/>
  <c r="Q15" i="1" s="1"/>
  <c r="L15" i="1"/>
  <c r="P14" i="1"/>
  <c r="U14" i="1" s="1"/>
  <c r="L14" i="1"/>
  <c r="P13" i="1"/>
  <c r="L13" i="1"/>
  <c r="P12" i="1"/>
  <c r="L12" i="1"/>
  <c r="P11" i="1"/>
  <c r="U11" i="1" s="1"/>
  <c r="L11" i="1"/>
  <c r="P10" i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30" i="1" l="1"/>
  <c r="Q58" i="1"/>
  <c r="Q52" i="1"/>
  <c r="U26" i="1"/>
  <c r="Q78" i="1"/>
  <c r="Q68" i="1"/>
  <c r="T68" i="1" s="1"/>
  <c r="Q40" i="1"/>
  <c r="U7" i="1"/>
  <c r="Q7" i="1"/>
  <c r="U12" i="1"/>
  <c r="Q12" i="1"/>
  <c r="U21" i="1"/>
  <c r="U28" i="1"/>
  <c r="U80" i="1"/>
  <c r="Q80" i="1"/>
  <c r="Q93" i="1"/>
  <c r="Q8" i="1"/>
  <c r="Q13" i="1"/>
  <c r="Q31" i="1"/>
  <c r="Q35" i="1"/>
  <c r="Q39" i="1"/>
  <c r="Q69" i="1"/>
  <c r="Q73" i="1"/>
  <c r="Q81" i="1"/>
  <c r="U9" i="1"/>
  <c r="U16" i="1"/>
  <c r="T17" i="1"/>
  <c r="U23" i="1"/>
  <c r="U29" i="1"/>
  <c r="T29" i="1"/>
  <c r="U76" i="1"/>
  <c r="T77" i="1"/>
  <c r="U84" i="1"/>
  <c r="Q28" i="1"/>
  <c r="Q45" i="1"/>
  <c r="Q49" i="1"/>
  <c r="Q57" i="1"/>
  <c r="Q71" i="1"/>
  <c r="T10" i="1"/>
  <c r="T15" i="1"/>
  <c r="T19" i="1"/>
  <c r="T22" i="1"/>
  <c r="T24" i="1"/>
  <c r="T26" i="1"/>
  <c r="T75" i="1"/>
  <c r="T79" i="1"/>
  <c r="T83" i="1"/>
  <c r="Q14" i="1"/>
  <c r="Q27" i="1"/>
  <c r="Q34" i="1"/>
  <c r="Q36" i="1"/>
  <c r="Q44" i="1"/>
  <c r="Q48" i="1"/>
  <c r="Q50" i="1"/>
  <c r="Q54" i="1"/>
  <c r="Q56" i="1"/>
  <c r="Q60" i="1"/>
  <c r="Q70" i="1"/>
  <c r="Q72" i="1"/>
  <c r="Q74" i="1"/>
  <c r="Q82" i="1"/>
  <c r="Q87" i="1"/>
  <c r="Q91" i="1"/>
  <c r="T36" i="1"/>
  <c r="U41" i="1"/>
  <c r="T44" i="1"/>
  <c r="T95" i="1"/>
  <c r="E5" i="1"/>
  <c r="T16" i="1"/>
  <c r="U18" i="1"/>
  <c r="T25" i="1"/>
  <c r="T32" i="1"/>
  <c r="T65" i="1"/>
  <c r="U66" i="1"/>
  <c r="U78" i="1"/>
  <c r="T97" i="1"/>
  <c r="T11" i="1"/>
  <c r="T18" i="1"/>
  <c r="T20" i="1"/>
  <c r="U25" i="1"/>
  <c r="U40" i="1"/>
  <c r="P47" i="1"/>
  <c r="U49" i="1"/>
  <c r="U51" i="1"/>
  <c r="U53" i="1"/>
  <c r="U55" i="1"/>
  <c r="U57" i="1"/>
  <c r="U59" i="1"/>
  <c r="U61" i="1"/>
  <c r="P63" i="1"/>
  <c r="T64" i="1"/>
  <c r="U79" i="1"/>
  <c r="U81" i="1"/>
  <c r="U83" i="1"/>
  <c r="U85" i="1"/>
  <c r="U87" i="1"/>
  <c r="U89" i="1"/>
  <c r="U91" i="1"/>
  <c r="U93" i="1"/>
  <c r="T94" i="1"/>
  <c r="T96" i="1"/>
  <c r="T98" i="1"/>
  <c r="U6" i="1"/>
  <c r="U8" i="1"/>
  <c r="U10" i="1"/>
  <c r="U13" i="1"/>
  <c r="U15" i="1"/>
  <c r="U17" i="1"/>
  <c r="L18" i="1"/>
  <c r="U19" i="1"/>
  <c r="L42" i="1"/>
  <c r="F5" i="1"/>
  <c r="U22" i="1"/>
  <c r="U24" i="1"/>
  <c r="L25" i="1"/>
  <c r="U31" i="1"/>
  <c r="U33" i="1"/>
  <c r="U35" i="1"/>
  <c r="U37" i="1"/>
  <c r="U39" i="1"/>
  <c r="L40" i="1"/>
  <c r="U42" i="1"/>
  <c r="U43" i="1"/>
  <c r="U45" i="1"/>
  <c r="U67" i="1"/>
  <c r="U69" i="1"/>
  <c r="U71" i="1"/>
  <c r="U73" i="1"/>
  <c r="U75" i="1"/>
  <c r="U77" i="1"/>
  <c r="L78" i="1"/>
  <c r="T78" i="1" l="1"/>
  <c r="T52" i="1"/>
  <c r="T70" i="1"/>
  <c r="T60" i="1"/>
  <c r="T7" i="1"/>
  <c r="T74" i="1"/>
  <c r="T56" i="1"/>
  <c r="T48" i="1"/>
  <c r="T40" i="1"/>
  <c r="T92" i="1"/>
  <c r="T86" i="1"/>
  <c r="T76" i="1"/>
  <c r="T57" i="1"/>
  <c r="T41" i="1"/>
  <c r="T90" i="1"/>
  <c r="T88" i="1"/>
  <c r="T84" i="1"/>
  <c r="T82" i="1"/>
  <c r="T80" i="1"/>
  <c r="T34" i="1"/>
  <c r="T14" i="1"/>
  <c r="T9" i="1"/>
  <c r="T42" i="1"/>
  <c r="T87" i="1"/>
  <c r="T67" i="1"/>
  <c r="T49" i="1"/>
  <c r="T33" i="1"/>
  <c r="T93" i="1"/>
  <c r="U63" i="1"/>
  <c r="T47" i="1"/>
  <c r="T72" i="1"/>
  <c r="T73" i="1"/>
  <c r="T59" i="1"/>
  <c r="T51" i="1"/>
  <c r="T39" i="1"/>
  <c r="T31" i="1"/>
  <c r="T28" i="1"/>
  <c r="T8" i="1"/>
  <c r="T62" i="1"/>
  <c r="T58" i="1"/>
  <c r="T54" i="1"/>
  <c r="T50" i="1"/>
  <c r="T46" i="1"/>
  <c r="T38" i="1"/>
  <c r="T30" i="1"/>
  <c r="T23" i="1"/>
  <c r="T12" i="1"/>
  <c r="T27" i="1"/>
  <c r="T91" i="1"/>
  <c r="T89" i="1"/>
  <c r="T71" i="1"/>
  <c r="T61" i="1"/>
  <c r="T53" i="1"/>
  <c r="T45" i="1"/>
  <c r="T37" i="1"/>
  <c r="T81" i="1"/>
  <c r="T69" i="1"/>
  <c r="T55" i="1"/>
  <c r="T43" i="1"/>
  <c r="T35" i="1"/>
  <c r="T21" i="1"/>
  <c r="T13" i="1"/>
  <c r="T6" i="1"/>
  <c r="L5" i="1"/>
  <c r="P5" i="1"/>
  <c r="U47" i="1"/>
  <c r="T63" i="1" l="1"/>
  <c r="AG5" i="1"/>
  <c r="Q5" i="1"/>
</calcChain>
</file>

<file path=xl/sharedStrings.xml><?xml version="1.0" encoding="utf-8"?>
<sst xmlns="http://schemas.openxmlformats.org/spreadsheetml/2006/main" count="349" uniqueCount="146">
  <si>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</si>
  <si>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</si>
  <si>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</si>
  <si>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</si>
  <si>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</si>
  <si>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</si>
  <si>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</si>
  <si>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</si>
  <si>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</si>
  <si>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</si>
  <si>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</si>
  <si>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</si>
  <si>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</si>
  <si>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</si>
  <si>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</si>
  <si>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</si>
  <si>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</si>
  <si>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</si>
  <si>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</si>
  <si>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</si>
  <si>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</si>
  <si>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</si>
  <si>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</si>
  <si>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31,07,</t>
  </si>
  <si>
    <t>04,08,</t>
  </si>
  <si>
    <t>28,07,</t>
  </si>
  <si>
    <t>21,07,</t>
  </si>
  <si>
    <t>10,07,</t>
  </si>
  <si>
    <t>03,07,</t>
  </si>
  <si>
    <t>26,06,</t>
  </si>
  <si>
    <t>19,06,</t>
  </si>
  <si>
    <t>16,06,</t>
  </si>
  <si>
    <t>13,06,</t>
  </si>
  <si>
    <t>09,06,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</si>
  <si>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</si>
  <si>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</si>
  <si>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</si>
  <si>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</si>
  <si>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</si>
  <si>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</si>
  <si>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</si>
  <si>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</si>
  <si>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</si>
  <si>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</si>
  <si>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</si>
  <si>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</si>
  <si>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</si>
  <si>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</si>
  <si>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</si>
  <si>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</si>
  <si>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</si>
  <si>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</si>
  <si>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</si>
  <si>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</si>
  <si>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</si>
  <si>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</si>
  <si>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</si>
  <si>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</si>
  <si>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</si>
  <si>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</si>
  <si>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</si>
  <si>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</si>
  <si>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</si>
  <si>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</si>
  <si>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</si>
  <si>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</si>
  <si>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</si>
  <si>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</si>
  <si>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</si>
  <si>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</si>
  <si>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</si>
  <si>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</si>
  <si>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</si>
  <si>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</si>
  <si>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</si>
  <si>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</si>
  <si>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</si>
  <si>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</si>
  <si>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</si>
  <si>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</si>
  <si>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</si>
  <si>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</si>
  <si>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</si>
  <si>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</si>
  <si>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</si>
  <si>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</si>
  <si>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</si>
  <si>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</si>
  <si>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</si>
  <si>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</si>
  <si>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</si>
  <si>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</si>
  <si>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</si>
  <si>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</si>
  <si>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</si>
  <si>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</si>
  <si>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</si>
  <si>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</si>
  <si>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</si>
  <si>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</si>
  <si>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</si>
  <si>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</si>
  <si>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</si>
  <si>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</si>
  <si>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</si>
  <si>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</si>
  <si>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</si>
  <si>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</si>
  <si>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</si>
  <si>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</si>
  <si>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</si>
  <si>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</si>
  <si>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</si>
  <si>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</si>
  <si>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</si>
  <si>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</si>
  <si>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</si>
  <si>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</si>
  <si>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</si>
  <si>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</si>
  <si>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</si>
  <si>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</si>
  <si>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</si>
  <si>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</si>
  <si>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</si>
  <si>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</si>
  <si>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новинка / нет в бланке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</si>
  <si>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</si>
  <si>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</si>
  <si>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</si>
  <si>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</si>
  <si>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</si>
  <si>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</si>
  <si>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</si>
  <si>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</si>
  <si>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</si>
  <si>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</si>
  <si>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</si>
  <si>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</si>
  <si>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</si>
  <si>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</si>
  <si>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</si>
  <si>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из заказа для Опта / проверить не дубль ли на 481</t>
    </r>
  </si>
  <si>
    <t>возможно есть дубль 456</t>
  </si>
  <si>
    <t>заказ</t>
  </si>
  <si>
    <t>07,08,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</si>
</sst>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5" borderId="2" xfId="1" applyNumberFormat="1" applyFill="1" applyBorder="1"/>
    <xf numFmtId="164" fontId="6" fillId="10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9" customWidth="1"/>
    <col min="33" max="33" width="7" customWidth="1"/>
    <col min="34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144</v>
      </c>
      <c r="R3" s="6" t="s">
        <v>16</v>
      </c>
      <c r="S3" s="6" t="s">
        <v>17</v>
      </c>
      <c r="T3" s="1" t="s">
        <v>18</v>
      </c>
      <c r="U3" s="1" t="s">
        <v>19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21</v>
      </c>
      <c r="AG3" s="1" t="s">
        <v>22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23</v>
      </c>
      <c r="P4" s="9" t="s">
        <v>24</v>
      </c>
      <c r="Q4" s="9" t="s">
        <v>145</v>
      </c>
      <c r="R4" s="9"/>
      <c r="S4" s="9"/>
      <c r="T4" s="9"/>
      <c r="U4" s="9"/>
      <c r="V4" s="9" t="s">
        <v>23</v>
      </c>
      <c r="W4" s="9" t="s">
        <v>25</v>
      </c>
      <c r="X4" s="9" t="s">
        <v>26</v>
      </c>
      <c r="Y4" s="9" t="s">
        <v>27</v>
      </c>
      <c r="Z4" s="9" t="s">
        <v>28</v>
      </c>
      <c r="AA4" s="9" t="s">
        <v>29</v>
      </c>
      <c r="AB4" s="9" t="s">
        <v>30</v>
      </c>
      <c r="AC4" s="9" t="s">
        <v>31</v>
      </c>
      <c r="AD4" s="9" t="s">
        <v>32</v>
      </c>
      <c r="AE4" s="9" t="s">
        <v>33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SUM(E6:E494)</f>
        <v>22097.688000000002</v>
      </c>
      <c r="F5" s="3">
        <f>SUM(F6:F494)</f>
        <v>18402.172000000002</v>
      </c>
      <c r="G5" s="7"/>
      <c r="H5" s="9"/>
      <c r="I5" s="9"/>
      <c r="J5" s="9"/>
      <c r="K5" s="3">
        <f t="shared" ref="K5:R5" si="0">SUM(K6:K494)</f>
        <v>27565.154000000002</v>
      </c>
      <c r="L5" s="3">
        <f t="shared" si="0"/>
        <v>-5467.4660000000003</v>
      </c>
      <c r="M5" s="3">
        <f t="shared" si="0"/>
        <v>0</v>
      </c>
      <c r="N5" s="3">
        <f t="shared" si="0"/>
        <v>0</v>
      </c>
      <c r="O5" s="3">
        <f t="shared" si="0"/>
        <v>31495.435679999995</v>
      </c>
      <c r="P5" s="3">
        <f t="shared" si="0"/>
        <v>4419.5376000000006</v>
      </c>
      <c r="Q5" s="3">
        <f t="shared" si="0"/>
        <v>12261.436600000003</v>
      </c>
      <c r="R5" s="3">
        <f t="shared" si="0"/>
        <v>0</v>
      </c>
      <c r="S5" s="9"/>
      <c r="T5" s="9"/>
      <c r="U5" s="9"/>
      <c r="V5" s="3">
        <f t="shared" ref="V5:AE5" si="1">SUM(V6:V494)</f>
        <v>4910.0883999999987</v>
      </c>
      <c r="W5" s="3">
        <f t="shared" si="1"/>
        <v>5689.4501999999984</v>
      </c>
      <c r="X5" s="3">
        <f t="shared" si="1"/>
        <v>3948.1907999999985</v>
      </c>
      <c r="Y5" s="3">
        <f t="shared" si="1"/>
        <v>4928.1897999999992</v>
      </c>
      <c r="Z5" s="3">
        <f t="shared" si="1"/>
        <v>3858.802200000001</v>
      </c>
      <c r="AA5" s="3">
        <f t="shared" si="1"/>
        <v>4381.0856000000003</v>
      </c>
      <c r="AB5" s="3">
        <f t="shared" si="1"/>
        <v>4262.642600000001</v>
      </c>
      <c r="AC5" s="3">
        <f t="shared" si="1"/>
        <v>3978.0443999999998</v>
      </c>
      <c r="AD5" s="3">
        <f t="shared" si="1"/>
        <v>3904.5228000000002</v>
      </c>
      <c r="AE5" s="3">
        <f t="shared" si="1"/>
        <v>3754.5597999999991</v>
      </c>
      <c r="AF5" s="9"/>
      <c r="AG5" s="3">
        <f>SUM(AG6:AG494)</f>
        <v>10331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34</v>
      </c>
      <c r="B6" s="9" t="s">
        <v>35</v>
      </c>
      <c r="C6" s="9">
        <v>246.78</v>
      </c>
      <c r="D6" s="9">
        <v>162.28800000000001</v>
      </c>
      <c r="E6" s="9">
        <v>187.62200000000001</v>
      </c>
      <c r="F6" s="9">
        <v>182.52699999999999</v>
      </c>
      <c r="G6" s="7">
        <v>1</v>
      </c>
      <c r="H6" s="9">
        <v>50</v>
      </c>
      <c r="I6" s="9" t="s">
        <v>36</v>
      </c>
      <c r="J6" s="9"/>
      <c r="K6" s="9">
        <v>219.87</v>
      </c>
      <c r="L6" s="9">
        <f t="shared" ref="L6:L37" si="2">E6-K6</f>
        <v>-32.24799999999999</v>
      </c>
      <c r="M6" s="9"/>
      <c r="N6" s="9"/>
      <c r="O6" s="9">
        <v>545.55367999999999</v>
      </c>
      <c r="P6" s="9">
        <f t="shared" ref="P6:P37" si="3">E6/5</f>
        <v>37.5244</v>
      </c>
      <c r="Q6" s="4"/>
      <c r="R6" s="4"/>
      <c r="S6" s="9"/>
      <c r="T6" s="9">
        <f t="shared" ref="T6:T37" si="4">(F6+O6+Q6)/P6</f>
        <v>19.402860005756256</v>
      </c>
      <c r="U6" s="9">
        <f t="shared" ref="U6:U37" si="5">(F6+O6)/P6</f>
        <v>19.402860005756256</v>
      </c>
      <c r="V6" s="9">
        <v>39.352600000000002</v>
      </c>
      <c r="W6" s="9">
        <v>68.1374</v>
      </c>
      <c r="X6" s="9">
        <v>30.259</v>
      </c>
      <c r="Y6" s="9">
        <v>49.5124</v>
      </c>
      <c r="Z6" s="9">
        <v>33.8446</v>
      </c>
      <c r="AA6" s="9">
        <v>40.542000000000002</v>
      </c>
      <c r="AB6" s="9">
        <v>31.2286</v>
      </c>
      <c r="AC6" s="9">
        <v>42.213799999999999</v>
      </c>
      <c r="AD6" s="9">
        <v>51.212600000000002</v>
      </c>
      <c r="AE6" s="9">
        <v>38.659599999999998</v>
      </c>
      <c r="AF6" s="21" t="s">
        <v>37</v>
      </c>
      <c r="AG6" s="9">
        <f>ROUND(G6*Q6,0)</f>
        <v>0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38</v>
      </c>
      <c r="B7" s="9" t="s">
        <v>35</v>
      </c>
      <c r="C7" s="9">
        <v>1.137</v>
      </c>
      <c r="D7" s="9">
        <v>273.99400000000003</v>
      </c>
      <c r="E7" s="9">
        <v>97.245999999999995</v>
      </c>
      <c r="F7" s="9">
        <v>160.87100000000001</v>
      </c>
      <c r="G7" s="7">
        <v>1</v>
      </c>
      <c r="H7" s="9">
        <v>45</v>
      </c>
      <c r="I7" s="9" t="s">
        <v>36</v>
      </c>
      <c r="J7" s="9"/>
      <c r="K7" s="9">
        <v>111.06</v>
      </c>
      <c r="L7" s="9">
        <f t="shared" si="2"/>
        <v>-13.814000000000007</v>
      </c>
      <c r="M7" s="9"/>
      <c r="N7" s="9"/>
      <c r="O7" s="9"/>
      <c r="P7" s="9">
        <f t="shared" si="3"/>
        <v>19.449199999999998</v>
      </c>
      <c r="Q7" s="4">
        <f t="shared" ref="Q7:Q8" si="6">13*P7-O7-F7</f>
        <v>91.968599999999952</v>
      </c>
      <c r="R7" s="4"/>
      <c r="S7" s="9"/>
      <c r="T7" s="9">
        <f t="shared" si="4"/>
        <v>13</v>
      </c>
      <c r="U7" s="9">
        <f t="shared" si="5"/>
        <v>8.2713427801657673</v>
      </c>
      <c r="V7" s="9">
        <v>17.0002</v>
      </c>
      <c r="W7" s="9">
        <v>11.5358</v>
      </c>
      <c r="X7" s="9">
        <v>25.771799999999999</v>
      </c>
      <c r="Y7" s="9">
        <v>18.227399999999999</v>
      </c>
      <c r="Z7" s="9">
        <v>16.352399999999999</v>
      </c>
      <c r="AA7" s="9">
        <v>20.542000000000002</v>
      </c>
      <c r="AB7" s="9">
        <v>12.9</v>
      </c>
      <c r="AC7" s="9">
        <v>14.087999999999999</v>
      </c>
      <c r="AD7" s="9">
        <v>18.283799999999999</v>
      </c>
      <c r="AE7" s="9">
        <v>18.2134</v>
      </c>
      <c r="AF7" s="9"/>
      <c r="AG7" s="9">
        <f t="shared" ref="AG7:AG70" si="7">ROUND(G7*Q7,0)</f>
        <v>92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39</v>
      </c>
      <c r="B8" s="9" t="s">
        <v>35</v>
      </c>
      <c r="C8" s="9">
        <v>79.798000000000002</v>
      </c>
      <c r="D8" s="9">
        <v>37.225999999999999</v>
      </c>
      <c r="E8" s="9">
        <v>87.87</v>
      </c>
      <c r="F8" s="9">
        <v>11.26</v>
      </c>
      <c r="G8" s="7">
        <v>1</v>
      </c>
      <c r="H8" s="9">
        <v>45</v>
      </c>
      <c r="I8" s="9" t="s">
        <v>36</v>
      </c>
      <c r="J8" s="9"/>
      <c r="K8" s="9">
        <v>103.68</v>
      </c>
      <c r="L8" s="9">
        <f t="shared" si="2"/>
        <v>-15.810000000000002</v>
      </c>
      <c r="M8" s="9"/>
      <c r="N8" s="9"/>
      <c r="O8" s="9">
        <v>196.36580000000001</v>
      </c>
      <c r="P8" s="9">
        <f t="shared" si="3"/>
        <v>17.574000000000002</v>
      </c>
      <c r="Q8" s="4">
        <f t="shared" si="6"/>
        <v>20.836200000000012</v>
      </c>
      <c r="R8" s="4"/>
      <c r="S8" s="9"/>
      <c r="T8" s="9">
        <f t="shared" si="4"/>
        <v>13</v>
      </c>
      <c r="U8" s="9">
        <f t="shared" si="5"/>
        <v>11.814373506316148</v>
      </c>
      <c r="V8" s="9">
        <v>18.474599999999999</v>
      </c>
      <c r="W8" s="9">
        <v>25.105799999999999</v>
      </c>
      <c r="X8" s="9">
        <v>5.3860000000000001</v>
      </c>
      <c r="Y8" s="9">
        <v>20.077999999999999</v>
      </c>
      <c r="Z8" s="9">
        <v>22.625800000000002</v>
      </c>
      <c r="AA8" s="9">
        <v>17.739999999999998</v>
      </c>
      <c r="AB8" s="9">
        <v>18.519600000000001</v>
      </c>
      <c r="AC8" s="9">
        <v>15.553599999999999</v>
      </c>
      <c r="AD8" s="9">
        <v>16.6568</v>
      </c>
      <c r="AE8" s="9">
        <v>15.034599999999999</v>
      </c>
      <c r="AF8" s="9"/>
      <c r="AG8" s="9">
        <f t="shared" si="7"/>
        <v>21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40</v>
      </c>
      <c r="B9" s="9" t="s">
        <v>41</v>
      </c>
      <c r="C9" s="9">
        <v>127</v>
      </c>
      <c r="D9" s="9">
        <v>172</v>
      </c>
      <c r="E9" s="9">
        <v>147</v>
      </c>
      <c r="F9" s="9">
        <v>10</v>
      </c>
      <c r="G9" s="7">
        <v>0.4</v>
      </c>
      <c r="H9" s="9">
        <v>50</v>
      </c>
      <c r="I9" s="9" t="s">
        <v>36</v>
      </c>
      <c r="J9" s="9"/>
      <c r="K9" s="9">
        <v>355</v>
      </c>
      <c r="L9" s="9">
        <f t="shared" si="2"/>
        <v>-208</v>
      </c>
      <c r="M9" s="9"/>
      <c r="N9" s="9"/>
      <c r="O9" s="9">
        <v>1318.72</v>
      </c>
      <c r="P9" s="9">
        <f t="shared" si="3"/>
        <v>29.4</v>
      </c>
      <c r="Q9" s="4"/>
      <c r="R9" s="4"/>
      <c r="S9" s="9"/>
      <c r="T9" s="9">
        <f t="shared" si="4"/>
        <v>45.194557823129252</v>
      </c>
      <c r="U9" s="9">
        <f t="shared" si="5"/>
        <v>45.194557823129252</v>
      </c>
      <c r="V9" s="9">
        <v>50.4</v>
      </c>
      <c r="W9" s="9">
        <v>109.6</v>
      </c>
      <c r="X9" s="9">
        <v>27.2</v>
      </c>
      <c r="Y9" s="9">
        <v>79</v>
      </c>
      <c r="Z9" s="9">
        <v>71.599999999999994</v>
      </c>
      <c r="AA9" s="9">
        <v>65</v>
      </c>
      <c r="AB9" s="9">
        <v>62</v>
      </c>
      <c r="AC9" s="9">
        <v>62.2</v>
      </c>
      <c r="AD9" s="9">
        <v>80.546000000000006</v>
      </c>
      <c r="AE9" s="9">
        <v>66.567800000000005</v>
      </c>
      <c r="AF9" s="9"/>
      <c r="AG9" s="9">
        <f t="shared" si="7"/>
        <v>0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42</v>
      </c>
      <c r="B10" s="9" t="s">
        <v>41</v>
      </c>
      <c r="C10" s="9">
        <v>210</v>
      </c>
      <c r="D10" s="9">
        <v>642</v>
      </c>
      <c r="E10" s="9">
        <v>474</v>
      </c>
      <c r="F10" s="9">
        <v>8</v>
      </c>
      <c r="G10" s="7">
        <v>0.33</v>
      </c>
      <c r="H10" s="9">
        <v>45</v>
      </c>
      <c r="I10" s="9" t="s">
        <v>36</v>
      </c>
      <c r="J10" s="9"/>
      <c r="K10" s="9">
        <v>585</v>
      </c>
      <c r="L10" s="9">
        <f t="shared" si="2"/>
        <v>-111</v>
      </c>
      <c r="M10" s="9"/>
      <c r="N10" s="9"/>
      <c r="O10" s="9">
        <v>1246</v>
      </c>
      <c r="P10" s="9">
        <f t="shared" si="3"/>
        <v>94.8</v>
      </c>
      <c r="Q10" s="4"/>
      <c r="R10" s="4"/>
      <c r="S10" s="9"/>
      <c r="T10" s="9">
        <f t="shared" si="4"/>
        <v>13.227848101265824</v>
      </c>
      <c r="U10" s="9">
        <f t="shared" si="5"/>
        <v>13.227848101265824</v>
      </c>
      <c r="V10" s="9">
        <v>127.2</v>
      </c>
      <c r="W10" s="9">
        <v>151</v>
      </c>
      <c r="X10" s="9">
        <v>58.8</v>
      </c>
      <c r="Y10" s="9">
        <v>112.4</v>
      </c>
      <c r="Z10" s="9">
        <v>90.681600000000003</v>
      </c>
      <c r="AA10" s="9">
        <v>90.4</v>
      </c>
      <c r="AB10" s="9">
        <v>84.8</v>
      </c>
      <c r="AC10" s="9">
        <v>74.400000000000006</v>
      </c>
      <c r="AD10" s="9">
        <v>90.6</v>
      </c>
      <c r="AE10" s="9">
        <v>79.599999999999994</v>
      </c>
      <c r="AF10" s="9"/>
      <c r="AG10" s="9">
        <f t="shared" si="7"/>
        <v>0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15" t="s">
        <v>43</v>
      </c>
      <c r="B11" s="15" t="s">
        <v>41</v>
      </c>
      <c r="C11" s="15"/>
      <c r="D11" s="15"/>
      <c r="E11" s="15"/>
      <c r="F11" s="15"/>
      <c r="G11" s="16">
        <v>0</v>
      </c>
      <c r="H11" s="15">
        <v>40</v>
      </c>
      <c r="I11" s="15" t="s">
        <v>36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44</v>
      </c>
      <c r="AG11" s="9">
        <f t="shared" si="7"/>
        <v>0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45</v>
      </c>
      <c r="B12" s="9" t="s">
        <v>41</v>
      </c>
      <c r="C12" s="9">
        <v>99</v>
      </c>
      <c r="D12" s="9">
        <v>210</v>
      </c>
      <c r="E12" s="9">
        <v>75</v>
      </c>
      <c r="F12" s="9">
        <v>129</v>
      </c>
      <c r="G12" s="7">
        <v>0.17</v>
      </c>
      <c r="H12" s="9">
        <v>180</v>
      </c>
      <c r="I12" s="9" t="s">
        <v>36</v>
      </c>
      <c r="J12" s="9"/>
      <c r="K12" s="9">
        <v>81</v>
      </c>
      <c r="L12" s="9">
        <f t="shared" si="2"/>
        <v>-6</v>
      </c>
      <c r="M12" s="9"/>
      <c r="N12" s="9"/>
      <c r="O12" s="9">
        <v>51</v>
      </c>
      <c r="P12" s="9">
        <f t="shared" si="3"/>
        <v>15</v>
      </c>
      <c r="Q12" s="4">
        <f t="shared" ref="Q12:Q15" si="8">13*P12-O12-F12</f>
        <v>15</v>
      </c>
      <c r="R12" s="4"/>
      <c r="S12" s="9"/>
      <c r="T12" s="9">
        <f t="shared" si="4"/>
        <v>13</v>
      </c>
      <c r="U12" s="9">
        <f t="shared" si="5"/>
        <v>12</v>
      </c>
      <c r="V12" s="9">
        <v>11.4</v>
      </c>
      <c r="W12" s="9">
        <v>17</v>
      </c>
      <c r="X12" s="9">
        <v>15.8</v>
      </c>
      <c r="Y12" s="9">
        <v>17.8</v>
      </c>
      <c r="Z12" s="9">
        <v>10.6</v>
      </c>
      <c r="AA12" s="9">
        <v>12.8</v>
      </c>
      <c r="AB12" s="9">
        <v>15.2</v>
      </c>
      <c r="AC12" s="9">
        <v>17.2</v>
      </c>
      <c r="AD12" s="9">
        <v>19.399999999999999</v>
      </c>
      <c r="AE12" s="9">
        <v>8</v>
      </c>
      <c r="AF12" s="9"/>
      <c r="AG12" s="9">
        <f t="shared" si="7"/>
        <v>3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46</v>
      </c>
      <c r="B13" s="9" t="s">
        <v>41</v>
      </c>
      <c r="C13" s="9">
        <v>197</v>
      </c>
      <c r="D13" s="9">
        <v>90</v>
      </c>
      <c r="E13" s="9">
        <v>180</v>
      </c>
      <c r="F13" s="9">
        <v>47</v>
      </c>
      <c r="G13" s="7">
        <v>0.3</v>
      </c>
      <c r="H13" s="9">
        <v>40</v>
      </c>
      <c r="I13" s="9" t="s">
        <v>36</v>
      </c>
      <c r="J13" s="9"/>
      <c r="K13" s="9">
        <v>210</v>
      </c>
      <c r="L13" s="9">
        <f t="shared" si="2"/>
        <v>-30</v>
      </c>
      <c r="M13" s="9"/>
      <c r="N13" s="9"/>
      <c r="O13" s="9">
        <v>405.40000000000009</v>
      </c>
      <c r="P13" s="9">
        <f t="shared" si="3"/>
        <v>36</v>
      </c>
      <c r="Q13" s="4">
        <f t="shared" si="8"/>
        <v>15.599999999999909</v>
      </c>
      <c r="R13" s="4"/>
      <c r="S13" s="9"/>
      <c r="T13" s="9">
        <f t="shared" si="4"/>
        <v>13</v>
      </c>
      <c r="U13" s="9">
        <f t="shared" si="5"/>
        <v>12.56666666666667</v>
      </c>
      <c r="V13" s="9">
        <v>37</v>
      </c>
      <c r="W13" s="9">
        <v>50.2</v>
      </c>
      <c r="X13" s="9">
        <v>8.4</v>
      </c>
      <c r="Y13" s="9">
        <v>40.799999999999997</v>
      </c>
      <c r="Z13" s="9">
        <v>34.6</v>
      </c>
      <c r="AA13" s="9">
        <v>34.200000000000003</v>
      </c>
      <c r="AB13" s="9">
        <v>30</v>
      </c>
      <c r="AC13" s="9">
        <v>29.4</v>
      </c>
      <c r="AD13" s="9">
        <v>40.4</v>
      </c>
      <c r="AE13" s="9">
        <v>34.200000000000003</v>
      </c>
      <c r="AF13" s="9"/>
      <c r="AG13" s="9">
        <f t="shared" si="7"/>
        <v>5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47</v>
      </c>
      <c r="B14" s="9" t="s">
        <v>41</v>
      </c>
      <c r="C14" s="9">
        <v>155</v>
      </c>
      <c r="D14" s="9">
        <v>29</v>
      </c>
      <c r="E14" s="9">
        <v>142</v>
      </c>
      <c r="F14" s="9">
        <v>31</v>
      </c>
      <c r="G14" s="7">
        <v>0.17</v>
      </c>
      <c r="H14" s="9">
        <v>180</v>
      </c>
      <c r="I14" s="9" t="s">
        <v>36</v>
      </c>
      <c r="J14" s="9"/>
      <c r="K14" s="9">
        <v>146</v>
      </c>
      <c r="L14" s="9">
        <f t="shared" si="2"/>
        <v>-4</v>
      </c>
      <c r="M14" s="9"/>
      <c r="N14" s="9"/>
      <c r="O14" s="9">
        <v>237.6</v>
      </c>
      <c r="P14" s="9">
        <f t="shared" si="3"/>
        <v>28.4</v>
      </c>
      <c r="Q14" s="4">
        <f t="shared" si="8"/>
        <v>100.6</v>
      </c>
      <c r="R14" s="4"/>
      <c r="S14" s="9"/>
      <c r="T14" s="9">
        <f t="shared" si="4"/>
        <v>13.000000000000002</v>
      </c>
      <c r="U14" s="9">
        <f t="shared" si="5"/>
        <v>9.4577464788732399</v>
      </c>
      <c r="V14" s="9">
        <v>22.4</v>
      </c>
      <c r="W14" s="9">
        <v>30.2</v>
      </c>
      <c r="X14" s="9">
        <v>12</v>
      </c>
      <c r="Y14" s="9">
        <v>30.4</v>
      </c>
      <c r="Z14" s="9">
        <v>21.8</v>
      </c>
      <c r="AA14" s="9">
        <v>26.4</v>
      </c>
      <c r="AB14" s="9">
        <v>23</v>
      </c>
      <c r="AC14" s="9">
        <v>27.4</v>
      </c>
      <c r="AD14" s="9">
        <v>30.4</v>
      </c>
      <c r="AE14" s="9">
        <v>22</v>
      </c>
      <c r="AF14" s="9"/>
      <c r="AG14" s="9">
        <f t="shared" si="7"/>
        <v>17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48</v>
      </c>
      <c r="B15" s="9" t="s">
        <v>35</v>
      </c>
      <c r="C15" s="9">
        <v>-2.5999999999999999E-2</v>
      </c>
      <c r="D15" s="9">
        <v>163.834</v>
      </c>
      <c r="E15" s="9">
        <v>59.694000000000003</v>
      </c>
      <c r="F15" s="9">
        <v>93.382000000000005</v>
      </c>
      <c r="G15" s="7">
        <v>1</v>
      </c>
      <c r="H15" s="9">
        <v>55</v>
      </c>
      <c r="I15" s="9" t="s">
        <v>36</v>
      </c>
      <c r="J15" s="9"/>
      <c r="K15" s="9">
        <v>67.981999999999999</v>
      </c>
      <c r="L15" s="9">
        <f t="shared" si="2"/>
        <v>-8.2879999999999967</v>
      </c>
      <c r="M15" s="9"/>
      <c r="N15" s="9"/>
      <c r="O15" s="9"/>
      <c r="P15" s="9">
        <f t="shared" si="3"/>
        <v>11.938800000000001</v>
      </c>
      <c r="Q15" s="4">
        <f t="shared" si="8"/>
        <v>61.822400000000016</v>
      </c>
      <c r="R15" s="4"/>
      <c r="S15" s="9"/>
      <c r="T15" s="9">
        <f t="shared" si="4"/>
        <v>13.000000000000002</v>
      </c>
      <c r="U15" s="9">
        <f t="shared" si="5"/>
        <v>7.8217241263778607</v>
      </c>
      <c r="V15" s="9">
        <v>13.337</v>
      </c>
      <c r="W15" s="9">
        <v>6.6761999999999997</v>
      </c>
      <c r="X15" s="9">
        <v>12.6632</v>
      </c>
      <c r="Y15" s="9">
        <v>7.8952</v>
      </c>
      <c r="Z15" s="9">
        <v>6.5763999999999996</v>
      </c>
      <c r="AA15" s="9">
        <v>9.5614000000000008</v>
      </c>
      <c r="AB15" s="9">
        <v>9.9090000000000007</v>
      </c>
      <c r="AC15" s="9">
        <v>8.9429999999999996</v>
      </c>
      <c r="AD15" s="9">
        <v>8.8496000000000006</v>
      </c>
      <c r="AE15" s="9">
        <v>8.0546000000000006</v>
      </c>
      <c r="AF15" s="9"/>
      <c r="AG15" s="9">
        <f t="shared" si="7"/>
        <v>62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49</v>
      </c>
      <c r="B16" s="9" t="s">
        <v>35</v>
      </c>
      <c r="C16" s="9">
        <v>579.60799999999995</v>
      </c>
      <c r="D16" s="9">
        <v>4374.0370000000003</v>
      </c>
      <c r="E16" s="9">
        <v>1308.5550000000001</v>
      </c>
      <c r="F16" s="9">
        <v>2752.877</v>
      </c>
      <c r="G16" s="7">
        <v>1</v>
      </c>
      <c r="H16" s="9">
        <v>50</v>
      </c>
      <c r="I16" s="18" t="s">
        <v>50</v>
      </c>
      <c r="J16" s="9"/>
      <c r="K16" s="9">
        <v>1864.4190000000001</v>
      </c>
      <c r="L16" s="9">
        <f t="shared" si="2"/>
        <v>-555.86400000000003</v>
      </c>
      <c r="M16" s="9"/>
      <c r="N16" s="9"/>
      <c r="O16" s="9"/>
      <c r="P16" s="9">
        <f t="shared" si="3"/>
        <v>261.71100000000001</v>
      </c>
      <c r="Q16" s="4">
        <f>15*P16-O16-F16</f>
        <v>1172.788</v>
      </c>
      <c r="R16" s="4"/>
      <c r="S16" s="9"/>
      <c r="T16" s="9">
        <f t="shared" si="4"/>
        <v>15</v>
      </c>
      <c r="U16" s="9">
        <f t="shared" si="5"/>
        <v>10.518766884082059</v>
      </c>
      <c r="V16" s="9">
        <v>318.20580000000001</v>
      </c>
      <c r="W16" s="9">
        <v>221.17160000000001</v>
      </c>
      <c r="X16" s="9">
        <v>299.11880000000002</v>
      </c>
      <c r="Y16" s="9">
        <v>272.43299999999999</v>
      </c>
      <c r="Z16" s="9">
        <v>150.31299999999999</v>
      </c>
      <c r="AA16" s="9">
        <v>247.11500000000001</v>
      </c>
      <c r="AB16" s="9">
        <v>186.2894</v>
      </c>
      <c r="AC16" s="9">
        <v>212.50460000000001</v>
      </c>
      <c r="AD16" s="9">
        <v>183.64019999999999</v>
      </c>
      <c r="AE16" s="9">
        <v>241.5958</v>
      </c>
      <c r="AF16" s="9"/>
      <c r="AG16" s="9">
        <f t="shared" si="7"/>
        <v>1173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51</v>
      </c>
      <c r="B17" s="9" t="s">
        <v>35</v>
      </c>
      <c r="C17" s="9">
        <v>-0.114</v>
      </c>
      <c r="D17" s="9">
        <v>152.93899999999999</v>
      </c>
      <c r="E17" s="9">
        <v>32.322000000000003</v>
      </c>
      <c r="F17" s="9">
        <v>114.377</v>
      </c>
      <c r="G17" s="7">
        <v>1</v>
      </c>
      <c r="H17" s="9">
        <v>60</v>
      </c>
      <c r="I17" s="9" t="s">
        <v>36</v>
      </c>
      <c r="J17" s="9"/>
      <c r="K17" s="9">
        <v>34.966000000000001</v>
      </c>
      <c r="L17" s="9">
        <f t="shared" si="2"/>
        <v>-2.6439999999999984</v>
      </c>
      <c r="M17" s="9"/>
      <c r="N17" s="9"/>
      <c r="O17" s="9"/>
      <c r="P17" s="9">
        <f t="shared" si="3"/>
        <v>6.4644000000000004</v>
      </c>
      <c r="Q17" s="4"/>
      <c r="R17" s="4"/>
      <c r="S17" s="9"/>
      <c r="T17" s="9">
        <f t="shared" si="4"/>
        <v>17.69336674710723</v>
      </c>
      <c r="U17" s="9">
        <f t="shared" si="5"/>
        <v>17.69336674710723</v>
      </c>
      <c r="V17" s="9">
        <v>4.3795999999999999</v>
      </c>
      <c r="W17" s="9">
        <v>3.1452</v>
      </c>
      <c r="X17" s="9">
        <v>15.9278</v>
      </c>
      <c r="Y17" s="9">
        <v>6.1357999999999997</v>
      </c>
      <c r="Z17" s="9">
        <v>6.1260000000000003</v>
      </c>
      <c r="AA17" s="9">
        <v>7.0187999999999997</v>
      </c>
      <c r="AB17" s="9">
        <v>10.9238</v>
      </c>
      <c r="AC17" s="9">
        <v>9.6706000000000003</v>
      </c>
      <c r="AD17" s="9">
        <v>9.0648</v>
      </c>
      <c r="AE17" s="9">
        <v>6.28</v>
      </c>
      <c r="AF17" s="9"/>
      <c r="AG17" s="9">
        <f t="shared" si="7"/>
        <v>0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52</v>
      </c>
      <c r="B18" s="9" t="s">
        <v>35</v>
      </c>
      <c r="C18" s="9">
        <v>875.98599999999999</v>
      </c>
      <c r="D18" s="9">
        <v>2367.6570000000002</v>
      </c>
      <c r="E18" s="20">
        <f>886.28+E97</f>
        <v>925.476</v>
      </c>
      <c r="F18" s="20">
        <f>1442.671+F97</f>
        <v>931.21100000000001</v>
      </c>
      <c r="G18" s="7">
        <v>1</v>
      </c>
      <c r="H18" s="9">
        <v>60</v>
      </c>
      <c r="I18" s="18" t="s">
        <v>50</v>
      </c>
      <c r="J18" s="9"/>
      <c r="K18" s="9">
        <v>1155.797</v>
      </c>
      <c r="L18" s="9">
        <f t="shared" si="2"/>
        <v>-230.32100000000003</v>
      </c>
      <c r="M18" s="9"/>
      <c r="N18" s="9"/>
      <c r="O18" s="9">
        <v>3339.65</v>
      </c>
      <c r="P18" s="9">
        <f t="shared" si="3"/>
        <v>185.09520000000001</v>
      </c>
      <c r="Q18" s="4"/>
      <c r="R18" s="4"/>
      <c r="S18" s="9"/>
      <c r="T18" s="9">
        <f t="shared" si="4"/>
        <v>23.073861450756151</v>
      </c>
      <c r="U18" s="9">
        <f t="shared" si="5"/>
        <v>23.073861450756151</v>
      </c>
      <c r="V18" s="9">
        <v>359.94200000000001</v>
      </c>
      <c r="W18" s="9">
        <v>363.15899999999999</v>
      </c>
      <c r="X18" s="9">
        <v>260.97359999999998</v>
      </c>
      <c r="Y18" s="9">
        <v>287.03100000000001</v>
      </c>
      <c r="Z18" s="9">
        <v>210.58160000000001</v>
      </c>
      <c r="AA18" s="9">
        <v>208.6772</v>
      </c>
      <c r="AB18" s="9">
        <v>295.95100000000002</v>
      </c>
      <c r="AC18" s="9">
        <v>279.51639999999998</v>
      </c>
      <c r="AD18" s="9">
        <v>255.5624</v>
      </c>
      <c r="AE18" s="9">
        <v>189.88759999999999</v>
      </c>
      <c r="AF18" s="9" t="s">
        <v>53</v>
      </c>
      <c r="AG18" s="9">
        <f t="shared" si="7"/>
        <v>0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54</v>
      </c>
      <c r="B19" s="9" t="s">
        <v>35</v>
      </c>
      <c r="C19" s="9">
        <v>13.19</v>
      </c>
      <c r="D19" s="9">
        <v>42.936</v>
      </c>
      <c r="E19" s="9">
        <v>8.8190000000000008</v>
      </c>
      <c r="F19" s="9">
        <v>47.307000000000002</v>
      </c>
      <c r="G19" s="7">
        <v>1</v>
      </c>
      <c r="H19" s="9">
        <v>60</v>
      </c>
      <c r="I19" s="9" t="s">
        <v>36</v>
      </c>
      <c r="J19" s="9"/>
      <c r="K19" s="9">
        <v>8.1999999999999993</v>
      </c>
      <c r="L19" s="9">
        <f t="shared" si="2"/>
        <v>0.61900000000000155</v>
      </c>
      <c r="M19" s="9"/>
      <c r="N19" s="9"/>
      <c r="O19" s="9">
        <v>34.062599999999989</v>
      </c>
      <c r="P19" s="9">
        <f t="shared" si="3"/>
        <v>1.7638000000000003</v>
      </c>
      <c r="Q19" s="4"/>
      <c r="R19" s="4"/>
      <c r="S19" s="9"/>
      <c r="T19" s="9">
        <f t="shared" si="4"/>
        <v>46.133121669123469</v>
      </c>
      <c r="U19" s="9">
        <f t="shared" si="5"/>
        <v>46.133121669123469</v>
      </c>
      <c r="V19" s="9">
        <v>2.9916</v>
      </c>
      <c r="W19" s="9">
        <v>6.8701999999999996</v>
      </c>
      <c r="X19" s="9">
        <v>4.0554000000000006</v>
      </c>
      <c r="Y19" s="9">
        <v>6.6623999999999999</v>
      </c>
      <c r="Z19" s="9">
        <v>4.2347999999999999</v>
      </c>
      <c r="AA19" s="9">
        <v>6.3061999999999996</v>
      </c>
      <c r="AB19" s="9">
        <v>2.1107999999999998</v>
      </c>
      <c r="AC19" s="9">
        <v>4.0258000000000003</v>
      </c>
      <c r="AD19" s="9">
        <v>5.1681999999999997</v>
      </c>
      <c r="AE19" s="9">
        <v>7.1882000000000001</v>
      </c>
      <c r="AF19" s="21" t="s">
        <v>37</v>
      </c>
      <c r="AG19" s="9">
        <f t="shared" si="7"/>
        <v>0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1" t="s">
        <v>55</v>
      </c>
      <c r="B20" s="11" t="s">
        <v>35</v>
      </c>
      <c r="C20" s="11">
        <v>5.3460000000000001</v>
      </c>
      <c r="D20" s="10">
        <v>164.197</v>
      </c>
      <c r="E20" s="20">
        <v>47.414999999999999</v>
      </c>
      <c r="F20" s="20">
        <v>111.355</v>
      </c>
      <c r="G20" s="12">
        <v>0</v>
      </c>
      <c r="H20" s="11" t="e">
        <v>#N/A</v>
      </c>
      <c r="I20" s="11" t="s">
        <v>56</v>
      </c>
      <c r="J20" s="11" t="s">
        <v>57</v>
      </c>
      <c r="K20" s="11">
        <v>57.472999999999999</v>
      </c>
      <c r="L20" s="11">
        <f t="shared" si="2"/>
        <v>-10.058</v>
      </c>
      <c r="M20" s="11"/>
      <c r="N20" s="11"/>
      <c r="O20" s="11"/>
      <c r="P20" s="11">
        <f t="shared" si="3"/>
        <v>9.4830000000000005</v>
      </c>
      <c r="Q20" s="13"/>
      <c r="R20" s="13"/>
      <c r="S20" s="11"/>
      <c r="T20" s="11">
        <f t="shared" si="4"/>
        <v>11.742592006748918</v>
      </c>
      <c r="U20" s="11">
        <f t="shared" si="5"/>
        <v>11.742592006748918</v>
      </c>
      <c r="V20" s="11">
        <v>8.1044</v>
      </c>
      <c r="W20" s="11">
        <v>8.5624000000000002</v>
      </c>
      <c r="X20" s="11">
        <v>15.618600000000001</v>
      </c>
      <c r="Y20" s="11">
        <v>10.013400000000001</v>
      </c>
      <c r="Z20" s="11">
        <v>6.2888000000000002</v>
      </c>
      <c r="AA20" s="11">
        <v>10.3622</v>
      </c>
      <c r="AB20" s="11">
        <v>2.1665999999999999</v>
      </c>
      <c r="AC20" s="11">
        <v>0</v>
      </c>
      <c r="AD20" s="11">
        <v>0</v>
      </c>
      <c r="AE20" s="11">
        <v>0</v>
      </c>
      <c r="AF20" s="10" t="s">
        <v>58</v>
      </c>
      <c r="AG20" s="9">
        <f t="shared" si="7"/>
        <v>0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59</v>
      </c>
      <c r="B21" s="9" t="s">
        <v>35</v>
      </c>
      <c r="C21" s="9">
        <v>28.821000000000002</v>
      </c>
      <c r="D21" s="9">
        <v>1.7549999999999999</v>
      </c>
      <c r="E21" s="9">
        <v>7.91</v>
      </c>
      <c r="F21" s="9">
        <v>22.666</v>
      </c>
      <c r="G21" s="7">
        <v>1</v>
      </c>
      <c r="H21" s="9">
        <v>70</v>
      </c>
      <c r="I21" s="9" t="s">
        <v>36</v>
      </c>
      <c r="J21" s="9"/>
      <c r="K21" s="9">
        <v>9.3000000000000007</v>
      </c>
      <c r="L21" s="9">
        <f t="shared" si="2"/>
        <v>-1.3900000000000006</v>
      </c>
      <c r="M21" s="9"/>
      <c r="N21" s="9"/>
      <c r="O21" s="9">
        <v>23.758800000000001</v>
      </c>
      <c r="P21" s="9">
        <f t="shared" si="3"/>
        <v>1.5820000000000001</v>
      </c>
      <c r="Q21" s="4"/>
      <c r="R21" s="4"/>
      <c r="S21" s="9"/>
      <c r="T21" s="9">
        <f t="shared" si="4"/>
        <v>29.345638432364098</v>
      </c>
      <c r="U21" s="9">
        <f t="shared" si="5"/>
        <v>29.345638432364098</v>
      </c>
      <c r="V21" s="9">
        <v>2.4641999999999999</v>
      </c>
      <c r="W21" s="9">
        <v>4.0446</v>
      </c>
      <c r="X21" s="9">
        <v>0.70240000000000002</v>
      </c>
      <c r="Y21" s="9">
        <v>4.1744000000000003</v>
      </c>
      <c r="Z21" s="9">
        <v>3.1406000000000001</v>
      </c>
      <c r="AA21" s="9">
        <v>1.931</v>
      </c>
      <c r="AB21" s="9">
        <v>3.3346</v>
      </c>
      <c r="AC21" s="9">
        <v>2.5602</v>
      </c>
      <c r="AD21" s="9">
        <v>3.6916000000000002</v>
      </c>
      <c r="AE21" s="9">
        <v>4.3402000000000003</v>
      </c>
      <c r="AF21" s="22" t="s">
        <v>141</v>
      </c>
      <c r="AG21" s="9">
        <f t="shared" si="7"/>
        <v>0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60</v>
      </c>
      <c r="B22" s="9" t="s">
        <v>35</v>
      </c>
      <c r="C22" s="9">
        <v>0.76100000000000001</v>
      </c>
      <c r="D22" s="9">
        <v>142.52799999999999</v>
      </c>
      <c r="E22" s="9">
        <v>36.985999999999997</v>
      </c>
      <c r="F22" s="9">
        <v>106.303</v>
      </c>
      <c r="G22" s="7">
        <v>1</v>
      </c>
      <c r="H22" s="9" t="e">
        <v>#N/A</v>
      </c>
      <c r="I22" s="9" t="s">
        <v>36</v>
      </c>
      <c r="J22" s="9"/>
      <c r="K22" s="9">
        <v>36.4</v>
      </c>
      <c r="L22" s="9">
        <f t="shared" si="2"/>
        <v>0.58599999999999852</v>
      </c>
      <c r="M22" s="9"/>
      <c r="N22" s="9"/>
      <c r="O22" s="9"/>
      <c r="P22" s="9">
        <f t="shared" si="3"/>
        <v>7.3971999999999998</v>
      </c>
      <c r="Q22" s="4"/>
      <c r="R22" s="4"/>
      <c r="S22" s="9"/>
      <c r="T22" s="9">
        <f t="shared" si="4"/>
        <v>14.370707835397177</v>
      </c>
      <c r="U22" s="9">
        <f t="shared" si="5"/>
        <v>14.370707835397177</v>
      </c>
      <c r="V22" s="9">
        <v>6.8681999999999999</v>
      </c>
      <c r="W22" s="9">
        <v>1.0533999999999999</v>
      </c>
      <c r="X22" s="9">
        <v>10.228400000000001</v>
      </c>
      <c r="Y22" s="9">
        <v>2.6377999999999999</v>
      </c>
      <c r="Z22" s="9">
        <v>4.5793999999999997</v>
      </c>
      <c r="AA22" s="9">
        <v>2.2970000000000002</v>
      </c>
      <c r="AB22" s="9">
        <v>8.1262000000000008</v>
      </c>
      <c r="AC22" s="9">
        <v>4.2389999999999999</v>
      </c>
      <c r="AD22" s="9">
        <v>4.9488000000000003</v>
      </c>
      <c r="AE22" s="9">
        <v>5.149</v>
      </c>
      <c r="AF22" s="9"/>
      <c r="AG22" s="9">
        <f t="shared" si="7"/>
        <v>0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61</v>
      </c>
      <c r="B23" s="9" t="s">
        <v>35</v>
      </c>
      <c r="C23" s="9">
        <v>126.93</v>
      </c>
      <c r="D23" s="9">
        <v>3.4409999999999998</v>
      </c>
      <c r="E23" s="9">
        <v>26.228000000000002</v>
      </c>
      <c r="F23" s="9">
        <v>104.143</v>
      </c>
      <c r="G23" s="7">
        <v>1</v>
      </c>
      <c r="H23" s="9">
        <v>70</v>
      </c>
      <c r="I23" s="9" t="s">
        <v>36</v>
      </c>
      <c r="J23" s="9"/>
      <c r="K23" s="9">
        <v>24.87</v>
      </c>
      <c r="L23" s="9">
        <f t="shared" si="2"/>
        <v>1.3580000000000005</v>
      </c>
      <c r="M23" s="9"/>
      <c r="N23" s="9"/>
      <c r="O23" s="9"/>
      <c r="P23" s="9">
        <f t="shared" si="3"/>
        <v>5.2456000000000005</v>
      </c>
      <c r="Q23" s="4"/>
      <c r="R23" s="4"/>
      <c r="S23" s="9"/>
      <c r="T23" s="9">
        <f t="shared" si="4"/>
        <v>19.853400945554366</v>
      </c>
      <c r="U23" s="9">
        <f t="shared" si="5"/>
        <v>19.853400945554366</v>
      </c>
      <c r="V23" s="9">
        <v>7.7042000000000002</v>
      </c>
      <c r="W23" s="9">
        <v>9.4466000000000001</v>
      </c>
      <c r="X23" s="9">
        <v>4.5686</v>
      </c>
      <c r="Y23" s="9">
        <v>15.664999999999999</v>
      </c>
      <c r="Z23" s="9">
        <v>7.2065999999999999</v>
      </c>
      <c r="AA23" s="9">
        <v>8.8721999999999994</v>
      </c>
      <c r="AB23" s="9">
        <v>10.195399999999999</v>
      </c>
      <c r="AC23" s="9">
        <v>11.6374</v>
      </c>
      <c r="AD23" s="9">
        <v>8.2601999999999993</v>
      </c>
      <c r="AE23" s="9">
        <v>6.6836000000000002</v>
      </c>
      <c r="AF23" s="22" t="s">
        <v>141</v>
      </c>
      <c r="AG23" s="9">
        <f t="shared" si="7"/>
        <v>0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62</v>
      </c>
      <c r="B24" s="9" t="s">
        <v>35</v>
      </c>
      <c r="C24" s="9">
        <v>198.614</v>
      </c>
      <c r="D24" s="9">
        <v>24.460999999999999</v>
      </c>
      <c r="E24" s="9">
        <v>155.958</v>
      </c>
      <c r="F24" s="9">
        <v>41.308</v>
      </c>
      <c r="G24" s="7">
        <v>1</v>
      </c>
      <c r="H24" s="9">
        <v>35</v>
      </c>
      <c r="I24" s="9" t="s">
        <v>36</v>
      </c>
      <c r="J24" s="9"/>
      <c r="K24" s="9">
        <v>177.66</v>
      </c>
      <c r="L24" s="9">
        <f t="shared" si="2"/>
        <v>-21.701999999999998</v>
      </c>
      <c r="M24" s="9"/>
      <c r="N24" s="9"/>
      <c r="O24" s="9">
        <v>461.67399999999998</v>
      </c>
      <c r="P24" s="9">
        <f t="shared" si="3"/>
        <v>31.191600000000001</v>
      </c>
      <c r="Q24" s="4"/>
      <c r="R24" s="4"/>
      <c r="S24" s="9"/>
      <c r="T24" s="9">
        <f t="shared" si="4"/>
        <v>16.125559445491735</v>
      </c>
      <c r="U24" s="9">
        <f t="shared" si="5"/>
        <v>16.125559445491735</v>
      </c>
      <c r="V24" s="9">
        <v>30.138400000000001</v>
      </c>
      <c r="W24" s="9">
        <v>55.024000000000001</v>
      </c>
      <c r="X24" s="9">
        <v>24.1556</v>
      </c>
      <c r="Y24" s="9">
        <v>46.428400000000003</v>
      </c>
      <c r="Z24" s="9">
        <v>25.191400000000002</v>
      </c>
      <c r="AA24" s="9">
        <v>39.0334</v>
      </c>
      <c r="AB24" s="9">
        <v>21.974799999999998</v>
      </c>
      <c r="AC24" s="9">
        <v>43.9876</v>
      </c>
      <c r="AD24" s="9">
        <v>46.627200000000002</v>
      </c>
      <c r="AE24" s="9">
        <v>23.5932</v>
      </c>
      <c r="AF24" s="9"/>
      <c r="AG24" s="9">
        <f t="shared" si="7"/>
        <v>0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63</v>
      </c>
      <c r="B25" s="9" t="s">
        <v>35</v>
      </c>
      <c r="C25" s="9">
        <v>-4.3419999999999996</v>
      </c>
      <c r="D25" s="9"/>
      <c r="E25" s="20">
        <f>0+E64</f>
        <v>313.42099999999999</v>
      </c>
      <c r="F25" s="20">
        <f>-4.342+F64</f>
        <v>540.91</v>
      </c>
      <c r="G25" s="7">
        <v>1</v>
      </c>
      <c r="H25" s="9">
        <v>40</v>
      </c>
      <c r="I25" s="9" t="s">
        <v>36</v>
      </c>
      <c r="J25" s="9"/>
      <c r="K25" s="9"/>
      <c r="L25" s="9">
        <f t="shared" si="2"/>
        <v>313.42099999999999</v>
      </c>
      <c r="M25" s="9"/>
      <c r="N25" s="9"/>
      <c r="O25" s="9">
        <v>347.52600000000001</v>
      </c>
      <c r="P25" s="9">
        <f t="shared" si="3"/>
        <v>62.684199999999997</v>
      </c>
      <c r="Q25" s="4"/>
      <c r="R25" s="4"/>
      <c r="S25" s="9"/>
      <c r="T25" s="9">
        <f t="shared" si="4"/>
        <v>14.173204731016748</v>
      </c>
      <c r="U25" s="9">
        <f t="shared" si="5"/>
        <v>14.173204731016748</v>
      </c>
      <c r="V25" s="9">
        <v>82.292600000000007</v>
      </c>
      <c r="W25" s="9">
        <v>96.102999999999994</v>
      </c>
      <c r="X25" s="9">
        <v>96.826400000000007</v>
      </c>
      <c r="Y25" s="9">
        <v>79.762600000000006</v>
      </c>
      <c r="Z25" s="9">
        <v>84.321399999999997</v>
      </c>
      <c r="AA25" s="9">
        <v>99.179000000000002</v>
      </c>
      <c r="AB25" s="9">
        <v>69.436800000000005</v>
      </c>
      <c r="AC25" s="9">
        <v>40.654200000000003</v>
      </c>
      <c r="AD25" s="9">
        <v>0</v>
      </c>
      <c r="AE25" s="9">
        <v>86.086200000000005</v>
      </c>
      <c r="AF25" s="9" t="s">
        <v>53</v>
      </c>
      <c r="AG25" s="9">
        <f t="shared" si="7"/>
        <v>0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64</v>
      </c>
      <c r="B26" s="9" t="s">
        <v>35</v>
      </c>
      <c r="C26" s="9">
        <v>118.379</v>
      </c>
      <c r="D26" s="9">
        <v>186.34399999999999</v>
      </c>
      <c r="E26" s="9">
        <v>143.09800000000001</v>
      </c>
      <c r="F26" s="9">
        <v>-0.214</v>
      </c>
      <c r="G26" s="7">
        <v>1</v>
      </c>
      <c r="H26" s="9">
        <v>30</v>
      </c>
      <c r="I26" s="9" t="s">
        <v>36</v>
      </c>
      <c r="J26" s="9"/>
      <c r="K26" s="9">
        <v>253.339</v>
      </c>
      <c r="L26" s="9">
        <f t="shared" si="2"/>
        <v>-110.24099999999999</v>
      </c>
      <c r="M26" s="9"/>
      <c r="N26" s="9"/>
      <c r="O26" s="9">
        <v>365.71260000000001</v>
      </c>
      <c r="P26" s="9">
        <f t="shared" si="3"/>
        <v>28.619600000000002</v>
      </c>
      <c r="Q26" s="4">
        <f t="shared" ref="Q26:Q28" si="9">13*P26-O26-F26</f>
        <v>6.5561999999999916</v>
      </c>
      <c r="R26" s="4"/>
      <c r="S26" s="9"/>
      <c r="T26" s="9">
        <f t="shared" si="4"/>
        <v>13</v>
      </c>
      <c r="U26" s="9">
        <f t="shared" si="5"/>
        <v>12.77091923017792</v>
      </c>
      <c r="V26" s="9">
        <v>44.222200000000001</v>
      </c>
      <c r="W26" s="9">
        <v>47.447800000000001</v>
      </c>
      <c r="X26" s="9">
        <v>29.428999999999998</v>
      </c>
      <c r="Y26" s="9">
        <v>40.771599999999999</v>
      </c>
      <c r="Z26" s="9">
        <v>48.307600000000001</v>
      </c>
      <c r="AA26" s="9">
        <v>49.148600000000002</v>
      </c>
      <c r="AB26" s="9">
        <v>58.320999999999998</v>
      </c>
      <c r="AC26" s="9">
        <v>40.796799999999998</v>
      </c>
      <c r="AD26" s="9">
        <v>43.673400000000001</v>
      </c>
      <c r="AE26" s="9">
        <v>35.444000000000003</v>
      </c>
      <c r="AF26" s="9"/>
      <c r="AG26" s="9">
        <f t="shared" si="7"/>
        <v>7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65</v>
      </c>
      <c r="B27" s="9" t="s">
        <v>35</v>
      </c>
      <c r="C27" s="9">
        <v>346.07900000000001</v>
      </c>
      <c r="D27" s="9">
        <v>704.09699999999998</v>
      </c>
      <c r="E27" s="9">
        <v>377.73099999999999</v>
      </c>
      <c r="F27" s="9">
        <v>533.93100000000004</v>
      </c>
      <c r="G27" s="7">
        <v>1</v>
      </c>
      <c r="H27" s="9">
        <v>30</v>
      </c>
      <c r="I27" s="9" t="s">
        <v>36</v>
      </c>
      <c r="J27" s="9"/>
      <c r="K27" s="9">
        <v>543.99300000000005</v>
      </c>
      <c r="L27" s="9">
        <f t="shared" si="2"/>
        <v>-166.26200000000006</v>
      </c>
      <c r="M27" s="9"/>
      <c r="N27" s="9"/>
      <c r="O27" s="9">
        <v>351.8818</v>
      </c>
      <c r="P27" s="9">
        <f t="shared" si="3"/>
        <v>75.546199999999999</v>
      </c>
      <c r="Q27" s="4">
        <f t="shared" si="9"/>
        <v>96.287799999999947</v>
      </c>
      <c r="R27" s="4"/>
      <c r="S27" s="9"/>
      <c r="T27" s="9">
        <f t="shared" si="4"/>
        <v>13</v>
      </c>
      <c r="U27" s="9">
        <f t="shared" si="5"/>
        <v>11.72544482713889</v>
      </c>
      <c r="V27" s="9">
        <v>50.866999999999997</v>
      </c>
      <c r="W27" s="9">
        <v>100.0416</v>
      </c>
      <c r="X27" s="9">
        <v>84.249600000000001</v>
      </c>
      <c r="Y27" s="9">
        <v>112.2542</v>
      </c>
      <c r="Z27" s="9">
        <v>56.895400000000002</v>
      </c>
      <c r="AA27" s="9">
        <v>118.39400000000001</v>
      </c>
      <c r="AB27" s="9">
        <v>66.862799999999993</v>
      </c>
      <c r="AC27" s="9">
        <v>61.277200000000001</v>
      </c>
      <c r="AD27" s="9">
        <v>43.638599999999997</v>
      </c>
      <c r="AE27" s="9">
        <v>91.393199999999993</v>
      </c>
      <c r="AF27" s="9"/>
      <c r="AG27" s="9">
        <f t="shared" si="7"/>
        <v>96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66</v>
      </c>
      <c r="B28" s="9" t="s">
        <v>35</v>
      </c>
      <c r="C28" s="9">
        <v>-41.017000000000003</v>
      </c>
      <c r="D28" s="9">
        <v>11777.189</v>
      </c>
      <c r="E28" s="9">
        <v>4117.3739999999998</v>
      </c>
      <c r="F28" s="9">
        <v>5075.8220000000001</v>
      </c>
      <c r="G28" s="7">
        <v>1</v>
      </c>
      <c r="H28" s="9">
        <v>40</v>
      </c>
      <c r="I28" s="9" t="s">
        <v>36</v>
      </c>
      <c r="J28" s="9"/>
      <c r="K28" s="9">
        <v>6187.2929999999997</v>
      </c>
      <c r="L28" s="9">
        <f t="shared" si="2"/>
        <v>-2069.9189999999999</v>
      </c>
      <c r="M28" s="9"/>
      <c r="N28" s="9"/>
      <c r="O28" s="9"/>
      <c r="P28" s="9">
        <f t="shared" si="3"/>
        <v>823.47479999999996</v>
      </c>
      <c r="Q28" s="4">
        <f t="shared" si="9"/>
        <v>5629.3503999999994</v>
      </c>
      <c r="R28" s="4"/>
      <c r="S28" s="9"/>
      <c r="T28" s="9">
        <f t="shared" si="4"/>
        <v>13</v>
      </c>
      <c r="U28" s="9">
        <f t="shared" si="5"/>
        <v>6.16390689794029</v>
      </c>
      <c r="V28" s="9">
        <v>772.33659999999998</v>
      </c>
      <c r="W28" s="9">
        <v>666.57359999999994</v>
      </c>
      <c r="X28" s="9">
        <v>983.47019999999998</v>
      </c>
      <c r="Y28" s="9">
        <v>715.63319999999999</v>
      </c>
      <c r="Z28" s="9">
        <v>551.48</v>
      </c>
      <c r="AA28" s="9">
        <v>842.37580000000003</v>
      </c>
      <c r="AB28" s="9">
        <v>788.904</v>
      </c>
      <c r="AC28" s="9">
        <v>712.66880000000003</v>
      </c>
      <c r="AD28" s="9">
        <v>464.12720000000002</v>
      </c>
      <c r="AE28" s="9">
        <v>501.71019999999999</v>
      </c>
      <c r="AF28" s="9"/>
      <c r="AG28" s="9">
        <f t="shared" si="7"/>
        <v>5629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11" t="s">
        <v>67</v>
      </c>
      <c r="B29" s="11" t="s">
        <v>35</v>
      </c>
      <c r="C29" s="11">
        <v>-1</v>
      </c>
      <c r="D29" s="11">
        <v>1</v>
      </c>
      <c r="E29" s="11"/>
      <c r="F29" s="11"/>
      <c r="G29" s="12">
        <v>0</v>
      </c>
      <c r="H29" s="11" t="e">
        <v>#N/A</v>
      </c>
      <c r="I29" s="11" t="s">
        <v>56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13"/>
      <c r="S29" s="11"/>
      <c r="T29" s="11" t="e">
        <f t="shared" si="4"/>
        <v>#DIV/0!</v>
      </c>
      <c r="U29" s="11" t="e">
        <f t="shared" si="5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/>
      <c r="AG29" s="9">
        <f t="shared" si="7"/>
        <v>0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68</v>
      </c>
      <c r="B30" s="9" t="s">
        <v>35</v>
      </c>
      <c r="C30" s="9">
        <v>1.54</v>
      </c>
      <c r="D30" s="9">
        <v>163.43899999999999</v>
      </c>
      <c r="E30" s="9">
        <v>81.346000000000004</v>
      </c>
      <c r="F30" s="9">
        <v>66.617000000000004</v>
      </c>
      <c r="G30" s="7">
        <v>1</v>
      </c>
      <c r="H30" s="9">
        <v>40</v>
      </c>
      <c r="I30" s="9" t="s">
        <v>36</v>
      </c>
      <c r="J30" s="9"/>
      <c r="K30" s="9">
        <v>89.570999999999998</v>
      </c>
      <c r="L30" s="9">
        <f t="shared" si="2"/>
        <v>-8.2249999999999943</v>
      </c>
      <c r="M30" s="9"/>
      <c r="N30" s="9"/>
      <c r="O30" s="9"/>
      <c r="P30" s="9">
        <f t="shared" si="3"/>
        <v>16.269200000000001</v>
      </c>
      <c r="Q30" s="4">
        <f>12*P30-O30-F30</f>
        <v>128.61340000000001</v>
      </c>
      <c r="R30" s="4"/>
      <c r="S30" s="9"/>
      <c r="T30" s="9">
        <f t="shared" si="4"/>
        <v>12</v>
      </c>
      <c r="U30" s="9">
        <f t="shared" si="5"/>
        <v>4.0946696825904159</v>
      </c>
      <c r="V30" s="9">
        <v>9.805200000000001</v>
      </c>
      <c r="W30" s="9">
        <v>5.6959999999999997</v>
      </c>
      <c r="X30" s="9">
        <v>15.594799999999999</v>
      </c>
      <c r="Y30" s="9">
        <v>9.1186000000000007</v>
      </c>
      <c r="Z30" s="9">
        <v>13.935600000000001</v>
      </c>
      <c r="AA30" s="9">
        <v>18.5502</v>
      </c>
      <c r="AB30" s="9">
        <v>15.466799999999999</v>
      </c>
      <c r="AC30" s="9">
        <v>17.4114</v>
      </c>
      <c r="AD30" s="9">
        <v>19.764800000000001</v>
      </c>
      <c r="AE30" s="9">
        <v>11.7212</v>
      </c>
      <c r="AF30" s="9"/>
      <c r="AG30" s="9">
        <f t="shared" si="7"/>
        <v>129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69</v>
      </c>
      <c r="B31" s="9" t="s">
        <v>35</v>
      </c>
      <c r="C31" s="9">
        <v>48.898000000000003</v>
      </c>
      <c r="D31" s="9">
        <v>56.954000000000001</v>
      </c>
      <c r="E31" s="9">
        <v>102.55</v>
      </c>
      <c r="F31" s="9">
        <v>-11.023999999999999</v>
      </c>
      <c r="G31" s="7">
        <v>1</v>
      </c>
      <c r="H31" s="9">
        <v>30</v>
      </c>
      <c r="I31" s="9" t="s">
        <v>36</v>
      </c>
      <c r="J31" s="9"/>
      <c r="K31" s="9">
        <v>106.952</v>
      </c>
      <c r="L31" s="9">
        <f t="shared" si="2"/>
        <v>-4.402000000000001</v>
      </c>
      <c r="M31" s="9"/>
      <c r="N31" s="9"/>
      <c r="O31" s="9">
        <v>222.81880000000001</v>
      </c>
      <c r="P31" s="9">
        <f t="shared" si="3"/>
        <v>20.509999999999998</v>
      </c>
      <c r="Q31" s="4">
        <f t="shared" ref="Q31:Q60" si="10">13*P31-O31-F31</f>
        <v>54.835199999999986</v>
      </c>
      <c r="R31" s="4"/>
      <c r="S31" s="9"/>
      <c r="T31" s="9">
        <f t="shared" si="4"/>
        <v>13.000000000000002</v>
      </c>
      <c r="U31" s="9">
        <f t="shared" si="5"/>
        <v>10.32641638225256</v>
      </c>
      <c r="V31" s="9">
        <v>23.772600000000001</v>
      </c>
      <c r="W31" s="9">
        <v>26.305399999999999</v>
      </c>
      <c r="X31" s="9">
        <v>13.627599999999999</v>
      </c>
      <c r="Y31" s="9">
        <v>27.889399999999998</v>
      </c>
      <c r="Z31" s="9">
        <v>18.777000000000001</v>
      </c>
      <c r="AA31" s="9">
        <v>26.878</v>
      </c>
      <c r="AB31" s="9">
        <v>17.103000000000002</v>
      </c>
      <c r="AC31" s="9">
        <v>17.6004</v>
      </c>
      <c r="AD31" s="9">
        <v>26.141400000000001</v>
      </c>
      <c r="AE31" s="9">
        <v>20.334399999999999</v>
      </c>
      <c r="AF31" s="9"/>
      <c r="AG31" s="9">
        <f t="shared" si="7"/>
        <v>55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70</v>
      </c>
      <c r="B32" s="9" t="s">
        <v>41</v>
      </c>
      <c r="C32" s="9">
        <v>39</v>
      </c>
      <c r="D32" s="9">
        <v>44</v>
      </c>
      <c r="E32" s="9">
        <v>65</v>
      </c>
      <c r="F32" s="9">
        <v>4</v>
      </c>
      <c r="G32" s="7">
        <v>0.35</v>
      </c>
      <c r="H32" s="9">
        <v>40</v>
      </c>
      <c r="I32" s="9" t="s">
        <v>36</v>
      </c>
      <c r="J32" s="9"/>
      <c r="K32" s="9">
        <v>75</v>
      </c>
      <c r="L32" s="9">
        <f t="shared" si="2"/>
        <v>-10</v>
      </c>
      <c r="M32" s="9"/>
      <c r="N32" s="9"/>
      <c r="O32" s="9">
        <v>368.6</v>
      </c>
      <c r="P32" s="9">
        <f t="shared" si="3"/>
        <v>13</v>
      </c>
      <c r="Q32" s="4"/>
      <c r="R32" s="4"/>
      <c r="S32" s="9"/>
      <c r="T32" s="9">
        <f t="shared" si="4"/>
        <v>28.661538461538463</v>
      </c>
      <c r="U32" s="9">
        <f t="shared" si="5"/>
        <v>28.661538461538463</v>
      </c>
      <c r="V32" s="9">
        <v>24</v>
      </c>
      <c r="W32" s="9">
        <v>45.4</v>
      </c>
      <c r="X32" s="9">
        <v>13</v>
      </c>
      <c r="Y32" s="9">
        <v>28.6</v>
      </c>
      <c r="Z32" s="9">
        <v>33.799999999999997</v>
      </c>
      <c r="AA32" s="9">
        <v>28</v>
      </c>
      <c r="AB32" s="9">
        <v>33.200000000000003</v>
      </c>
      <c r="AC32" s="9">
        <v>28.6</v>
      </c>
      <c r="AD32" s="9">
        <v>34.4</v>
      </c>
      <c r="AE32" s="9">
        <v>29.4</v>
      </c>
      <c r="AF32" s="9"/>
      <c r="AG32" s="9">
        <f t="shared" si="7"/>
        <v>0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71</v>
      </c>
      <c r="B33" s="9" t="s">
        <v>41</v>
      </c>
      <c r="C33" s="9">
        <v>234</v>
      </c>
      <c r="D33" s="9">
        <v>181</v>
      </c>
      <c r="E33" s="9">
        <v>307</v>
      </c>
      <c r="F33" s="9">
        <v>4</v>
      </c>
      <c r="G33" s="7">
        <v>0.4</v>
      </c>
      <c r="H33" s="9">
        <v>45</v>
      </c>
      <c r="I33" s="9" t="s">
        <v>36</v>
      </c>
      <c r="J33" s="9"/>
      <c r="K33" s="9">
        <v>383</v>
      </c>
      <c r="L33" s="9">
        <f t="shared" si="2"/>
        <v>-76</v>
      </c>
      <c r="M33" s="9"/>
      <c r="N33" s="9"/>
      <c r="O33" s="9">
        <v>1098</v>
      </c>
      <c r="P33" s="9">
        <f t="shared" si="3"/>
        <v>61.4</v>
      </c>
      <c r="Q33" s="4"/>
      <c r="R33" s="4"/>
      <c r="S33" s="9"/>
      <c r="T33" s="9">
        <f t="shared" si="4"/>
        <v>17.947882736156352</v>
      </c>
      <c r="U33" s="9">
        <f t="shared" si="5"/>
        <v>17.947882736156352</v>
      </c>
      <c r="V33" s="9">
        <v>92.2</v>
      </c>
      <c r="W33" s="9">
        <v>133.19999999999999</v>
      </c>
      <c r="X33" s="9">
        <v>36.6</v>
      </c>
      <c r="Y33" s="9">
        <v>83.4</v>
      </c>
      <c r="Z33" s="9">
        <v>93.2</v>
      </c>
      <c r="AA33" s="9">
        <v>70.2</v>
      </c>
      <c r="AB33" s="9">
        <v>71.8</v>
      </c>
      <c r="AC33" s="9">
        <v>67.400000000000006</v>
      </c>
      <c r="AD33" s="9">
        <v>80.8</v>
      </c>
      <c r="AE33" s="9">
        <v>72.599999999999994</v>
      </c>
      <c r="AF33" s="9"/>
      <c r="AG33" s="9">
        <f t="shared" si="7"/>
        <v>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72</v>
      </c>
      <c r="B34" s="9" t="s">
        <v>41</v>
      </c>
      <c r="C34" s="9">
        <v>189</v>
      </c>
      <c r="D34" s="9">
        <v>342</v>
      </c>
      <c r="E34" s="9">
        <v>492</v>
      </c>
      <c r="F34" s="9">
        <v>9</v>
      </c>
      <c r="G34" s="7">
        <v>0.4</v>
      </c>
      <c r="H34" s="9">
        <v>45</v>
      </c>
      <c r="I34" s="9" t="s">
        <v>36</v>
      </c>
      <c r="J34" s="9"/>
      <c r="K34" s="9">
        <v>536</v>
      </c>
      <c r="L34" s="9">
        <f t="shared" si="2"/>
        <v>-44</v>
      </c>
      <c r="M34" s="9"/>
      <c r="N34" s="9"/>
      <c r="O34" s="9">
        <v>947.2</v>
      </c>
      <c r="P34" s="9">
        <f t="shared" si="3"/>
        <v>98.4</v>
      </c>
      <c r="Q34" s="4">
        <f t="shared" si="10"/>
        <v>323</v>
      </c>
      <c r="R34" s="4"/>
      <c r="S34" s="9"/>
      <c r="T34" s="9">
        <f t="shared" si="4"/>
        <v>13</v>
      </c>
      <c r="U34" s="9">
        <f t="shared" si="5"/>
        <v>9.7174796747967473</v>
      </c>
      <c r="V34" s="9">
        <v>98.6</v>
      </c>
      <c r="W34" s="9">
        <v>126.2</v>
      </c>
      <c r="X34" s="9">
        <v>55.2</v>
      </c>
      <c r="Y34" s="9">
        <v>88.2</v>
      </c>
      <c r="Z34" s="9">
        <v>73</v>
      </c>
      <c r="AA34" s="9">
        <v>79.400000000000006</v>
      </c>
      <c r="AB34" s="9">
        <v>66.2</v>
      </c>
      <c r="AC34" s="9">
        <v>64.8</v>
      </c>
      <c r="AD34" s="9">
        <v>80.599999999999994</v>
      </c>
      <c r="AE34" s="9">
        <v>45.8</v>
      </c>
      <c r="AF34" s="9"/>
      <c r="AG34" s="9">
        <f t="shared" si="7"/>
        <v>129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73</v>
      </c>
      <c r="B35" s="9" t="s">
        <v>41</v>
      </c>
      <c r="C35" s="9">
        <v>188</v>
      </c>
      <c r="D35" s="9">
        <v>137</v>
      </c>
      <c r="E35" s="9">
        <v>229</v>
      </c>
      <c r="F35" s="9">
        <v>-4</v>
      </c>
      <c r="G35" s="7">
        <v>0.4</v>
      </c>
      <c r="H35" s="9">
        <v>50</v>
      </c>
      <c r="I35" s="9" t="s">
        <v>36</v>
      </c>
      <c r="J35" s="9"/>
      <c r="K35" s="9">
        <v>255</v>
      </c>
      <c r="L35" s="9">
        <f t="shared" si="2"/>
        <v>-26</v>
      </c>
      <c r="M35" s="9"/>
      <c r="N35" s="9"/>
      <c r="O35" s="9">
        <v>552.40000000000009</v>
      </c>
      <c r="P35" s="9">
        <f t="shared" si="3"/>
        <v>45.8</v>
      </c>
      <c r="Q35" s="4">
        <f t="shared" si="10"/>
        <v>46.999999999999886</v>
      </c>
      <c r="R35" s="4"/>
      <c r="S35" s="9"/>
      <c r="T35" s="9">
        <f t="shared" si="4"/>
        <v>13</v>
      </c>
      <c r="U35" s="9">
        <f t="shared" si="5"/>
        <v>11.973799126637557</v>
      </c>
      <c r="V35" s="9">
        <v>55.6</v>
      </c>
      <c r="W35" s="9">
        <v>67.400000000000006</v>
      </c>
      <c r="X35" s="9">
        <v>22.2</v>
      </c>
      <c r="Y35" s="9">
        <v>46.8</v>
      </c>
      <c r="Z35" s="9">
        <v>34.4</v>
      </c>
      <c r="AA35" s="9">
        <v>38.799999999999997</v>
      </c>
      <c r="AB35" s="9">
        <v>30.2</v>
      </c>
      <c r="AC35" s="9">
        <v>36</v>
      </c>
      <c r="AD35" s="9">
        <v>40.799999999999997</v>
      </c>
      <c r="AE35" s="9">
        <v>30.2</v>
      </c>
      <c r="AF35" s="9"/>
      <c r="AG35" s="9">
        <f t="shared" si="7"/>
        <v>19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74</v>
      </c>
      <c r="B36" s="9" t="s">
        <v>41</v>
      </c>
      <c r="C36" s="9">
        <v>228</v>
      </c>
      <c r="D36" s="9">
        <v>51</v>
      </c>
      <c r="E36" s="9">
        <v>245</v>
      </c>
      <c r="F36" s="9">
        <v>5</v>
      </c>
      <c r="G36" s="7">
        <v>0.4</v>
      </c>
      <c r="H36" s="9">
        <v>40</v>
      </c>
      <c r="I36" s="9" t="s">
        <v>36</v>
      </c>
      <c r="J36" s="9"/>
      <c r="K36" s="9">
        <v>272</v>
      </c>
      <c r="L36" s="9">
        <f t="shared" si="2"/>
        <v>-27</v>
      </c>
      <c r="M36" s="9"/>
      <c r="N36" s="9"/>
      <c r="O36" s="9">
        <v>408</v>
      </c>
      <c r="P36" s="9">
        <f t="shared" si="3"/>
        <v>49</v>
      </c>
      <c r="Q36" s="4">
        <f t="shared" si="10"/>
        <v>224</v>
      </c>
      <c r="R36" s="4"/>
      <c r="S36" s="9"/>
      <c r="T36" s="9">
        <f t="shared" si="4"/>
        <v>13</v>
      </c>
      <c r="U36" s="9">
        <f t="shared" si="5"/>
        <v>8.4285714285714288</v>
      </c>
      <c r="V36" s="9">
        <v>49</v>
      </c>
      <c r="W36" s="9">
        <v>53</v>
      </c>
      <c r="X36" s="9">
        <v>17.2</v>
      </c>
      <c r="Y36" s="9">
        <v>44.4</v>
      </c>
      <c r="Z36" s="9">
        <v>37.6</v>
      </c>
      <c r="AA36" s="9">
        <v>37.6</v>
      </c>
      <c r="AB36" s="9">
        <v>36.4</v>
      </c>
      <c r="AC36" s="9">
        <v>31.2</v>
      </c>
      <c r="AD36" s="9">
        <v>39.200000000000003</v>
      </c>
      <c r="AE36" s="9">
        <v>30.4</v>
      </c>
      <c r="AF36" s="9"/>
      <c r="AG36" s="9">
        <f t="shared" si="7"/>
        <v>90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75</v>
      </c>
      <c r="B37" s="9" t="s">
        <v>41</v>
      </c>
      <c r="C37" s="9">
        <v>416</v>
      </c>
      <c r="D37" s="9">
        <v>64</v>
      </c>
      <c r="E37" s="9">
        <v>161</v>
      </c>
      <c r="F37" s="9">
        <v>315</v>
      </c>
      <c r="G37" s="7">
        <v>0.1</v>
      </c>
      <c r="H37" s="9">
        <v>730</v>
      </c>
      <c r="I37" s="9" t="s">
        <v>36</v>
      </c>
      <c r="J37" s="9"/>
      <c r="K37" s="9">
        <v>165</v>
      </c>
      <c r="L37" s="9">
        <f t="shared" si="2"/>
        <v>-4</v>
      </c>
      <c r="M37" s="9"/>
      <c r="N37" s="9"/>
      <c r="O37" s="9">
        <v>101.4</v>
      </c>
      <c r="P37" s="9">
        <f t="shared" si="3"/>
        <v>32.200000000000003</v>
      </c>
      <c r="Q37" s="4"/>
      <c r="R37" s="4"/>
      <c r="S37" s="9"/>
      <c r="T37" s="9">
        <f t="shared" si="4"/>
        <v>12.931677018633538</v>
      </c>
      <c r="U37" s="9">
        <f t="shared" si="5"/>
        <v>12.931677018633538</v>
      </c>
      <c r="V37" s="9">
        <v>24.8</v>
      </c>
      <c r="W37" s="9">
        <v>39.799999999999997</v>
      </c>
      <c r="X37" s="9">
        <v>28</v>
      </c>
      <c r="Y37" s="9">
        <v>36.6</v>
      </c>
      <c r="Z37" s="9">
        <v>41.4</v>
      </c>
      <c r="AA37" s="9">
        <v>42.4</v>
      </c>
      <c r="AB37" s="9">
        <v>42</v>
      </c>
      <c r="AC37" s="9">
        <v>32.799999999999997</v>
      </c>
      <c r="AD37" s="9">
        <v>39.4</v>
      </c>
      <c r="AE37" s="9">
        <v>41.4</v>
      </c>
      <c r="AF37" s="9"/>
      <c r="AG37" s="9">
        <f t="shared" si="7"/>
        <v>0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76</v>
      </c>
      <c r="B38" s="9" t="s">
        <v>41</v>
      </c>
      <c r="C38" s="9">
        <v>285</v>
      </c>
      <c r="D38" s="9">
        <v>238</v>
      </c>
      <c r="E38" s="9">
        <v>324</v>
      </c>
      <c r="F38" s="9">
        <v>6</v>
      </c>
      <c r="G38" s="7">
        <v>0.33</v>
      </c>
      <c r="H38" s="9">
        <v>45</v>
      </c>
      <c r="I38" s="9" t="s">
        <v>36</v>
      </c>
      <c r="J38" s="9"/>
      <c r="K38" s="9">
        <v>417</v>
      </c>
      <c r="L38" s="9">
        <f t="shared" ref="L38:L69" si="11">E38-K38</f>
        <v>-93</v>
      </c>
      <c r="M38" s="9"/>
      <c r="N38" s="9"/>
      <c r="O38" s="9">
        <v>934</v>
      </c>
      <c r="P38" s="9">
        <f t="shared" ref="P38:P69" si="12">E38/5</f>
        <v>64.8</v>
      </c>
      <c r="Q38" s="4"/>
      <c r="R38" s="4"/>
      <c r="S38" s="9"/>
      <c r="T38" s="9">
        <f t="shared" ref="T38:T69" si="13">(F38+O38+Q38)/P38</f>
        <v>14.506172839506174</v>
      </c>
      <c r="U38" s="9">
        <f t="shared" ref="U38:U69" si="14">(F38+O38)/P38</f>
        <v>14.506172839506174</v>
      </c>
      <c r="V38" s="9">
        <v>91</v>
      </c>
      <c r="W38" s="9">
        <v>122</v>
      </c>
      <c r="X38" s="9">
        <v>38.4</v>
      </c>
      <c r="Y38" s="9">
        <v>81.599999999999994</v>
      </c>
      <c r="Z38" s="9">
        <v>73</v>
      </c>
      <c r="AA38" s="9">
        <v>50</v>
      </c>
      <c r="AB38" s="9">
        <v>77.2</v>
      </c>
      <c r="AC38" s="9">
        <v>69.599999999999994</v>
      </c>
      <c r="AD38" s="9">
        <v>84.2</v>
      </c>
      <c r="AE38" s="9">
        <v>62</v>
      </c>
      <c r="AF38" s="9"/>
      <c r="AG38" s="9">
        <f t="shared" si="7"/>
        <v>0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77</v>
      </c>
      <c r="B39" s="9" t="s">
        <v>41</v>
      </c>
      <c r="C39" s="9">
        <v>256</v>
      </c>
      <c r="D39" s="9">
        <v>214</v>
      </c>
      <c r="E39" s="9">
        <v>286</v>
      </c>
      <c r="F39" s="9">
        <v>-14</v>
      </c>
      <c r="G39" s="7">
        <v>0.35</v>
      </c>
      <c r="H39" s="9">
        <v>40</v>
      </c>
      <c r="I39" s="9" t="s">
        <v>36</v>
      </c>
      <c r="J39" s="9"/>
      <c r="K39" s="9">
        <v>313</v>
      </c>
      <c r="L39" s="9">
        <f t="shared" si="11"/>
        <v>-27</v>
      </c>
      <c r="M39" s="9"/>
      <c r="N39" s="9"/>
      <c r="O39" s="9">
        <v>607</v>
      </c>
      <c r="P39" s="9">
        <f t="shared" si="12"/>
        <v>57.2</v>
      </c>
      <c r="Q39" s="4">
        <f t="shared" si="10"/>
        <v>150.60000000000002</v>
      </c>
      <c r="R39" s="4"/>
      <c r="S39" s="9"/>
      <c r="T39" s="9">
        <f t="shared" si="13"/>
        <v>13</v>
      </c>
      <c r="U39" s="9">
        <f t="shared" si="14"/>
        <v>10.367132867132867</v>
      </c>
      <c r="V39" s="9">
        <v>57.4</v>
      </c>
      <c r="W39" s="9">
        <v>72</v>
      </c>
      <c r="X39" s="9">
        <v>22.4</v>
      </c>
      <c r="Y39" s="9">
        <v>56.2</v>
      </c>
      <c r="Z39" s="9">
        <v>43.4</v>
      </c>
      <c r="AA39" s="9">
        <v>46</v>
      </c>
      <c r="AB39" s="9">
        <v>37.200000000000003</v>
      </c>
      <c r="AC39" s="9">
        <v>29.6</v>
      </c>
      <c r="AD39" s="9">
        <v>44.8</v>
      </c>
      <c r="AE39" s="9">
        <v>44.8</v>
      </c>
      <c r="AF39" s="9"/>
      <c r="AG39" s="9">
        <f t="shared" si="7"/>
        <v>53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78</v>
      </c>
      <c r="B40" s="9" t="s">
        <v>35</v>
      </c>
      <c r="C40" s="9">
        <v>11.994999999999999</v>
      </c>
      <c r="D40" s="9">
        <v>142.15</v>
      </c>
      <c r="E40" s="20">
        <f>38.283+E98</f>
        <v>44.838000000000001</v>
      </c>
      <c r="F40" s="20">
        <f>113.688+F98</f>
        <v>95.558999999999997</v>
      </c>
      <c r="G40" s="7">
        <v>1</v>
      </c>
      <c r="H40" s="9">
        <v>40</v>
      </c>
      <c r="I40" s="9" t="s">
        <v>36</v>
      </c>
      <c r="J40" s="9"/>
      <c r="K40" s="9">
        <v>37.729999999999997</v>
      </c>
      <c r="L40" s="9">
        <f t="shared" si="11"/>
        <v>7.1080000000000041</v>
      </c>
      <c r="M40" s="9"/>
      <c r="N40" s="9"/>
      <c r="O40" s="9"/>
      <c r="P40" s="9">
        <f t="shared" si="12"/>
        <v>8.9676000000000009</v>
      </c>
      <c r="Q40" s="4">
        <f t="shared" si="10"/>
        <v>21.019800000000018</v>
      </c>
      <c r="R40" s="4"/>
      <c r="S40" s="9"/>
      <c r="T40" s="9">
        <f t="shared" si="13"/>
        <v>13</v>
      </c>
      <c r="U40" s="9">
        <f t="shared" si="14"/>
        <v>10.656028368794324</v>
      </c>
      <c r="V40" s="9">
        <v>6.6638000000000002</v>
      </c>
      <c r="W40" s="9">
        <v>6.7974000000000014</v>
      </c>
      <c r="X40" s="9">
        <v>8.8445999999999998</v>
      </c>
      <c r="Y40" s="9">
        <v>6.5350000000000001</v>
      </c>
      <c r="Z40" s="9">
        <v>6.5251999999999999</v>
      </c>
      <c r="AA40" s="9">
        <v>8.6874000000000002</v>
      </c>
      <c r="AB40" s="9">
        <v>10.442</v>
      </c>
      <c r="AC40" s="9">
        <v>5.9438000000000004</v>
      </c>
      <c r="AD40" s="9">
        <v>7.2417999999999996</v>
      </c>
      <c r="AE40" s="9">
        <v>5.4146000000000001</v>
      </c>
      <c r="AF40" s="9"/>
      <c r="AG40" s="9">
        <f t="shared" si="7"/>
        <v>21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79</v>
      </c>
      <c r="B41" s="9" t="s">
        <v>41</v>
      </c>
      <c r="C41" s="9">
        <v>77</v>
      </c>
      <c r="D41" s="9">
        <v>233</v>
      </c>
      <c r="E41" s="9">
        <v>197</v>
      </c>
      <c r="F41" s="9">
        <v>-4</v>
      </c>
      <c r="G41" s="7">
        <v>0.35</v>
      </c>
      <c r="H41" s="9">
        <v>40</v>
      </c>
      <c r="I41" s="9" t="s">
        <v>36</v>
      </c>
      <c r="J41" s="9"/>
      <c r="K41" s="9">
        <v>233</v>
      </c>
      <c r="L41" s="9">
        <f t="shared" si="11"/>
        <v>-36</v>
      </c>
      <c r="M41" s="9"/>
      <c r="N41" s="9"/>
      <c r="O41" s="9">
        <v>525.20000000000005</v>
      </c>
      <c r="P41" s="9">
        <f t="shared" si="12"/>
        <v>39.4</v>
      </c>
      <c r="Q41" s="4"/>
      <c r="R41" s="4"/>
      <c r="S41" s="9"/>
      <c r="T41" s="9">
        <f t="shared" si="13"/>
        <v>13.228426395939088</v>
      </c>
      <c r="U41" s="9">
        <f t="shared" si="14"/>
        <v>13.228426395939088</v>
      </c>
      <c r="V41" s="9">
        <v>52.6</v>
      </c>
      <c r="W41" s="9">
        <v>64.2</v>
      </c>
      <c r="X41" s="9">
        <v>33</v>
      </c>
      <c r="Y41" s="9">
        <v>43.4</v>
      </c>
      <c r="Z41" s="9">
        <v>39.200000000000003</v>
      </c>
      <c r="AA41" s="9">
        <v>42</v>
      </c>
      <c r="AB41" s="9">
        <v>42.6</v>
      </c>
      <c r="AC41" s="9">
        <v>39</v>
      </c>
      <c r="AD41" s="9">
        <v>47.6</v>
      </c>
      <c r="AE41" s="9">
        <v>36.799999999999997</v>
      </c>
      <c r="AF41" s="9"/>
      <c r="AG41" s="9">
        <f t="shared" si="7"/>
        <v>0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80</v>
      </c>
      <c r="B42" s="9" t="s">
        <v>41</v>
      </c>
      <c r="C42" s="9">
        <v>205</v>
      </c>
      <c r="D42" s="9">
        <v>64</v>
      </c>
      <c r="E42" s="20">
        <f>228+E94</f>
        <v>232</v>
      </c>
      <c r="F42" s="20">
        <f>-9+F94</f>
        <v>-13</v>
      </c>
      <c r="G42" s="7">
        <v>0.35</v>
      </c>
      <c r="H42" s="9">
        <v>40</v>
      </c>
      <c r="I42" s="9" t="s">
        <v>36</v>
      </c>
      <c r="J42" s="9"/>
      <c r="K42" s="9">
        <v>261</v>
      </c>
      <c r="L42" s="9">
        <f t="shared" si="11"/>
        <v>-29</v>
      </c>
      <c r="M42" s="9"/>
      <c r="N42" s="9"/>
      <c r="O42" s="9">
        <v>643</v>
      </c>
      <c r="P42" s="9">
        <f t="shared" si="12"/>
        <v>46.4</v>
      </c>
      <c r="Q42" s="4"/>
      <c r="R42" s="4"/>
      <c r="S42" s="9"/>
      <c r="T42" s="9">
        <f t="shared" si="13"/>
        <v>13.577586206896552</v>
      </c>
      <c r="U42" s="9">
        <f t="shared" si="14"/>
        <v>13.577586206896552</v>
      </c>
      <c r="V42" s="9">
        <v>69</v>
      </c>
      <c r="W42" s="9">
        <v>85</v>
      </c>
      <c r="X42" s="9">
        <v>29.2</v>
      </c>
      <c r="Y42" s="9">
        <v>64.2</v>
      </c>
      <c r="Z42" s="9">
        <v>59</v>
      </c>
      <c r="AA42" s="9">
        <v>56.6</v>
      </c>
      <c r="AB42" s="9">
        <v>53.8</v>
      </c>
      <c r="AC42" s="9">
        <v>49</v>
      </c>
      <c r="AD42" s="9">
        <v>67</v>
      </c>
      <c r="AE42" s="9">
        <v>62</v>
      </c>
      <c r="AF42" s="9"/>
      <c r="AG42" s="9">
        <f t="shared" si="7"/>
        <v>0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81</v>
      </c>
      <c r="B43" s="9" t="s">
        <v>35</v>
      </c>
      <c r="C43" s="9">
        <v>17.491</v>
      </c>
      <c r="D43" s="9">
        <v>1039.6849999999999</v>
      </c>
      <c r="E43" s="9">
        <v>492.46699999999998</v>
      </c>
      <c r="F43" s="9">
        <v>346.6</v>
      </c>
      <c r="G43" s="7">
        <v>1</v>
      </c>
      <c r="H43" s="9">
        <v>50</v>
      </c>
      <c r="I43" s="18" t="s">
        <v>50</v>
      </c>
      <c r="J43" s="9"/>
      <c r="K43" s="9">
        <v>682.26300000000003</v>
      </c>
      <c r="L43" s="9">
        <f t="shared" si="11"/>
        <v>-189.79600000000005</v>
      </c>
      <c r="M43" s="9"/>
      <c r="N43" s="9"/>
      <c r="O43" s="9">
        <v>1262.8689999999999</v>
      </c>
      <c r="P43" s="9">
        <f t="shared" si="12"/>
        <v>98.493399999999994</v>
      </c>
      <c r="Q43" s="4"/>
      <c r="R43" s="4"/>
      <c r="S43" s="9"/>
      <c r="T43" s="9">
        <f t="shared" si="13"/>
        <v>16.340881724054608</v>
      </c>
      <c r="U43" s="9">
        <f t="shared" si="14"/>
        <v>16.340881724054608</v>
      </c>
      <c r="V43" s="9">
        <v>108.703</v>
      </c>
      <c r="W43" s="9">
        <v>139.36799999999999</v>
      </c>
      <c r="X43" s="9">
        <v>85.697599999999994</v>
      </c>
      <c r="Y43" s="9">
        <v>99.091800000000006</v>
      </c>
      <c r="Z43" s="9">
        <v>73.5518</v>
      </c>
      <c r="AA43" s="9">
        <v>58.166600000000003</v>
      </c>
      <c r="AB43" s="9">
        <v>110.0578</v>
      </c>
      <c r="AC43" s="9">
        <v>94.970600000000005</v>
      </c>
      <c r="AD43" s="9">
        <v>63.128999999999998</v>
      </c>
      <c r="AE43" s="9">
        <v>70.151200000000003</v>
      </c>
      <c r="AF43" s="9"/>
      <c r="AG43" s="9">
        <f t="shared" si="7"/>
        <v>0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82</v>
      </c>
      <c r="B44" s="9" t="s">
        <v>35</v>
      </c>
      <c r="C44" s="9">
        <v>139.845</v>
      </c>
      <c r="D44" s="9">
        <v>86.603999999999999</v>
      </c>
      <c r="E44" s="9">
        <v>147.34</v>
      </c>
      <c r="F44" s="9">
        <v>1.9E-2</v>
      </c>
      <c r="G44" s="7">
        <v>1</v>
      </c>
      <c r="H44" s="9">
        <v>50</v>
      </c>
      <c r="I44" s="9" t="s">
        <v>36</v>
      </c>
      <c r="J44" s="9"/>
      <c r="K44" s="9">
        <v>208.79</v>
      </c>
      <c r="L44" s="9">
        <f t="shared" si="11"/>
        <v>-61.449999999999989</v>
      </c>
      <c r="M44" s="9"/>
      <c r="N44" s="9"/>
      <c r="O44" s="9">
        <v>305.72759999999988</v>
      </c>
      <c r="P44" s="9">
        <f t="shared" si="12"/>
        <v>29.468</v>
      </c>
      <c r="Q44" s="4">
        <f t="shared" si="10"/>
        <v>77.337400000000116</v>
      </c>
      <c r="R44" s="4"/>
      <c r="S44" s="9"/>
      <c r="T44" s="9">
        <f t="shared" si="13"/>
        <v>13</v>
      </c>
      <c r="U44" s="9">
        <f t="shared" si="14"/>
        <v>10.375546355368531</v>
      </c>
      <c r="V44" s="9">
        <v>30.3414</v>
      </c>
      <c r="W44" s="9">
        <v>40.506599999999999</v>
      </c>
      <c r="X44" s="9">
        <v>8.2360000000000007</v>
      </c>
      <c r="Y44" s="9">
        <v>26.693999999999999</v>
      </c>
      <c r="Z44" s="9">
        <v>25.069400000000002</v>
      </c>
      <c r="AA44" s="9">
        <v>21.190999999999999</v>
      </c>
      <c r="AB44" s="9">
        <v>26.177199999999999</v>
      </c>
      <c r="AC44" s="9">
        <v>27.713999999999999</v>
      </c>
      <c r="AD44" s="9">
        <v>31.129799999999999</v>
      </c>
      <c r="AE44" s="9">
        <v>31.95</v>
      </c>
      <c r="AF44" s="9"/>
      <c r="AG44" s="9">
        <f t="shared" si="7"/>
        <v>77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83</v>
      </c>
      <c r="B45" s="9" t="s">
        <v>35</v>
      </c>
      <c r="C45" s="9">
        <v>452.68200000000002</v>
      </c>
      <c r="D45" s="9">
        <v>143.875</v>
      </c>
      <c r="E45" s="9">
        <v>154.392</v>
      </c>
      <c r="F45" s="9">
        <v>292.279</v>
      </c>
      <c r="G45" s="7">
        <v>1</v>
      </c>
      <c r="H45" s="9" t="e">
        <v>#N/A</v>
      </c>
      <c r="I45" s="9" t="s">
        <v>36</v>
      </c>
      <c r="J45" s="9"/>
      <c r="K45" s="9">
        <v>288.875</v>
      </c>
      <c r="L45" s="9">
        <f t="shared" si="11"/>
        <v>-134.483</v>
      </c>
      <c r="M45" s="9"/>
      <c r="N45" s="9"/>
      <c r="O45" s="9"/>
      <c r="P45" s="9">
        <f t="shared" si="12"/>
        <v>30.878399999999999</v>
      </c>
      <c r="Q45" s="4">
        <f t="shared" si="10"/>
        <v>109.14019999999999</v>
      </c>
      <c r="R45" s="4"/>
      <c r="S45" s="9"/>
      <c r="T45" s="9">
        <f t="shared" si="13"/>
        <v>13</v>
      </c>
      <c r="U45" s="9">
        <f t="shared" si="14"/>
        <v>9.4654839628996328</v>
      </c>
      <c r="V45" s="9">
        <v>31.180599999999998</v>
      </c>
      <c r="W45" s="9">
        <v>0</v>
      </c>
      <c r="X45" s="9">
        <v>19.848199999999999</v>
      </c>
      <c r="Y45" s="9">
        <v>42.872199999999999</v>
      </c>
      <c r="Z45" s="9">
        <v>0.30220000000000002</v>
      </c>
      <c r="AA45" s="9">
        <v>18.6434</v>
      </c>
      <c r="AB45" s="9">
        <v>0.29980000000000001</v>
      </c>
      <c r="AC45" s="9">
        <v>10.839</v>
      </c>
      <c r="AD45" s="9">
        <v>13.8432</v>
      </c>
      <c r="AE45" s="9">
        <v>3.0042</v>
      </c>
      <c r="AF45" s="9"/>
      <c r="AG45" s="9">
        <f t="shared" si="7"/>
        <v>109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84</v>
      </c>
      <c r="B46" s="9" t="s">
        <v>35</v>
      </c>
      <c r="C46" s="9">
        <v>5.681</v>
      </c>
      <c r="D46" s="9">
        <v>743.06899999999996</v>
      </c>
      <c r="E46" s="9">
        <v>173.75200000000001</v>
      </c>
      <c r="F46" s="9">
        <v>529.33600000000001</v>
      </c>
      <c r="G46" s="7">
        <v>1</v>
      </c>
      <c r="H46" s="9">
        <v>40</v>
      </c>
      <c r="I46" s="10" t="s">
        <v>85</v>
      </c>
      <c r="J46" s="9"/>
      <c r="K46" s="9">
        <v>203.726</v>
      </c>
      <c r="L46" s="9">
        <f t="shared" si="11"/>
        <v>-29.97399999999999</v>
      </c>
      <c r="M46" s="9"/>
      <c r="N46" s="9"/>
      <c r="O46" s="9"/>
      <c r="P46" s="9">
        <f t="shared" si="12"/>
        <v>34.750399999999999</v>
      </c>
      <c r="Q46" s="4"/>
      <c r="R46" s="4"/>
      <c r="S46" s="9"/>
      <c r="T46" s="9">
        <f t="shared" si="13"/>
        <v>15.232515309176298</v>
      </c>
      <c r="U46" s="9">
        <f t="shared" si="14"/>
        <v>15.232515309176298</v>
      </c>
      <c r="V46" s="9">
        <v>15.741</v>
      </c>
      <c r="W46" s="9">
        <v>0</v>
      </c>
      <c r="X46" s="9">
        <v>63.752400000000002</v>
      </c>
      <c r="Y46" s="9">
        <v>22.628</v>
      </c>
      <c r="Z46" s="9">
        <v>18.256799999999998</v>
      </c>
      <c r="AA46" s="9">
        <v>50.837200000000003</v>
      </c>
      <c r="AB46" s="9">
        <v>17.863199999999999</v>
      </c>
      <c r="AC46" s="9">
        <v>15.477</v>
      </c>
      <c r="AD46" s="9">
        <v>9.5446000000000009</v>
      </c>
      <c r="AE46" s="9">
        <v>19.8992</v>
      </c>
      <c r="AF46" s="9" t="s">
        <v>13</v>
      </c>
      <c r="AG46" s="9">
        <f t="shared" si="7"/>
        <v>0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86</v>
      </c>
      <c r="B47" s="9" t="s">
        <v>41</v>
      </c>
      <c r="C47" s="9">
        <v>1281.7139999999999</v>
      </c>
      <c r="D47" s="9">
        <v>89</v>
      </c>
      <c r="E47" s="20">
        <f>467+E95</f>
        <v>642</v>
      </c>
      <c r="F47" s="20">
        <f>867.714+F95</f>
        <v>198.71400000000006</v>
      </c>
      <c r="G47" s="7">
        <v>0.45</v>
      </c>
      <c r="H47" s="9">
        <v>50</v>
      </c>
      <c r="I47" s="9" t="s">
        <v>36</v>
      </c>
      <c r="J47" s="9"/>
      <c r="K47" s="9">
        <v>505</v>
      </c>
      <c r="L47" s="9">
        <f t="shared" si="11"/>
        <v>137</v>
      </c>
      <c r="M47" s="9"/>
      <c r="N47" s="9"/>
      <c r="O47" s="9">
        <v>1711.2860000000001</v>
      </c>
      <c r="P47" s="9">
        <f t="shared" si="12"/>
        <v>128.4</v>
      </c>
      <c r="Q47" s="4"/>
      <c r="R47" s="4"/>
      <c r="S47" s="9"/>
      <c r="T47" s="9">
        <f t="shared" si="13"/>
        <v>14.875389408099688</v>
      </c>
      <c r="U47" s="9">
        <f t="shared" si="14"/>
        <v>14.875389408099688</v>
      </c>
      <c r="V47" s="9">
        <v>134.80000000000001</v>
      </c>
      <c r="W47" s="9">
        <v>206</v>
      </c>
      <c r="X47" s="9">
        <v>76.742800000000003</v>
      </c>
      <c r="Y47" s="9">
        <v>150.19999999999999</v>
      </c>
      <c r="Z47" s="9">
        <v>107.2</v>
      </c>
      <c r="AA47" s="9">
        <v>109.6</v>
      </c>
      <c r="AB47" s="9">
        <v>114</v>
      </c>
      <c r="AC47" s="9">
        <v>109</v>
      </c>
      <c r="AD47" s="9">
        <v>128.6</v>
      </c>
      <c r="AE47" s="9">
        <v>105</v>
      </c>
      <c r="AF47" s="9"/>
      <c r="AG47" s="9">
        <f t="shared" si="7"/>
        <v>0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87</v>
      </c>
      <c r="B48" s="9" t="s">
        <v>35</v>
      </c>
      <c r="C48" s="9">
        <v>319.81599999999997</v>
      </c>
      <c r="D48" s="9">
        <v>398.62299999999999</v>
      </c>
      <c r="E48" s="9">
        <v>154.869</v>
      </c>
      <c r="F48" s="9">
        <v>374.303</v>
      </c>
      <c r="G48" s="7">
        <v>1</v>
      </c>
      <c r="H48" s="9">
        <v>40</v>
      </c>
      <c r="I48" s="9" t="s">
        <v>36</v>
      </c>
      <c r="J48" s="9"/>
      <c r="K48" s="9">
        <v>245.59899999999999</v>
      </c>
      <c r="L48" s="9">
        <f t="shared" si="11"/>
        <v>-90.72999999999999</v>
      </c>
      <c r="M48" s="9"/>
      <c r="N48" s="9"/>
      <c r="O48" s="9"/>
      <c r="P48" s="9">
        <f t="shared" si="12"/>
        <v>30.973800000000001</v>
      </c>
      <c r="Q48" s="4">
        <f t="shared" si="10"/>
        <v>28.356400000000008</v>
      </c>
      <c r="R48" s="4"/>
      <c r="S48" s="9"/>
      <c r="T48" s="9">
        <f t="shared" si="13"/>
        <v>13</v>
      </c>
      <c r="U48" s="9">
        <f t="shared" si="14"/>
        <v>12.084503677301461</v>
      </c>
      <c r="V48" s="9">
        <v>43.005600000000001</v>
      </c>
      <c r="W48" s="9">
        <v>35.2988</v>
      </c>
      <c r="X48" s="9">
        <v>50.533000000000001</v>
      </c>
      <c r="Y48" s="9">
        <v>47.3568</v>
      </c>
      <c r="Z48" s="9">
        <v>22.331600000000002</v>
      </c>
      <c r="AA48" s="9">
        <v>45.114199999999997</v>
      </c>
      <c r="AB48" s="9">
        <v>32.212800000000001</v>
      </c>
      <c r="AC48" s="9">
        <v>32.297600000000003</v>
      </c>
      <c r="AD48" s="9">
        <v>16.9894</v>
      </c>
      <c r="AE48" s="9">
        <v>34.797800000000002</v>
      </c>
      <c r="AF48" s="9"/>
      <c r="AG48" s="9">
        <f t="shared" si="7"/>
        <v>28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88</v>
      </c>
      <c r="B49" s="9" t="s">
        <v>41</v>
      </c>
      <c r="C49" s="9">
        <v>257</v>
      </c>
      <c r="D49" s="9">
        <v>1476</v>
      </c>
      <c r="E49" s="9">
        <v>569</v>
      </c>
      <c r="F49" s="9">
        <v>298</v>
      </c>
      <c r="G49" s="7">
        <v>0.45</v>
      </c>
      <c r="H49" s="9">
        <v>50</v>
      </c>
      <c r="I49" s="9" t="s">
        <v>36</v>
      </c>
      <c r="J49" s="9"/>
      <c r="K49" s="9">
        <v>601</v>
      </c>
      <c r="L49" s="9">
        <f t="shared" si="11"/>
        <v>-32</v>
      </c>
      <c r="M49" s="9"/>
      <c r="N49" s="9"/>
      <c r="O49" s="9">
        <v>983.8</v>
      </c>
      <c r="P49" s="9">
        <f t="shared" si="12"/>
        <v>113.8</v>
      </c>
      <c r="Q49" s="4">
        <f t="shared" si="10"/>
        <v>197.59999999999991</v>
      </c>
      <c r="R49" s="4"/>
      <c r="S49" s="9"/>
      <c r="T49" s="9">
        <f t="shared" si="13"/>
        <v>13</v>
      </c>
      <c r="U49" s="9">
        <f t="shared" si="14"/>
        <v>11.263620386643234</v>
      </c>
      <c r="V49" s="9">
        <v>110.6</v>
      </c>
      <c r="W49" s="9">
        <v>138.6</v>
      </c>
      <c r="X49" s="9">
        <v>91.6</v>
      </c>
      <c r="Y49" s="9">
        <v>104</v>
      </c>
      <c r="Z49" s="9">
        <v>86.6</v>
      </c>
      <c r="AA49" s="9">
        <v>88.2</v>
      </c>
      <c r="AB49" s="9">
        <v>86.8</v>
      </c>
      <c r="AC49" s="9">
        <v>85.4</v>
      </c>
      <c r="AD49" s="9">
        <v>105</v>
      </c>
      <c r="AE49" s="9">
        <v>90.6</v>
      </c>
      <c r="AF49" s="9"/>
      <c r="AG49" s="9">
        <f t="shared" si="7"/>
        <v>89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89</v>
      </c>
      <c r="B50" s="9" t="s">
        <v>41</v>
      </c>
      <c r="C50" s="9">
        <v>9</v>
      </c>
      <c r="D50" s="9">
        <v>263</v>
      </c>
      <c r="E50" s="9">
        <v>257</v>
      </c>
      <c r="F50" s="9">
        <v>-1</v>
      </c>
      <c r="G50" s="7">
        <v>0.45</v>
      </c>
      <c r="H50" s="9">
        <v>50</v>
      </c>
      <c r="I50" s="9" t="s">
        <v>36</v>
      </c>
      <c r="J50" s="9"/>
      <c r="K50" s="9">
        <v>290</v>
      </c>
      <c r="L50" s="9">
        <f t="shared" si="11"/>
        <v>-33</v>
      </c>
      <c r="M50" s="9"/>
      <c r="N50" s="9"/>
      <c r="O50" s="9">
        <v>476.8</v>
      </c>
      <c r="P50" s="9">
        <f t="shared" si="12"/>
        <v>51.4</v>
      </c>
      <c r="Q50" s="4">
        <f t="shared" si="10"/>
        <v>192.39999999999992</v>
      </c>
      <c r="R50" s="4"/>
      <c r="S50" s="9"/>
      <c r="T50" s="9">
        <f t="shared" si="13"/>
        <v>12.999999999999998</v>
      </c>
      <c r="U50" s="9">
        <f t="shared" si="14"/>
        <v>9.2568093385214016</v>
      </c>
      <c r="V50" s="9">
        <v>44.6</v>
      </c>
      <c r="W50" s="9">
        <v>62.8</v>
      </c>
      <c r="X50" s="9">
        <v>36.4</v>
      </c>
      <c r="Y50" s="9">
        <v>46.8</v>
      </c>
      <c r="Z50" s="9">
        <v>45.8</v>
      </c>
      <c r="AA50" s="9">
        <v>44.6</v>
      </c>
      <c r="AB50" s="9">
        <v>38.799999999999997</v>
      </c>
      <c r="AC50" s="9">
        <v>36.799999999999997</v>
      </c>
      <c r="AD50" s="9">
        <v>51</v>
      </c>
      <c r="AE50" s="9">
        <v>43.2</v>
      </c>
      <c r="AF50" s="9"/>
      <c r="AG50" s="9">
        <f t="shared" si="7"/>
        <v>87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90</v>
      </c>
      <c r="B51" s="9" t="s">
        <v>35</v>
      </c>
      <c r="C51" s="9">
        <v>30.433</v>
      </c>
      <c r="D51" s="9">
        <v>472.06</v>
      </c>
      <c r="E51" s="9">
        <v>234.22399999999999</v>
      </c>
      <c r="F51" s="9">
        <v>230.37899999999999</v>
      </c>
      <c r="G51" s="7">
        <v>1</v>
      </c>
      <c r="H51" s="9">
        <v>50</v>
      </c>
      <c r="I51" s="9" t="s">
        <v>36</v>
      </c>
      <c r="J51" s="9"/>
      <c r="K51" s="9">
        <v>265.97300000000001</v>
      </c>
      <c r="L51" s="9">
        <f t="shared" si="11"/>
        <v>-31.749000000000024</v>
      </c>
      <c r="M51" s="9"/>
      <c r="N51" s="9"/>
      <c r="O51" s="9">
        <v>429.23739999999998</v>
      </c>
      <c r="P51" s="9">
        <f t="shared" si="12"/>
        <v>46.844799999999999</v>
      </c>
      <c r="Q51" s="4"/>
      <c r="R51" s="4"/>
      <c r="S51" s="9"/>
      <c r="T51" s="9">
        <f t="shared" si="13"/>
        <v>14.08088838035385</v>
      </c>
      <c r="U51" s="9">
        <f t="shared" si="14"/>
        <v>14.08088838035385</v>
      </c>
      <c r="V51" s="9">
        <v>40.105600000000003</v>
      </c>
      <c r="W51" s="9">
        <v>67.340800000000002</v>
      </c>
      <c r="X51" s="9">
        <v>53.75</v>
      </c>
      <c r="Y51" s="9">
        <v>48.567799999999998</v>
      </c>
      <c r="Z51" s="9">
        <v>45.689399999999999</v>
      </c>
      <c r="AA51" s="9">
        <v>58.514000000000003</v>
      </c>
      <c r="AB51" s="9">
        <v>57.47</v>
      </c>
      <c r="AC51" s="9">
        <v>52.071199999999997</v>
      </c>
      <c r="AD51" s="9">
        <v>52.581400000000002</v>
      </c>
      <c r="AE51" s="9">
        <v>59.932600000000001</v>
      </c>
      <c r="AF51" s="9"/>
      <c r="AG51" s="9">
        <f t="shared" si="7"/>
        <v>0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91</v>
      </c>
      <c r="B52" s="9" t="s">
        <v>35</v>
      </c>
      <c r="C52" s="9">
        <v>46.081000000000003</v>
      </c>
      <c r="D52" s="9">
        <v>3.5640000000000001</v>
      </c>
      <c r="E52" s="9">
        <v>32.384</v>
      </c>
      <c r="F52" s="9">
        <v>13.212999999999999</v>
      </c>
      <c r="G52" s="7">
        <v>1</v>
      </c>
      <c r="H52" s="9">
        <v>40</v>
      </c>
      <c r="I52" s="9" t="s">
        <v>36</v>
      </c>
      <c r="J52" s="9"/>
      <c r="K52" s="9">
        <v>33.814</v>
      </c>
      <c r="L52" s="9">
        <f t="shared" si="11"/>
        <v>-1.4299999999999997</v>
      </c>
      <c r="M52" s="9"/>
      <c r="N52" s="9"/>
      <c r="O52" s="9"/>
      <c r="P52" s="9">
        <f t="shared" si="12"/>
        <v>6.4767999999999999</v>
      </c>
      <c r="Q52" s="4">
        <f>10*P52-O52-F52</f>
        <v>51.555</v>
      </c>
      <c r="R52" s="4"/>
      <c r="S52" s="9"/>
      <c r="T52" s="9">
        <f t="shared" si="13"/>
        <v>10</v>
      </c>
      <c r="U52" s="9">
        <f t="shared" si="14"/>
        <v>2.0400506422924902</v>
      </c>
      <c r="V52" s="9">
        <v>4.0052000000000003</v>
      </c>
      <c r="W52" s="9">
        <v>3.5714000000000001</v>
      </c>
      <c r="X52" s="9">
        <v>-0.36080000000000001</v>
      </c>
      <c r="Y52" s="9">
        <v>7.1050000000000004</v>
      </c>
      <c r="Z52" s="9">
        <v>7.282</v>
      </c>
      <c r="AA52" s="9">
        <v>-0.08</v>
      </c>
      <c r="AB52" s="9">
        <v>7.9969999999999999</v>
      </c>
      <c r="AC52" s="9">
        <v>3.4548000000000001</v>
      </c>
      <c r="AD52" s="9">
        <v>2.6934</v>
      </c>
      <c r="AE52" s="9">
        <v>3.2944</v>
      </c>
      <c r="AF52" s="9"/>
      <c r="AG52" s="9">
        <f t="shared" si="7"/>
        <v>52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92</v>
      </c>
      <c r="B53" s="9" t="s">
        <v>41</v>
      </c>
      <c r="C53" s="9">
        <v>425</v>
      </c>
      <c r="D53" s="9">
        <v>44</v>
      </c>
      <c r="E53" s="9">
        <v>121</v>
      </c>
      <c r="F53" s="9">
        <v>347</v>
      </c>
      <c r="G53" s="7">
        <v>0.1</v>
      </c>
      <c r="H53" s="9">
        <v>730</v>
      </c>
      <c r="I53" s="9" t="s">
        <v>36</v>
      </c>
      <c r="J53" s="9"/>
      <c r="K53" s="9">
        <v>122</v>
      </c>
      <c r="L53" s="9">
        <f t="shared" si="11"/>
        <v>-1</v>
      </c>
      <c r="M53" s="9"/>
      <c r="N53" s="9"/>
      <c r="O53" s="9"/>
      <c r="P53" s="9">
        <f t="shared" si="12"/>
        <v>24.2</v>
      </c>
      <c r="Q53" s="4"/>
      <c r="R53" s="4"/>
      <c r="S53" s="9"/>
      <c r="T53" s="9">
        <f t="shared" si="13"/>
        <v>14.338842975206612</v>
      </c>
      <c r="U53" s="9">
        <f t="shared" si="14"/>
        <v>14.338842975206612</v>
      </c>
      <c r="V53" s="9">
        <v>17.2</v>
      </c>
      <c r="W53" s="9">
        <v>25</v>
      </c>
      <c r="X53" s="9">
        <v>21.2</v>
      </c>
      <c r="Y53" s="9">
        <v>31</v>
      </c>
      <c r="Z53" s="9">
        <v>32</v>
      </c>
      <c r="AA53" s="9">
        <v>27.8</v>
      </c>
      <c r="AB53" s="9">
        <v>18.2</v>
      </c>
      <c r="AC53" s="9">
        <v>23.6</v>
      </c>
      <c r="AD53" s="9">
        <v>28.8</v>
      </c>
      <c r="AE53" s="9">
        <v>35</v>
      </c>
      <c r="AF53" s="9"/>
      <c r="AG53" s="9">
        <f t="shared" si="7"/>
        <v>0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93</v>
      </c>
      <c r="B54" s="9" t="s">
        <v>35</v>
      </c>
      <c r="C54" s="9">
        <v>9.423</v>
      </c>
      <c r="D54" s="9">
        <v>210.78399999999999</v>
      </c>
      <c r="E54" s="9">
        <v>100.592</v>
      </c>
      <c r="F54" s="9">
        <v>105.43</v>
      </c>
      <c r="G54" s="7">
        <v>1</v>
      </c>
      <c r="H54" s="9">
        <v>50</v>
      </c>
      <c r="I54" s="9" t="s">
        <v>36</v>
      </c>
      <c r="J54" s="9"/>
      <c r="K54" s="9">
        <v>108.85299999999999</v>
      </c>
      <c r="L54" s="9">
        <f t="shared" si="11"/>
        <v>-8.2609999999999957</v>
      </c>
      <c r="M54" s="9"/>
      <c r="N54" s="9"/>
      <c r="O54" s="9">
        <v>29.795199999999991</v>
      </c>
      <c r="P54" s="9">
        <f t="shared" si="12"/>
        <v>20.118400000000001</v>
      </c>
      <c r="Q54" s="4">
        <f t="shared" si="10"/>
        <v>126.31399999999999</v>
      </c>
      <c r="R54" s="4"/>
      <c r="S54" s="9"/>
      <c r="T54" s="9">
        <f t="shared" si="13"/>
        <v>12.999999999999998</v>
      </c>
      <c r="U54" s="9">
        <f t="shared" si="14"/>
        <v>6.7214689040878</v>
      </c>
      <c r="V54" s="9">
        <v>14.594200000000001</v>
      </c>
      <c r="W54" s="9">
        <v>17.1464</v>
      </c>
      <c r="X54" s="9">
        <v>21.848199999999999</v>
      </c>
      <c r="Y54" s="9">
        <v>16.219000000000001</v>
      </c>
      <c r="Z54" s="9">
        <v>12.2464</v>
      </c>
      <c r="AA54" s="9">
        <v>10.7422</v>
      </c>
      <c r="AB54" s="9">
        <v>13.700799999999999</v>
      </c>
      <c r="AC54" s="9">
        <v>14.354200000000001</v>
      </c>
      <c r="AD54" s="9">
        <v>13.9754</v>
      </c>
      <c r="AE54" s="9">
        <v>11.2918</v>
      </c>
      <c r="AF54" s="9"/>
      <c r="AG54" s="9">
        <f t="shared" si="7"/>
        <v>126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94</v>
      </c>
      <c r="B55" s="9" t="s">
        <v>41</v>
      </c>
      <c r="C55" s="9">
        <v>284</v>
      </c>
      <c r="D55" s="9">
        <v>48</v>
      </c>
      <c r="E55" s="9">
        <v>86</v>
      </c>
      <c r="F55" s="9">
        <v>246</v>
      </c>
      <c r="G55" s="7">
        <v>0.1</v>
      </c>
      <c r="H55" s="9">
        <v>730</v>
      </c>
      <c r="I55" s="9" t="s">
        <v>36</v>
      </c>
      <c r="J55" s="9"/>
      <c r="K55" s="9">
        <v>86</v>
      </c>
      <c r="L55" s="9">
        <f t="shared" si="11"/>
        <v>0</v>
      </c>
      <c r="M55" s="9"/>
      <c r="N55" s="9"/>
      <c r="O55" s="9">
        <v>38.400000000000027</v>
      </c>
      <c r="P55" s="9">
        <f t="shared" si="12"/>
        <v>17.2</v>
      </c>
      <c r="Q55" s="4"/>
      <c r="R55" s="4"/>
      <c r="S55" s="9"/>
      <c r="T55" s="9">
        <f t="shared" si="13"/>
        <v>16.534883720930235</v>
      </c>
      <c r="U55" s="9">
        <f t="shared" si="14"/>
        <v>16.534883720930235</v>
      </c>
      <c r="V55" s="9">
        <v>12</v>
      </c>
      <c r="W55" s="9">
        <v>24.8</v>
      </c>
      <c r="X55" s="9">
        <v>19.600000000000001</v>
      </c>
      <c r="Y55" s="9">
        <v>23.4</v>
      </c>
      <c r="Z55" s="9">
        <v>25.8</v>
      </c>
      <c r="AA55" s="9">
        <v>19.600000000000001</v>
      </c>
      <c r="AB55" s="9">
        <v>25.4</v>
      </c>
      <c r="AC55" s="9">
        <v>19.8</v>
      </c>
      <c r="AD55" s="9">
        <v>23.2</v>
      </c>
      <c r="AE55" s="9">
        <v>30.2</v>
      </c>
      <c r="AF55" s="9"/>
      <c r="AG55" s="9">
        <f t="shared" si="7"/>
        <v>0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95</v>
      </c>
      <c r="B56" s="9" t="s">
        <v>41</v>
      </c>
      <c r="C56" s="9">
        <v>285</v>
      </c>
      <c r="D56" s="9">
        <v>88</v>
      </c>
      <c r="E56" s="9">
        <v>337</v>
      </c>
      <c r="F56" s="9">
        <v>-1</v>
      </c>
      <c r="G56" s="7">
        <v>0.4</v>
      </c>
      <c r="H56" s="9">
        <v>40</v>
      </c>
      <c r="I56" s="9" t="s">
        <v>36</v>
      </c>
      <c r="J56" s="9"/>
      <c r="K56" s="9">
        <v>381</v>
      </c>
      <c r="L56" s="9">
        <f t="shared" si="11"/>
        <v>-44</v>
      </c>
      <c r="M56" s="9"/>
      <c r="N56" s="9"/>
      <c r="O56" s="9">
        <v>694</v>
      </c>
      <c r="P56" s="9">
        <f t="shared" si="12"/>
        <v>67.400000000000006</v>
      </c>
      <c r="Q56" s="4">
        <f t="shared" si="10"/>
        <v>183.20000000000005</v>
      </c>
      <c r="R56" s="4"/>
      <c r="S56" s="9"/>
      <c r="T56" s="9">
        <f t="shared" si="13"/>
        <v>13</v>
      </c>
      <c r="U56" s="9">
        <f t="shared" si="14"/>
        <v>10.281899109792285</v>
      </c>
      <c r="V56" s="9">
        <v>68.400000000000006</v>
      </c>
      <c r="W56" s="9">
        <v>89</v>
      </c>
      <c r="X56" s="9">
        <v>19</v>
      </c>
      <c r="Y56" s="9">
        <v>64.2</v>
      </c>
      <c r="Z56" s="9">
        <v>51.8</v>
      </c>
      <c r="AA56" s="9">
        <v>44</v>
      </c>
      <c r="AB56" s="9">
        <v>47.4</v>
      </c>
      <c r="AC56" s="9">
        <v>47.4</v>
      </c>
      <c r="AD56" s="9">
        <v>59.4</v>
      </c>
      <c r="AE56" s="9">
        <v>55.6</v>
      </c>
      <c r="AF56" s="9"/>
      <c r="AG56" s="9">
        <f t="shared" si="7"/>
        <v>73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96</v>
      </c>
      <c r="B57" s="9" t="s">
        <v>41</v>
      </c>
      <c r="C57" s="9">
        <v>239</v>
      </c>
      <c r="D57" s="9">
        <v>251</v>
      </c>
      <c r="E57" s="9">
        <v>293</v>
      </c>
      <c r="F57" s="9">
        <v>3</v>
      </c>
      <c r="G57" s="7">
        <v>0.4</v>
      </c>
      <c r="H57" s="9">
        <v>40</v>
      </c>
      <c r="I57" s="9" t="s">
        <v>36</v>
      </c>
      <c r="J57" s="9"/>
      <c r="K57" s="9">
        <v>330</v>
      </c>
      <c r="L57" s="9">
        <f t="shared" si="11"/>
        <v>-37</v>
      </c>
      <c r="M57" s="9"/>
      <c r="N57" s="9"/>
      <c r="O57" s="9">
        <v>609.20000000000005</v>
      </c>
      <c r="P57" s="9">
        <f t="shared" si="12"/>
        <v>58.6</v>
      </c>
      <c r="Q57" s="4">
        <f t="shared" si="10"/>
        <v>149.60000000000002</v>
      </c>
      <c r="R57" s="4"/>
      <c r="S57" s="9"/>
      <c r="T57" s="9">
        <f t="shared" si="13"/>
        <v>13</v>
      </c>
      <c r="U57" s="9">
        <f t="shared" si="14"/>
        <v>10.447098976109215</v>
      </c>
      <c r="V57" s="9">
        <v>56.2</v>
      </c>
      <c r="W57" s="9">
        <v>77.2</v>
      </c>
      <c r="X57" s="9">
        <v>19.399999999999999</v>
      </c>
      <c r="Y57" s="9">
        <v>54.4</v>
      </c>
      <c r="Z57" s="9">
        <v>47.2</v>
      </c>
      <c r="AA57" s="9">
        <v>47</v>
      </c>
      <c r="AB57" s="9">
        <v>46</v>
      </c>
      <c r="AC57" s="9">
        <v>45</v>
      </c>
      <c r="AD57" s="9">
        <v>55.6</v>
      </c>
      <c r="AE57" s="9">
        <v>53</v>
      </c>
      <c r="AF57" s="9"/>
      <c r="AG57" s="9">
        <f t="shared" si="7"/>
        <v>60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97</v>
      </c>
      <c r="B58" s="9" t="s">
        <v>35</v>
      </c>
      <c r="C58" s="9">
        <v>0.872</v>
      </c>
      <c r="D58" s="9">
        <v>412.37</v>
      </c>
      <c r="E58" s="9">
        <v>171.39599999999999</v>
      </c>
      <c r="F58" s="9">
        <v>127.399</v>
      </c>
      <c r="G58" s="7">
        <v>1</v>
      </c>
      <c r="H58" s="9">
        <v>40</v>
      </c>
      <c r="I58" s="9" t="s">
        <v>36</v>
      </c>
      <c r="J58" s="9"/>
      <c r="K58" s="9">
        <v>249.38300000000001</v>
      </c>
      <c r="L58" s="9">
        <f t="shared" si="11"/>
        <v>-77.987000000000023</v>
      </c>
      <c r="M58" s="9"/>
      <c r="N58" s="9"/>
      <c r="O58" s="9"/>
      <c r="P58" s="9">
        <f t="shared" si="12"/>
        <v>34.279199999999996</v>
      </c>
      <c r="Q58" s="4">
        <f>12*P58-O58-F58</f>
        <v>283.95139999999992</v>
      </c>
      <c r="R58" s="4"/>
      <c r="S58" s="9"/>
      <c r="T58" s="9">
        <f t="shared" si="13"/>
        <v>12</v>
      </c>
      <c r="U58" s="9">
        <f t="shared" si="14"/>
        <v>3.7165103036243559</v>
      </c>
      <c r="V58" s="9">
        <v>26.0396</v>
      </c>
      <c r="W58" s="9">
        <v>7.1496000000000004</v>
      </c>
      <c r="X58" s="9">
        <v>25.095400000000001</v>
      </c>
      <c r="Y58" s="9">
        <v>14.313599999999999</v>
      </c>
      <c r="Z58" s="9">
        <v>7.8475999999999999</v>
      </c>
      <c r="AA58" s="9">
        <v>14.8994</v>
      </c>
      <c r="AB58" s="9">
        <v>19.274999999999999</v>
      </c>
      <c r="AC58" s="9">
        <v>13.2956</v>
      </c>
      <c r="AD58" s="9">
        <v>14.7502</v>
      </c>
      <c r="AE58" s="9">
        <v>6.2949999999999999</v>
      </c>
      <c r="AF58" s="9"/>
      <c r="AG58" s="9">
        <f t="shared" si="7"/>
        <v>284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98</v>
      </c>
      <c r="B59" s="9" t="s">
        <v>41</v>
      </c>
      <c r="C59" s="9"/>
      <c r="D59" s="9"/>
      <c r="E59" s="9">
        <v>-1</v>
      </c>
      <c r="F59" s="9"/>
      <c r="G59" s="7">
        <v>0.4</v>
      </c>
      <c r="H59" s="9" t="e">
        <v>#N/A</v>
      </c>
      <c r="I59" s="9" t="s">
        <v>36</v>
      </c>
      <c r="J59" s="9"/>
      <c r="K59" s="9">
        <v>6</v>
      </c>
      <c r="L59" s="9">
        <f t="shared" si="11"/>
        <v>-7</v>
      </c>
      <c r="M59" s="9"/>
      <c r="N59" s="9"/>
      <c r="O59" s="9">
        <v>60</v>
      </c>
      <c r="P59" s="9">
        <f t="shared" si="12"/>
        <v>-0.2</v>
      </c>
      <c r="Q59" s="4">
        <v>60</v>
      </c>
      <c r="R59" s="4"/>
      <c r="S59" s="9"/>
      <c r="T59" s="9">
        <f t="shared" si="13"/>
        <v>-600</v>
      </c>
      <c r="U59" s="9">
        <f t="shared" si="14"/>
        <v>-300</v>
      </c>
      <c r="V59" s="9">
        <v>-0.4</v>
      </c>
      <c r="W59" s="9">
        <v>-0.6</v>
      </c>
      <c r="X59" s="9">
        <v>15.2</v>
      </c>
      <c r="Y59" s="9">
        <v>24</v>
      </c>
      <c r="Z59" s="9">
        <v>18.8</v>
      </c>
      <c r="AA59" s="9">
        <v>19.8</v>
      </c>
      <c r="AB59" s="9">
        <v>30.6</v>
      </c>
      <c r="AC59" s="9">
        <v>23.8</v>
      </c>
      <c r="AD59" s="9">
        <v>30.4</v>
      </c>
      <c r="AE59" s="9">
        <v>25.8</v>
      </c>
      <c r="AF59" s="9" t="s">
        <v>99</v>
      </c>
      <c r="AG59" s="9">
        <f t="shared" si="7"/>
        <v>24</v>
      </c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100</v>
      </c>
      <c r="B60" s="9" t="s">
        <v>41</v>
      </c>
      <c r="C60" s="9">
        <v>224</v>
      </c>
      <c r="D60" s="9">
        <v>58</v>
      </c>
      <c r="E60" s="9">
        <v>169</v>
      </c>
      <c r="F60" s="9">
        <v>68</v>
      </c>
      <c r="G60" s="7">
        <v>0.33</v>
      </c>
      <c r="H60" s="9" t="e">
        <v>#N/A</v>
      </c>
      <c r="I60" s="9" t="s">
        <v>36</v>
      </c>
      <c r="J60" s="9"/>
      <c r="K60" s="9">
        <v>186</v>
      </c>
      <c r="L60" s="9">
        <f t="shared" si="11"/>
        <v>-17</v>
      </c>
      <c r="M60" s="9"/>
      <c r="N60" s="9"/>
      <c r="O60" s="9">
        <v>309</v>
      </c>
      <c r="P60" s="9">
        <f t="shared" si="12"/>
        <v>33.799999999999997</v>
      </c>
      <c r="Q60" s="4">
        <f t="shared" si="10"/>
        <v>62.399999999999977</v>
      </c>
      <c r="R60" s="4"/>
      <c r="S60" s="9"/>
      <c r="T60" s="9">
        <f t="shared" si="13"/>
        <v>13</v>
      </c>
      <c r="U60" s="9">
        <f t="shared" si="14"/>
        <v>11.153846153846155</v>
      </c>
      <c r="V60" s="9">
        <v>31.6</v>
      </c>
      <c r="W60" s="9">
        <v>41</v>
      </c>
      <c r="X60" s="9">
        <v>10.8</v>
      </c>
      <c r="Y60" s="9">
        <v>36.799999999999997</v>
      </c>
      <c r="Z60" s="9">
        <v>25.4</v>
      </c>
      <c r="AA60" s="9">
        <v>27.4</v>
      </c>
      <c r="AB60" s="9">
        <v>31.4</v>
      </c>
      <c r="AC60" s="9">
        <v>28.8</v>
      </c>
      <c r="AD60" s="9">
        <v>38.4</v>
      </c>
      <c r="AE60" s="9">
        <v>31.6</v>
      </c>
      <c r="AF60" s="9"/>
      <c r="AG60" s="9">
        <f t="shared" si="7"/>
        <v>21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101</v>
      </c>
      <c r="B61" s="9" t="s">
        <v>41</v>
      </c>
      <c r="C61" s="9">
        <v>46</v>
      </c>
      <c r="D61" s="9">
        <v>9</v>
      </c>
      <c r="E61" s="9">
        <v>45</v>
      </c>
      <c r="F61" s="9"/>
      <c r="G61" s="7">
        <v>0.35</v>
      </c>
      <c r="H61" s="9" t="e">
        <v>#N/A</v>
      </c>
      <c r="I61" s="9" t="s">
        <v>36</v>
      </c>
      <c r="J61" s="9"/>
      <c r="K61" s="9">
        <v>65</v>
      </c>
      <c r="L61" s="9">
        <f t="shared" si="11"/>
        <v>-20</v>
      </c>
      <c r="M61" s="9"/>
      <c r="N61" s="9"/>
      <c r="O61" s="9">
        <v>192</v>
      </c>
      <c r="P61" s="9">
        <f t="shared" si="12"/>
        <v>9</v>
      </c>
      <c r="Q61" s="4"/>
      <c r="R61" s="4"/>
      <c r="S61" s="9"/>
      <c r="T61" s="9">
        <f t="shared" si="13"/>
        <v>21.333333333333332</v>
      </c>
      <c r="U61" s="9">
        <f t="shared" si="14"/>
        <v>21.333333333333332</v>
      </c>
      <c r="V61" s="9">
        <v>18.399999999999999</v>
      </c>
      <c r="W61" s="9">
        <v>23.8</v>
      </c>
      <c r="X61" s="9">
        <v>8.1999999999999993</v>
      </c>
      <c r="Y61" s="9">
        <v>19.399999999999999</v>
      </c>
      <c r="Z61" s="9">
        <v>19.600000000000001</v>
      </c>
      <c r="AA61" s="9">
        <v>14.4</v>
      </c>
      <c r="AB61" s="9">
        <v>22.6</v>
      </c>
      <c r="AC61" s="9">
        <v>15.8</v>
      </c>
      <c r="AD61" s="9">
        <v>20.399999999999999</v>
      </c>
      <c r="AE61" s="9">
        <v>21</v>
      </c>
      <c r="AF61" s="9"/>
      <c r="AG61" s="9">
        <f t="shared" si="7"/>
        <v>0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102</v>
      </c>
      <c r="B62" s="9" t="s">
        <v>41</v>
      </c>
      <c r="C62" s="9">
        <v>194</v>
      </c>
      <c r="D62" s="9">
        <v>327</v>
      </c>
      <c r="E62" s="9">
        <v>207</v>
      </c>
      <c r="F62" s="9">
        <v>1</v>
      </c>
      <c r="G62" s="7">
        <v>0.35</v>
      </c>
      <c r="H62" s="9">
        <v>40</v>
      </c>
      <c r="I62" s="9" t="s">
        <v>36</v>
      </c>
      <c r="J62" s="9"/>
      <c r="K62" s="9">
        <v>317</v>
      </c>
      <c r="L62" s="9">
        <f t="shared" si="11"/>
        <v>-110</v>
      </c>
      <c r="M62" s="9"/>
      <c r="N62" s="9"/>
      <c r="O62" s="9">
        <v>767</v>
      </c>
      <c r="P62" s="9">
        <f t="shared" si="12"/>
        <v>41.4</v>
      </c>
      <c r="Q62" s="4"/>
      <c r="R62" s="4"/>
      <c r="S62" s="9"/>
      <c r="T62" s="9">
        <f t="shared" si="13"/>
        <v>18.55072463768116</v>
      </c>
      <c r="U62" s="9">
        <f t="shared" si="14"/>
        <v>18.55072463768116</v>
      </c>
      <c r="V62" s="9">
        <v>64.2</v>
      </c>
      <c r="W62" s="9">
        <v>96.2</v>
      </c>
      <c r="X62" s="9">
        <v>22.2</v>
      </c>
      <c r="Y62" s="9">
        <v>67.599999999999994</v>
      </c>
      <c r="Z62" s="9">
        <v>62.4</v>
      </c>
      <c r="AA62" s="9">
        <v>62</v>
      </c>
      <c r="AB62" s="9">
        <v>59.4</v>
      </c>
      <c r="AC62" s="9">
        <v>60.8</v>
      </c>
      <c r="AD62" s="9">
        <v>74.400000000000006</v>
      </c>
      <c r="AE62" s="9">
        <v>60.8</v>
      </c>
      <c r="AF62" s="9"/>
      <c r="AG62" s="9">
        <f t="shared" si="7"/>
        <v>0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103</v>
      </c>
      <c r="B63" s="9" t="s">
        <v>41</v>
      </c>
      <c r="C63" s="9">
        <v>1079</v>
      </c>
      <c r="D63" s="9">
        <v>387</v>
      </c>
      <c r="E63" s="20">
        <f>505+E96</f>
        <v>667</v>
      </c>
      <c r="F63" s="20">
        <f>7+F96</f>
        <v>5</v>
      </c>
      <c r="G63" s="7">
        <v>0.35</v>
      </c>
      <c r="H63" s="9">
        <v>45</v>
      </c>
      <c r="I63" s="9" t="s">
        <v>36</v>
      </c>
      <c r="J63" s="9"/>
      <c r="K63" s="9">
        <v>601</v>
      </c>
      <c r="L63" s="9">
        <f t="shared" si="11"/>
        <v>66</v>
      </c>
      <c r="M63" s="9"/>
      <c r="N63" s="9"/>
      <c r="O63" s="9">
        <v>1727</v>
      </c>
      <c r="P63" s="9">
        <f t="shared" si="12"/>
        <v>133.4</v>
      </c>
      <c r="Q63" s="4"/>
      <c r="R63" s="4"/>
      <c r="S63" s="9"/>
      <c r="T63" s="9">
        <f t="shared" si="13"/>
        <v>12.983508245877061</v>
      </c>
      <c r="U63" s="9">
        <f t="shared" si="14"/>
        <v>12.983508245877061</v>
      </c>
      <c r="V63" s="9">
        <v>156.80000000000001</v>
      </c>
      <c r="W63" s="9">
        <v>224.4</v>
      </c>
      <c r="X63" s="9">
        <v>65.599999999999994</v>
      </c>
      <c r="Y63" s="9">
        <v>146.19999999999999</v>
      </c>
      <c r="Z63" s="9">
        <v>125</v>
      </c>
      <c r="AA63" s="9">
        <v>118.8</v>
      </c>
      <c r="AB63" s="9">
        <v>100.4</v>
      </c>
      <c r="AC63" s="9">
        <v>118.2</v>
      </c>
      <c r="AD63" s="9">
        <v>138.4</v>
      </c>
      <c r="AE63" s="9">
        <v>92</v>
      </c>
      <c r="AF63" s="9"/>
      <c r="AG63" s="9">
        <f t="shared" si="7"/>
        <v>0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11" t="s">
        <v>104</v>
      </c>
      <c r="B64" s="11" t="s">
        <v>35</v>
      </c>
      <c r="C64" s="11">
        <v>3.1869999999999998</v>
      </c>
      <c r="D64" s="10">
        <v>1053.675</v>
      </c>
      <c r="E64" s="20">
        <v>313.42099999999999</v>
      </c>
      <c r="F64" s="20">
        <v>545.25199999999995</v>
      </c>
      <c r="G64" s="12">
        <v>0</v>
      </c>
      <c r="H64" s="11" t="e">
        <v>#N/A</v>
      </c>
      <c r="I64" s="11" t="s">
        <v>56</v>
      </c>
      <c r="J64" s="11" t="s">
        <v>63</v>
      </c>
      <c r="K64" s="11">
        <v>515.53599999999994</v>
      </c>
      <c r="L64" s="11">
        <f t="shared" si="11"/>
        <v>-202.11499999999995</v>
      </c>
      <c r="M64" s="11"/>
      <c r="N64" s="11"/>
      <c r="O64" s="11"/>
      <c r="P64" s="11">
        <f t="shared" si="12"/>
        <v>62.684199999999997</v>
      </c>
      <c r="Q64" s="13"/>
      <c r="R64" s="13"/>
      <c r="S64" s="11"/>
      <c r="T64" s="11">
        <f t="shared" si="13"/>
        <v>8.6983960870522399</v>
      </c>
      <c r="U64" s="11">
        <f t="shared" si="14"/>
        <v>8.6983960870522399</v>
      </c>
      <c r="V64" s="11">
        <v>82.292600000000007</v>
      </c>
      <c r="W64" s="11">
        <v>95.2346</v>
      </c>
      <c r="X64" s="11">
        <v>96.826400000000007</v>
      </c>
      <c r="Y64" s="11">
        <v>79.762600000000006</v>
      </c>
      <c r="Z64" s="11">
        <v>84.177999999999997</v>
      </c>
      <c r="AA64" s="11">
        <v>98.893799999999999</v>
      </c>
      <c r="AB64" s="11">
        <v>68.577200000000005</v>
      </c>
      <c r="AC64" s="11">
        <v>40.654200000000003</v>
      </c>
      <c r="AD64" s="11">
        <v>0</v>
      </c>
      <c r="AE64" s="11">
        <v>85.654200000000003</v>
      </c>
      <c r="AF64" s="10" t="s">
        <v>105</v>
      </c>
      <c r="AG64" s="9">
        <f t="shared" si="7"/>
        <v>0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 t="s">
        <v>106</v>
      </c>
      <c r="B65" s="9" t="s">
        <v>35</v>
      </c>
      <c r="C65" s="9">
        <v>209.21</v>
      </c>
      <c r="D65" s="9">
        <v>618.41700000000003</v>
      </c>
      <c r="E65" s="9">
        <v>316.17099999999999</v>
      </c>
      <c r="F65" s="9">
        <v>503.43200000000002</v>
      </c>
      <c r="G65" s="7">
        <v>1</v>
      </c>
      <c r="H65" s="9">
        <v>60</v>
      </c>
      <c r="I65" s="9" t="s">
        <v>36</v>
      </c>
      <c r="J65" s="9"/>
      <c r="K65" s="9">
        <v>326.37700000000001</v>
      </c>
      <c r="L65" s="9">
        <f t="shared" si="11"/>
        <v>-10.206000000000017</v>
      </c>
      <c r="M65" s="9"/>
      <c r="N65" s="9"/>
      <c r="O65" s="9">
        <v>397.04440000000011</v>
      </c>
      <c r="P65" s="9">
        <f t="shared" si="12"/>
        <v>63.234200000000001</v>
      </c>
      <c r="Q65" s="4"/>
      <c r="R65" s="4"/>
      <c r="S65" s="9"/>
      <c r="T65" s="9">
        <f t="shared" si="13"/>
        <v>14.240338297946366</v>
      </c>
      <c r="U65" s="9">
        <f t="shared" si="14"/>
        <v>14.240338297946366</v>
      </c>
      <c r="V65" s="9">
        <v>66.441999999999993</v>
      </c>
      <c r="W65" s="9">
        <v>79.422600000000003</v>
      </c>
      <c r="X65" s="9">
        <v>39.164400000000001</v>
      </c>
      <c r="Y65" s="9">
        <v>66.604600000000005</v>
      </c>
      <c r="Z65" s="9">
        <v>61.028399999999998</v>
      </c>
      <c r="AA65" s="9">
        <v>67.366200000000006</v>
      </c>
      <c r="AB65" s="9">
        <v>64.340599999999995</v>
      </c>
      <c r="AC65" s="9">
        <v>60.220999999999997</v>
      </c>
      <c r="AD65" s="9">
        <v>68.273799999999994</v>
      </c>
      <c r="AE65" s="9">
        <v>65.816599999999994</v>
      </c>
      <c r="AF65" s="9"/>
      <c r="AG65" s="9">
        <f t="shared" si="7"/>
        <v>0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24" t="s">
        <v>107</v>
      </c>
      <c r="B66" s="11" t="s">
        <v>35</v>
      </c>
      <c r="C66" s="11">
        <v>118.285</v>
      </c>
      <c r="D66" s="11"/>
      <c r="E66" s="11">
        <v>21.527999999999999</v>
      </c>
      <c r="F66" s="11">
        <v>96.757000000000005</v>
      </c>
      <c r="G66" s="12">
        <v>0</v>
      </c>
      <c r="H66" s="11" t="e">
        <v>#N/A</v>
      </c>
      <c r="I66" s="11" t="s">
        <v>56</v>
      </c>
      <c r="J66" s="11"/>
      <c r="K66" s="11">
        <v>22.5</v>
      </c>
      <c r="L66" s="11">
        <f t="shared" si="11"/>
        <v>-0.97200000000000131</v>
      </c>
      <c r="M66" s="11"/>
      <c r="N66" s="11"/>
      <c r="O66" s="11"/>
      <c r="P66" s="11">
        <f t="shared" si="12"/>
        <v>4.3056000000000001</v>
      </c>
      <c r="Q66" s="13"/>
      <c r="R66" s="13"/>
      <c r="S66" s="11"/>
      <c r="T66" s="11">
        <f t="shared" si="13"/>
        <v>22.472361575622447</v>
      </c>
      <c r="U66" s="11">
        <f t="shared" si="14"/>
        <v>22.472361575622447</v>
      </c>
      <c r="V66" s="11">
        <v>4.1651999999999996</v>
      </c>
      <c r="W66" s="11">
        <v>2.2629999999999999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4" t="s">
        <v>142</v>
      </c>
      <c r="AG66" s="9">
        <f t="shared" si="7"/>
        <v>0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108</v>
      </c>
      <c r="B67" s="9" t="s">
        <v>35</v>
      </c>
      <c r="C67" s="9">
        <v>194.59399999999999</v>
      </c>
      <c r="D67" s="9">
        <v>590.05999999999995</v>
      </c>
      <c r="E67" s="9">
        <v>151.45500000000001</v>
      </c>
      <c r="F67" s="9">
        <v>617.19200000000001</v>
      </c>
      <c r="G67" s="7">
        <v>1</v>
      </c>
      <c r="H67" s="9">
        <v>60</v>
      </c>
      <c r="I67" s="9" t="s">
        <v>36</v>
      </c>
      <c r="J67" s="9"/>
      <c r="K67" s="9">
        <v>170.31200000000001</v>
      </c>
      <c r="L67" s="9">
        <f t="shared" si="11"/>
        <v>-18.856999999999999</v>
      </c>
      <c r="M67" s="9"/>
      <c r="N67" s="9"/>
      <c r="O67" s="9"/>
      <c r="P67" s="9">
        <f t="shared" si="12"/>
        <v>30.291000000000004</v>
      </c>
      <c r="Q67" s="4"/>
      <c r="R67" s="4"/>
      <c r="S67" s="9"/>
      <c r="T67" s="9">
        <f t="shared" si="13"/>
        <v>20.375425043742364</v>
      </c>
      <c r="U67" s="9">
        <f t="shared" si="14"/>
        <v>20.375425043742364</v>
      </c>
      <c r="V67" s="9">
        <v>41.801200000000001</v>
      </c>
      <c r="W67" s="9">
        <v>52.658200000000001</v>
      </c>
      <c r="X67" s="9">
        <v>38.752600000000001</v>
      </c>
      <c r="Y67" s="9">
        <v>36.095599999999997</v>
      </c>
      <c r="Z67" s="9">
        <v>30.663799999999998</v>
      </c>
      <c r="AA67" s="9">
        <v>34.338200000000001</v>
      </c>
      <c r="AB67" s="9">
        <v>49.614400000000003</v>
      </c>
      <c r="AC67" s="9">
        <v>46.538400000000003</v>
      </c>
      <c r="AD67" s="9">
        <v>53.1248</v>
      </c>
      <c r="AE67" s="9">
        <v>39.772799999999997</v>
      </c>
      <c r="AF67" s="21" t="s">
        <v>37</v>
      </c>
      <c r="AG67" s="9">
        <f t="shared" si="7"/>
        <v>0</v>
      </c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109</v>
      </c>
      <c r="B68" s="9" t="s">
        <v>35</v>
      </c>
      <c r="C68" s="9">
        <v>534.84</v>
      </c>
      <c r="D68" s="9">
        <v>990.21</v>
      </c>
      <c r="E68" s="9">
        <v>662.92200000000003</v>
      </c>
      <c r="F68" s="9">
        <v>534.79</v>
      </c>
      <c r="G68" s="7">
        <v>1</v>
      </c>
      <c r="H68" s="9">
        <v>55</v>
      </c>
      <c r="I68" s="18" t="s">
        <v>50</v>
      </c>
      <c r="J68" s="9"/>
      <c r="K68" s="9">
        <v>1020.434</v>
      </c>
      <c r="L68" s="9">
        <f t="shared" si="11"/>
        <v>-357.51199999999994</v>
      </c>
      <c r="M68" s="9"/>
      <c r="N68" s="9"/>
      <c r="O68" s="9">
        <v>364.15379999999999</v>
      </c>
      <c r="P68" s="9">
        <f t="shared" si="12"/>
        <v>132.58440000000002</v>
      </c>
      <c r="Q68" s="4">
        <f>15*P68-O68-F68</f>
        <v>1089.8222000000003</v>
      </c>
      <c r="R68" s="4"/>
      <c r="S68" s="9"/>
      <c r="T68" s="9">
        <f t="shared" si="13"/>
        <v>15</v>
      </c>
      <c r="U68" s="9">
        <f t="shared" si="14"/>
        <v>6.7801626737383875</v>
      </c>
      <c r="V68" s="9">
        <v>121.7052</v>
      </c>
      <c r="W68" s="9">
        <v>97.136800000000008</v>
      </c>
      <c r="X68" s="9">
        <v>107.581</v>
      </c>
      <c r="Y68" s="9">
        <v>128.27520000000001</v>
      </c>
      <c r="Z68" s="9">
        <v>88.199399999999997</v>
      </c>
      <c r="AA68" s="9">
        <v>52.807200000000002</v>
      </c>
      <c r="AB68" s="9">
        <v>159.63480000000001</v>
      </c>
      <c r="AC68" s="9">
        <v>115.7692</v>
      </c>
      <c r="AD68" s="9">
        <v>78.498000000000005</v>
      </c>
      <c r="AE68" s="9">
        <v>101.631</v>
      </c>
      <c r="AF68" s="9"/>
      <c r="AG68" s="9">
        <f t="shared" si="7"/>
        <v>1090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110</v>
      </c>
      <c r="B69" s="9" t="s">
        <v>41</v>
      </c>
      <c r="C69" s="9">
        <v>3</v>
      </c>
      <c r="D69" s="9">
        <v>171</v>
      </c>
      <c r="E69" s="9">
        <v>78</v>
      </c>
      <c r="F69" s="9">
        <v>45</v>
      </c>
      <c r="G69" s="7">
        <v>0.5</v>
      </c>
      <c r="H69" s="9">
        <v>60</v>
      </c>
      <c r="I69" s="9" t="s">
        <v>36</v>
      </c>
      <c r="J69" s="9"/>
      <c r="K69" s="9">
        <v>86</v>
      </c>
      <c r="L69" s="9">
        <f t="shared" si="11"/>
        <v>-8</v>
      </c>
      <c r="M69" s="9"/>
      <c r="N69" s="9"/>
      <c r="O69" s="9">
        <v>107.6</v>
      </c>
      <c r="P69" s="9">
        <f t="shared" si="12"/>
        <v>15.6</v>
      </c>
      <c r="Q69" s="4">
        <f t="shared" ref="Q69:Q93" si="15">13*P69-O69-F69</f>
        <v>50.199999999999989</v>
      </c>
      <c r="R69" s="4"/>
      <c r="S69" s="9"/>
      <c r="T69" s="9">
        <f t="shared" si="13"/>
        <v>13</v>
      </c>
      <c r="U69" s="9">
        <f t="shared" si="14"/>
        <v>9.782051282051281</v>
      </c>
      <c r="V69" s="9">
        <v>13.6</v>
      </c>
      <c r="W69" s="9">
        <v>16.2</v>
      </c>
      <c r="X69" s="9">
        <v>8.8000000000000007</v>
      </c>
      <c r="Y69" s="9">
        <v>12</v>
      </c>
      <c r="Z69" s="9">
        <v>15.7128</v>
      </c>
      <c r="AA69" s="9">
        <v>10.8</v>
      </c>
      <c r="AB69" s="9">
        <v>14</v>
      </c>
      <c r="AC69" s="9">
        <v>10.6</v>
      </c>
      <c r="AD69" s="9">
        <v>13.2</v>
      </c>
      <c r="AE69" s="9">
        <v>18.497599999999998</v>
      </c>
      <c r="AF69" s="9"/>
      <c r="AG69" s="9">
        <f t="shared" si="7"/>
        <v>25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111</v>
      </c>
      <c r="B70" s="9" t="s">
        <v>35</v>
      </c>
      <c r="C70" s="9">
        <v>-2.7040000000000002</v>
      </c>
      <c r="D70" s="9">
        <v>448.04300000000001</v>
      </c>
      <c r="E70" s="9">
        <v>122.288</v>
      </c>
      <c r="F70" s="9">
        <v>286.702</v>
      </c>
      <c r="G70" s="7">
        <v>1</v>
      </c>
      <c r="H70" s="9">
        <v>55</v>
      </c>
      <c r="I70" s="9" t="s">
        <v>36</v>
      </c>
      <c r="J70" s="9"/>
      <c r="K70" s="9">
        <v>155.33500000000001</v>
      </c>
      <c r="L70" s="9">
        <f t="shared" ref="L70:L98" si="16">E70-K70</f>
        <v>-33.047000000000011</v>
      </c>
      <c r="M70" s="9"/>
      <c r="N70" s="9"/>
      <c r="O70" s="9"/>
      <c r="P70" s="9">
        <f t="shared" ref="P70:P98" si="17">E70/5</f>
        <v>24.457599999999999</v>
      </c>
      <c r="Q70" s="4">
        <f t="shared" si="15"/>
        <v>31.246800000000007</v>
      </c>
      <c r="R70" s="4"/>
      <c r="S70" s="9"/>
      <c r="T70" s="9">
        <f t="shared" ref="T70:T98" si="18">(F70+O70+Q70)/P70</f>
        <v>13</v>
      </c>
      <c r="U70" s="9">
        <f t="shared" ref="U70:U98" si="19">(F70+O70)/P70</f>
        <v>11.72240939421693</v>
      </c>
      <c r="V70" s="9">
        <v>16.675599999999999</v>
      </c>
      <c r="W70" s="9">
        <v>14.513999999999999</v>
      </c>
      <c r="X70" s="9">
        <v>34.651200000000003</v>
      </c>
      <c r="Y70" s="9">
        <v>19.105</v>
      </c>
      <c r="Z70" s="9">
        <v>19.096</v>
      </c>
      <c r="AA70" s="9">
        <v>25.769200000000001</v>
      </c>
      <c r="AB70" s="9">
        <v>17.481400000000001</v>
      </c>
      <c r="AC70" s="9">
        <v>20.655200000000001</v>
      </c>
      <c r="AD70" s="9">
        <v>19.6678</v>
      </c>
      <c r="AE70" s="9">
        <v>22.219200000000001</v>
      </c>
      <c r="AF70" s="9"/>
      <c r="AG70" s="9">
        <f t="shared" si="7"/>
        <v>31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112</v>
      </c>
      <c r="B71" s="9" t="s">
        <v>35</v>
      </c>
      <c r="C71" s="9">
        <v>220.27799999999999</v>
      </c>
      <c r="D71" s="9">
        <v>46.969000000000001</v>
      </c>
      <c r="E71" s="9">
        <v>117.596</v>
      </c>
      <c r="F71" s="9">
        <v>109.038</v>
      </c>
      <c r="G71" s="7">
        <v>1</v>
      </c>
      <c r="H71" s="9">
        <v>55</v>
      </c>
      <c r="I71" s="9" t="s">
        <v>36</v>
      </c>
      <c r="J71" s="9"/>
      <c r="K71" s="9">
        <v>164.458</v>
      </c>
      <c r="L71" s="9">
        <f t="shared" si="16"/>
        <v>-46.861999999999995</v>
      </c>
      <c r="M71" s="9"/>
      <c r="N71" s="9"/>
      <c r="O71" s="9">
        <v>74.572399999999988</v>
      </c>
      <c r="P71" s="9">
        <f t="shared" si="17"/>
        <v>23.519200000000001</v>
      </c>
      <c r="Q71" s="4">
        <f t="shared" si="15"/>
        <v>122.13920000000006</v>
      </c>
      <c r="R71" s="4"/>
      <c r="S71" s="9"/>
      <c r="T71" s="9">
        <f t="shared" si="18"/>
        <v>13.000000000000002</v>
      </c>
      <c r="U71" s="9">
        <f t="shared" si="19"/>
        <v>7.8068301642913003</v>
      </c>
      <c r="V71" s="9">
        <v>22.763400000000001</v>
      </c>
      <c r="W71" s="9">
        <v>22.680800000000001</v>
      </c>
      <c r="X71" s="9">
        <v>18.754799999999999</v>
      </c>
      <c r="Y71" s="9">
        <v>29.1404</v>
      </c>
      <c r="Z71" s="9">
        <v>21.8428</v>
      </c>
      <c r="AA71" s="9">
        <v>26.6722</v>
      </c>
      <c r="AB71" s="9">
        <v>17.0334</v>
      </c>
      <c r="AC71" s="9">
        <v>22.035799999999998</v>
      </c>
      <c r="AD71" s="9">
        <v>19.390799999999999</v>
      </c>
      <c r="AE71" s="9">
        <v>16.940999999999999</v>
      </c>
      <c r="AF71" s="9"/>
      <c r="AG71" s="9">
        <f t="shared" ref="AG71:AG98" si="20">ROUND(G71*Q71,0)</f>
        <v>122</v>
      </c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113</v>
      </c>
      <c r="B72" s="9" t="s">
        <v>41</v>
      </c>
      <c r="C72" s="9">
        <v>237</v>
      </c>
      <c r="D72" s="9">
        <v>410</v>
      </c>
      <c r="E72" s="9">
        <v>250</v>
      </c>
      <c r="F72" s="9">
        <v>18</v>
      </c>
      <c r="G72" s="7">
        <v>0.5</v>
      </c>
      <c r="H72" s="9">
        <v>40</v>
      </c>
      <c r="I72" s="9" t="s">
        <v>36</v>
      </c>
      <c r="J72" s="9"/>
      <c r="K72" s="9">
        <v>309</v>
      </c>
      <c r="L72" s="9">
        <f t="shared" si="16"/>
        <v>-59</v>
      </c>
      <c r="M72" s="9"/>
      <c r="N72" s="9"/>
      <c r="O72" s="9">
        <v>547.40000000000009</v>
      </c>
      <c r="P72" s="9">
        <f t="shared" si="17"/>
        <v>50</v>
      </c>
      <c r="Q72" s="4">
        <f t="shared" si="15"/>
        <v>84.599999999999909</v>
      </c>
      <c r="R72" s="4"/>
      <c r="S72" s="9"/>
      <c r="T72" s="9">
        <f t="shared" si="18"/>
        <v>13</v>
      </c>
      <c r="U72" s="9">
        <f t="shared" si="19"/>
        <v>11.308000000000002</v>
      </c>
      <c r="V72" s="9">
        <v>50.8</v>
      </c>
      <c r="W72" s="9">
        <v>71.400000000000006</v>
      </c>
      <c r="X72" s="9">
        <v>23.6</v>
      </c>
      <c r="Y72" s="9">
        <v>57.4</v>
      </c>
      <c r="Z72" s="9">
        <v>42.6</v>
      </c>
      <c r="AA72" s="9">
        <v>48.8</v>
      </c>
      <c r="AB72" s="9">
        <v>48</v>
      </c>
      <c r="AC72" s="9">
        <v>45.2</v>
      </c>
      <c r="AD72" s="9">
        <v>58.4</v>
      </c>
      <c r="AE72" s="9">
        <v>43.4</v>
      </c>
      <c r="AF72" s="9"/>
      <c r="AG72" s="9">
        <f t="shared" si="20"/>
        <v>42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114</v>
      </c>
      <c r="B73" s="9" t="s">
        <v>41</v>
      </c>
      <c r="C73" s="9">
        <v>215</v>
      </c>
      <c r="D73" s="9">
        <v>134</v>
      </c>
      <c r="E73" s="9">
        <v>138</v>
      </c>
      <c r="F73" s="9">
        <v>114</v>
      </c>
      <c r="G73" s="7">
        <v>0.5</v>
      </c>
      <c r="H73" s="9">
        <v>60</v>
      </c>
      <c r="I73" s="9" t="s">
        <v>36</v>
      </c>
      <c r="J73" s="9"/>
      <c r="K73" s="9">
        <v>143</v>
      </c>
      <c r="L73" s="9">
        <f t="shared" si="16"/>
        <v>-5</v>
      </c>
      <c r="M73" s="9"/>
      <c r="N73" s="9"/>
      <c r="O73" s="9">
        <v>117.8</v>
      </c>
      <c r="P73" s="9">
        <f t="shared" si="17"/>
        <v>27.6</v>
      </c>
      <c r="Q73" s="4">
        <f t="shared" si="15"/>
        <v>127</v>
      </c>
      <c r="R73" s="4"/>
      <c r="S73" s="9"/>
      <c r="T73" s="9">
        <f t="shared" si="18"/>
        <v>13</v>
      </c>
      <c r="U73" s="9">
        <f t="shared" si="19"/>
        <v>8.3985507246376816</v>
      </c>
      <c r="V73" s="9">
        <v>24.2</v>
      </c>
      <c r="W73" s="9">
        <v>25.6</v>
      </c>
      <c r="X73" s="9">
        <v>16</v>
      </c>
      <c r="Y73" s="9">
        <v>29.4</v>
      </c>
      <c r="Z73" s="9">
        <v>18</v>
      </c>
      <c r="AA73" s="9">
        <v>19.399999999999999</v>
      </c>
      <c r="AB73" s="9">
        <v>18</v>
      </c>
      <c r="AC73" s="9">
        <v>16</v>
      </c>
      <c r="AD73" s="9">
        <v>20.8</v>
      </c>
      <c r="AE73" s="9">
        <v>25</v>
      </c>
      <c r="AF73" s="9"/>
      <c r="AG73" s="9">
        <f t="shared" si="20"/>
        <v>64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115</v>
      </c>
      <c r="B74" s="9" t="s">
        <v>41</v>
      </c>
      <c r="C74" s="9">
        <v>112.345</v>
      </c>
      <c r="D74" s="9">
        <v>393.34500000000003</v>
      </c>
      <c r="E74" s="9">
        <v>209</v>
      </c>
      <c r="F74" s="9">
        <v>107</v>
      </c>
      <c r="G74" s="7">
        <v>0.4</v>
      </c>
      <c r="H74" s="9">
        <v>55</v>
      </c>
      <c r="I74" s="9" t="s">
        <v>36</v>
      </c>
      <c r="J74" s="9"/>
      <c r="K74" s="9">
        <v>231</v>
      </c>
      <c r="L74" s="9">
        <f t="shared" si="16"/>
        <v>-22</v>
      </c>
      <c r="M74" s="9"/>
      <c r="N74" s="9"/>
      <c r="O74" s="9">
        <v>203.15799999999999</v>
      </c>
      <c r="P74" s="9">
        <f t="shared" si="17"/>
        <v>41.8</v>
      </c>
      <c r="Q74" s="4">
        <f t="shared" si="15"/>
        <v>233.24199999999996</v>
      </c>
      <c r="R74" s="4"/>
      <c r="S74" s="9"/>
      <c r="T74" s="9">
        <f t="shared" si="18"/>
        <v>13</v>
      </c>
      <c r="U74" s="9">
        <f t="shared" si="19"/>
        <v>7.4200478468899531</v>
      </c>
      <c r="V74" s="9">
        <v>37.530999999999999</v>
      </c>
      <c r="W74" s="9">
        <v>39.731000000000002</v>
      </c>
      <c r="X74" s="9">
        <v>30.8</v>
      </c>
      <c r="Y74" s="9">
        <v>35.6</v>
      </c>
      <c r="Z74" s="9">
        <v>25.2</v>
      </c>
      <c r="AA74" s="9">
        <v>34.6</v>
      </c>
      <c r="AB74" s="9">
        <v>28.6</v>
      </c>
      <c r="AC74" s="9">
        <v>24.2</v>
      </c>
      <c r="AD74" s="9">
        <v>35</v>
      </c>
      <c r="AE74" s="9">
        <v>33.200000000000003</v>
      </c>
      <c r="AF74" s="9"/>
      <c r="AG74" s="9">
        <f t="shared" si="20"/>
        <v>93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116</v>
      </c>
      <c r="B75" s="9" t="s">
        <v>35</v>
      </c>
      <c r="C75" s="9">
        <v>422.63900000000001</v>
      </c>
      <c r="D75" s="9">
        <v>1293.9100000000001</v>
      </c>
      <c r="E75" s="9">
        <v>508.7</v>
      </c>
      <c r="F75" s="9">
        <v>1020.744</v>
      </c>
      <c r="G75" s="7">
        <v>1</v>
      </c>
      <c r="H75" s="9">
        <v>55</v>
      </c>
      <c r="I75" s="18" t="s">
        <v>50</v>
      </c>
      <c r="J75" s="9"/>
      <c r="K75" s="9">
        <v>669.471</v>
      </c>
      <c r="L75" s="9">
        <f t="shared" si="16"/>
        <v>-160.77100000000002</v>
      </c>
      <c r="M75" s="9"/>
      <c r="N75" s="9"/>
      <c r="O75" s="9">
        <v>660.26779999999985</v>
      </c>
      <c r="P75" s="9">
        <f t="shared" si="17"/>
        <v>101.74</v>
      </c>
      <c r="Q75" s="4"/>
      <c r="R75" s="4"/>
      <c r="S75" s="9"/>
      <c r="T75" s="9">
        <f t="shared" si="18"/>
        <v>16.52262433654413</v>
      </c>
      <c r="U75" s="9">
        <f t="shared" si="19"/>
        <v>16.52262433654413</v>
      </c>
      <c r="V75" s="9">
        <v>129.05760000000001</v>
      </c>
      <c r="W75" s="9">
        <v>136.88079999999999</v>
      </c>
      <c r="X75" s="9">
        <v>130.7354</v>
      </c>
      <c r="Y75" s="9">
        <v>130.52160000000001</v>
      </c>
      <c r="Z75" s="9">
        <v>85.4328</v>
      </c>
      <c r="AA75" s="9">
        <v>118.9068</v>
      </c>
      <c r="AB75" s="9">
        <v>63.842599999999997</v>
      </c>
      <c r="AC75" s="9">
        <v>115.9158</v>
      </c>
      <c r="AD75" s="9">
        <v>72.102800000000002</v>
      </c>
      <c r="AE75" s="9">
        <v>71.871399999999994</v>
      </c>
      <c r="AF75" s="9"/>
      <c r="AG75" s="9">
        <f t="shared" si="20"/>
        <v>0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117</v>
      </c>
      <c r="B76" s="9" t="s">
        <v>35</v>
      </c>
      <c r="C76" s="9">
        <v>3.0000000000000001E-3</v>
      </c>
      <c r="D76" s="9">
        <v>58.921999999999997</v>
      </c>
      <c r="E76" s="9">
        <v>3.5209999999999999</v>
      </c>
      <c r="F76" s="9">
        <v>48.284999999999997</v>
      </c>
      <c r="G76" s="7">
        <v>1</v>
      </c>
      <c r="H76" s="9" t="e">
        <v>#N/A</v>
      </c>
      <c r="I76" s="9" t="s">
        <v>36</v>
      </c>
      <c r="J76" s="9"/>
      <c r="K76" s="9">
        <v>10.82</v>
      </c>
      <c r="L76" s="9">
        <f t="shared" si="16"/>
        <v>-7.2990000000000004</v>
      </c>
      <c r="M76" s="9"/>
      <c r="N76" s="9"/>
      <c r="O76" s="9"/>
      <c r="P76" s="9">
        <f t="shared" si="17"/>
        <v>0.70419999999999994</v>
      </c>
      <c r="Q76" s="4"/>
      <c r="R76" s="4"/>
      <c r="S76" s="9"/>
      <c r="T76" s="9">
        <f t="shared" si="18"/>
        <v>68.567168418063048</v>
      </c>
      <c r="U76" s="9">
        <f t="shared" si="19"/>
        <v>68.567168418063048</v>
      </c>
      <c r="V76" s="9">
        <v>1.0640000000000001</v>
      </c>
      <c r="W76" s="9">
        <v>-0.159</v>
      </c>
      <c r="X76" s="9">
        <v>2.52</v>
      </c>
      <c r="Y76" s="9">
        <v>1.6948000000000001</v>
      </c>
      <c r="Z76" s="9">
        <v>1.7929999999999999</v>
      </c>
      <c r="AA76" s="9">
        <v>2.5177999999999998</v>
      </c>
      <c r="AB76" s="9">
        <v>2.8712</v>
      </c>
      <c r="AC76" s="9">
        <v>3.859</v>
      </c>
      <c r="AD76" s="9">
        <v>3.5169999999999999</v>
      </c>
      <c r="AE76" s="9">
        <v>4.6736000000000004</v>
      </c>
      <c r="AF76" s="23" t="s">
        <v>143</v>
      </c>
      <c r="AG76" s="9">
        <f t="shared" si="20"/>
        <v>0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118</v>
      </c>
      <c r="B77" s="9" t="s">
        <v>41</v>
      </c>
      <c r="C77" s="9">
        <v>59</v>
      </c>
      <c r="D77" s="9">
        <v>246</v>
      </c>
      <c r="E77" s="9">
        <v>129</v>
      </c>
      <c r="F77" s="9">
        <v>52</v>
      </c>
      <c r="G77" s="7">
        <v>0.4</v>
      </c>
      <c r="H77" s="9">
        <v>55</v>
      </c>
      <c r="I77" s="9" t="s">
        <v>36</v>
      </c>
      <c r="J77" s="9"/>
      <c r="K77" s="9">
        <v>138</v>
      </c>
      <c r="L77" s="9">
        <f t="shared" si="16"/>
        <v>-9</v>
      </c>
      <c r="M77" s="9"/>
      <c r="N77" s="9"/>
      <c r="O77" s="9">
        <v>211</v>
      </c>
      <c r="P77" s="9">
        <f t="shared" si="17"/>
        <v>25.8</v>
      </c>
      <c r="Q77" s="4">
        <f t="shared" si="15"/>
        <v>72.400000000000034</v>
      </c>
      <c r="R77" s="4"/>
      <c r="S77" s="9"/>
      <c r="T77" s="9">
        <f t="shared" si="18"/>
        <v>13.000000000000002</v>
      </c>
      <c r="U77" s="9">
        <f t="shared" si="19"/>
        <v>10.193798449612403</v>
      </c>
      <c r="V77" s="9">
        <v>23</v>
      </c>
      <c r="W77" s="9">
        <v>30</v>
      </c>
      <c r="X77" s="9">
        <v>22.6</v>
      </c>
      <c r="Y77" s="9">
        <v>24</v>
      </c>
      <c r="Z77" s="9">
        <v>19.2</v>
      </c>
      <c r="AA77" s="9">
        <v>20.399999999999999</v>
      </c>
      <c r="AB77" s="9">
        <v>20.2</v>
      </c>
      <c r="AC77" s="9">
        <v>15.2</v>
      </c>
      <c r="AD77" s="9">
        <v>24.2</v>
      </c>
      <c r="AE77" s="9">
        <v>24</v>
      </c>
      <c r="AF77" s="9"/>
      <c r="AG77" s="9">
        <f t="shared" si="20"/>
        <v>29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 t="s">
        <v>57</v>
      </c>
      <c r="B78" s="9" t="s">
        <v>35</v>
      </c>
      <c r="C78" s="9">
        <v>-2.6459999999999999</v>
      </c>
      <c r="D78" s="9"/>
      <c r="E78" s="20">
        <f>-2.66+E20</f>
        <v>44.754999999999995</v>
      </c>
      <c r="F78" s="20">
        <f>-2.646+F20</f>
        <v>108.709</v>
      </c>
      <c r="G78" s="7">
        <v>1</v>
      </c>
      <c r="H78" s="9">
        <v>55</v>
      </c>
      <c r="I78" s="9" t="s">
        <v>36</v>
      </c>
      <c r="J78" s="9"/>
      <c r="K78" s="9"/>
      <c r="L78" s="9">
        <f t="shared" si="16"/>
        <v>44.754999999999995</v>
      </c>
      <c r="M78" s="9"/>
      <c r="N78" s="9"/>
      <c r="O78" s="9"/>
      <c r="P78" s="9">
        <f t="shared" si="17"/>
        <v>8.9509999999999987</v>
      </c>
      <c r="Q78" s="4">
        <f t="shared" si="15"/>
        <v>7.6539999999999822</v>
      </c>
      <c r="R78" s="4"/>
      <c r="S78" s="9"/>
      <c r="T78" s="9">
        <f t="shared" si="18"/>
        <v>13</v>
      </c>
      <c r="U78" s="9">
        <f t="shared" si="19"/>
        <v>12.144900011171938</v>
      </c>
      <c r="V78" s="9">
        <v>7.5723999999999991</v>
      </c>
      <c r="W78" s="9">
        <v>8.5624000000000002</v>
      </c>
      <c r="X78" s="9">
        <v>16.1478</v>
      </c>
      <c r="Y78" s="9">
        <v>9.9450000000000003</v>
      </c>
      <c r="Z78" s="9">
        <v>5.9433999999999996</v>
      </c>
      <c r="AA78" s="9">
        <v>10.3622</v>
      </c>
      <c r="AB78" s="9">
        <v>10.9788</v>
      </c>
      <c r="AC78" s="9">
        <v>16.402999999999999</v>
      </c>
      <c r="AD78" s="9">
        <v>18.0152</v>
      </c>
      <c r="AE78" s="9">
        <v>8.6574000000000009</v>
      </c>
      <c r="AF78" s="23" t="s">
        <v>53</v>
      </c>
      <c r="AG78" s="9">
        <f t="shared" si="20"/>
        <v>8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 t="s">
        <v>119</v>
      </c>
      <c r="B79" s="9" t="s">
        <v>41</v>
      </c>
      <c r="C79" s="9">
        <v>60</v>
      </c>
      <c r="D79" s="9">
        <v>148</v>
      </c>
      <c r="E79" s="9">
        <v>93</v>
      </c>
      <c r="F79" s="9"/>
      <c r="G79" s="7">
        <v>0.3</v>
      </c>
      <c r="H79" s="9">
        <v>40</v>
      </c>
      <c r="I79" s="9" t="s">
        <v>36</v>
      </c>
      <c r="J79" s="9"/>
      <c r="K79" s="9">
        <v>118</v>
      </c>
      <c r="L79" s="9">
        <f t="shared" si="16"/>
        <v>-25</v>
      </c>
      <c r="M79" s="9"/>
      <c r="N79" s="9"/>
      <c r="O79" s="9">
        <v>563.6</v>
      </c>
      <c r="P79" s="9">
        <f t="shared" si="17"/>
        <v>18.600000000000001</v>
      </c>
      <c r="Q79" s="4"/>
      <c r="R79" s="4"/>
      <c r="S79" s="9"/>
      <c r="T79" s="9">
        <f t="shared" si="18"/>
        <v>30.301075268817204</v>
      </c>
      <c r="U79" s="9">
        <f t="shared" si="19"/>
        <v>30.301075268817204</v>
      </c>
      <c r="V79" s="9">
        <v>36.200000000000003</v>
      </c>
      <c r="W79" s="9">
        <v>69.400000000000006</v>
      </c>
      <c r="X79" s="9">
        <v>15.4</v>
      </c>
      <c r="Y79" s="9">
        <v>40</v>
      </c>
      <c r="Z79" s="9">
        <v>43.6</v>
      </c>
      <c r="AA79" s="9">
        <v>35</v>
      </c>
      <c r="AB79" s="9">
        <v>41</v>
      </c>
      <c r="AC79" s="9">
        <v>39.200000000000003</v>
      </c>
      <c r="AD79" s="9">
        <v>53.2</v>
      </c>
      <c r="AE79" s="9">
        <v>47.6</v>
      </c>
      <c r="AF79" s="9"/>
      <c r="AG79" s="9">
        <f t="shared" si="20"/>
        <v>0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 t="s">
        <v>120</v>
      </c>
      <c r="B80" s="9" t="s">
        <v>41</v>
      </c>
      <c r="C80" s="9">
        <v>172</v>
      </c>
      <c r="D80" s="9">
        <v>31</v>
      </c>
      <c r="E80" s="9">
        <v>192</v>
      </c>
      <c r="F80" s="9">
        <v>-14</v>
      </c>
      <c r="G80" s="7">
        <v>0.3</v>
      </c>
      <c r="H80" s="9">
        <v>40</v>
      </c>
      <c r="I80" s="9" t="s">
        <v>36</v>
      </c>
      <c r="J80" s="9"/>
      <c r="K80" s="9">
        <v>218</v>
      </c>
      <c r="L80" s="9">
        <f t="shared" si="16"/>
        <v>-26</v>
      </c>
      <c r="M80" s="9"/>
      <c r="N80" s="9"/>
      <c r="O80" s="9">
        <v>406.8</v>
      </c>
      <c r="P80" s="9">
        <f t="shared" si="17"/>
        <v>38.4</v>
      </c>
      <c r="Q80" s="4">
        <f t="shared" si="15"/>
        <v>106.39999999999998</v>
      </c>
      <c r="R80" s="4"/>
      <c r="S80" s="9"/>
      <c r="T80" s="9">
        <f t="shared" si="18"/>
        <v>13</v>
      </c>
      <c r="U80" s="9">
        <f t="shared" si="19"/>
        <v>10.229166666666668</v>
      </c>
      <c r="V80" s="9">
        <v>33.200000000000003</v>
      </c>
      <c r="W80" s="9">
        <v>48.4</v>
      </c>
      <c r="X80" s="9">
        <v>10.8</v>
      </c>
      <c r="Y80" s="9">
        <v>36.799999999999997</v>
      </c>
      <c r="Z80" s="9">
        <v>30.6</v>
      </c>
      <c r="AA80" s="9">
        <v>26.4</v>
      </c>
      <c r="AB80" s="9">
        <v>24.2</v>
      </c>
      <c r="AC80" s="9">
        <v>25</v>
      </c>
      <c r="AD80" s="9">
        <v>35.6</v>
      </c>
      <c r="AE80" s="9">
        <v>21.4</v>
      </c>
      <c r="AF80" s="9"/>
      <c r="AG80" s="9">
        <f t="shared" si="20"/>
        <v>32</v>
      </c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121</v>
      </c>
      <c r="B81" s="9" t="s">
        <v>41</v>
      </c>
      <c r="C81" s="9">
        <v>156</v>
      </c>
      <c r="D81" s="9">
        <v>20</v>
      </c>
      <c r="E81" s="9">
        <v>165</v>
      </c>
      <c r="F81" s="9">
        <v>-2</v>
      </c>
      <c r="G81" s="7">
        <v>0.3</v>
      </c>
      <c r="H81" s="9">
        <v>40</v>
      </c>
      <c r="I81" s="9" t="s">
        <v>36</v>
      </c>
      <c r="J81" s="9"/>
      <c r="K81" s="9">
        <v>191</v>
      </c>
      <c r="L81" s="9">
        <f t="shared" si="16"/>
        <v>-26</v>
      </c>
      <c r="M81" s="9"/>
      <c r="N81" s="9"/>
      <c r="O81" s="9">
        <v>263</v>
      </c>
      <c r="P81" s="9">
        <f t="shared" si="17"/>
        <v>33</v>
      </c>
      <c r="Q81" s="4">
        <f t="shared" si="15"/>
        <v>168</v>
      </c>
      <c r="R81" s="4"/>
      <c r="S81" s="9"/>
      <c r="T81" s="9">
        <f t="shared" si="18"/>
        <v>13</v>
      </c>
      <c r="U81" s="9">
        <f t="shared" si="19"/>
        <v>7.9090909090909092</v>
      </c>
      <c r="V81" s="9">
        <v>32.200000000000003</v>
      </c>
      <c r="W81" s="9">
        <v>35</v>
      </c>
      <c r="X81" s="9">
        <v>11.2</v>
      </c>
      <c r="Y81" s="9">
        <v>27.6</v>
      </c>
      <c r="Z81" s="9">
        <v>21.8</v>
      </c>
      <c r="AA81" s="9">
        <v>25.4</v>
      </c>
      <c r="AB81" s="9">
        <v>17.8</v>
      </c>
      <c r="AC81" s="9">
        <v>10</v>
      </c>
      <c r="AD81" s="9">
        <v>15</v>
      </c>
      <c r="AE81" s="9">
        <v>19</v>
      </c>
      <c r="AF81" s="9"/>
      <c r="AG81" s="9">
        <f t="shared" si="20"/>
        <v>50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122</v>
      </c>
      <c r="B82" s="9" t="s">
        <v>41</v>
      </c>
      <c r="C82" s="9">
        <v>76</v>
      </c>
      <c r="D82" s="9">
        <v>12</v>
      </c>
      <c r="E82" s="9">
        <v>84</v>
      </c>
      <c r="F82" s="9">
        <v>-4</v>
      </c>
      <c r="G82" s="7">
        <v>0.12</v>
      </c>
      <c r="H82" s="9">
        <v>45</v>
      </c>
      <c r="I82" s="9" t="s">
        <v>36</v>
      </c>
      <c r="J82" s="9"/>
      <c r="K82" s="9">
        <v>92</v>
      </c>
      <c r="L82" s="9">
        <f t="shared" si="16"/>
        <v>-8</v>
      </c>
      <c r="M82" s="9"/>
      <c r="N82" s="9"/>
      <c r="O82" s="9">
        <v>137.6</v>
      </c>
      <c r="P82" s="9">
        <f t="shared" si="17"/>
        <v>16.8</v>
      </c>
      <c r="Q82" s="4">
        <f t="shared" si="15"/>
        <v>84.800000000000011</v>
      </c>
      <c r="R82" s="4"/>
      <c r="S82" s="9"/>
      <c r="T82" s="9">
        <f t="shared" si="18"/>
        <v>13</v>
      </c>
      <c r="U82" s="9">
        <f t="shared" si="19"/>
        <v>7.9523809523809517</v>
      </c>
      <c r="V82" s="9">
        <v>21.4</v>
      </c>
      <c r="W82" s="9">
        <v>17.8</v>
      </c>
      <c r="X82" s="9">
        <v>7.8</v>
      </c>
      <c r="Y82" s="9">
        <v>17</v>
      </c>
      <c r="Z82" s="9">
        <v>11.8</v>
      </c>
      <c r="AA82" s="9">
        <v>11.2</v>
      </c>
      <c r="AB82" s="9">
        <v>14</v>
      </c>
      <c r="AC82" s="9">
        <v>11</v>
      </c>
      <c r="AD82" s="9">
        <v>11.6</v>
      </c>
      <c r="AE82" s="9">
        <v>15.6</v>
      </c>
      <c r="AF82" s="9"/>
      <c r="AG82" s="9">
        <f t="shared" si="20"/>
        <v>10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123</v>
      </c>
      <c r="B83" s="9" t="s">
        <v>41</v>
      </c>
      <c r="C83" s="9">
        <v>98</v>
      </c>
      <c r="D83" s="9">
        <v>16</v>
      </c>
      <c r="E83" s="9">
        <v>66</v>
      </c>
      <c r="F83" s="9">
        <v>41</v>
      </c>
      <c r="G83" s="7">
        <v>7.0000000000000007E-2</v>
      </c>
      <c r="H83" s="9">
        <v>60</v>
      </c>
      <c r="I83" s="9" t="s">
        <v>36</v>
      </c>
      <c r="J83" s="9"/>
      <c r="K83" s="9">
        <v>73</v>
      </c>
      <c r="L83" s="9">
        <f t="shared" si="16"/>
        <v>-7</v>
      </c>
      <c r="M83" s="9"/>
      <c r="N83" s="9"/>
      <c r="O83" s="9">
        <v>125.6</v>
      </c>
      <c r="P83" s="9">
        <f t="shared" si="17"/>
        <v>13.2</v>
      </c>
      <c r="Q83" s="4">
        <f t="shared" si="15"/>
        <v>5</v>
      </c>
      <c r="R83" s="4"/>
      <c r="S83" s="9"/>
      <c r="T83" s="9">
        <f t="shared" si="18"/>
        <v>13</v>
      </c>
      <c r="U83" s="9">
        <f t="shared" si="19"/>
        <v>12.621212121212121</v>
      </c>
      <c r="V83" s="9">
        <v>11.2</v>
      </c>
      <c r="W83" s="9">
        <v>17.2</v>
      </c>
      <c r="X83" s="9">
        <v>12</v>
      </c>
      <c r="Y83" s="9">
        <v>14.6</v>
      </c>
      <c r="Z83" s="9">
        <v>12.4</v>
      </c>
      <c r="AA83" s="9">
        <v>12.6</v>
      </c>
      <c r="AB83" s="9">
        <v>11</v>
      </c>
      <c r="AC83" s="9">
        <v>10.6</v>
      </c>
      <c r="AD83" s="9">
        <v>14.6</v>
      </c>
      <c r="AE83" s="9">
        <v>11</v>
      </c>
      <c r="AF83" s="9"/>
      <c r="AG83" s="9">
        <f t="shared" si="20"/>
        <v>0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124</v>
      </c>
      <c r="B84" s="9" t="s">
        <v>41</v>
      </c>
      <c r="C84" s="9">
        <v>131</v>
      </c>
      <c r="D84" s="9">
        <v>12</v>
      </c>
      <c r="E84" s="9">
        <v>46</v>
      </c>
      <c r="F84" s="9">
        <v>94</v>
      </c>
      <c r="G84" s="7">
        <v>0.12</v>
      </c>
      <c r="H84" s="9">
        <v>90</v>
      </c>
      <c r="I84" s="9" t="s">
        <v>36</v>
      </c>
      <c r="J84" s="9"/>
      <c r="K84" s="9">
        <v>49</v>
      </c>
      <c r="L84" s="9">
        <f t="shared" si="16"/>
        <v>-3</v>
      </c>
      <c r="M84" s="9"/>
      <c r="N84" s="9"/>
      <c r="O84" s="9">
        <v>32.799999999999983</v>
      </c>
      <c r="P84" s="9">
        <f t="shared" si="17"/>
        <v>9.1999999999999993</v>
      </c>
      <c r="Q84" s="4"/>
      <c r="R84" s="4"/>
      <c r="S84" s="9"/>
      <c r="T84" s="9">
        <f t="shared" si="18"/>
        <v>13.782608695652174</v>
      </c>
      <c r="U84" s="9">
        <f t="shared" si="19"/>
        <v>13.782608695652174</v>
      </c>
      <c r="V84" s="9">
        <v>7</v>
      </c>
      <c r="W84" s="9">
        <v>12.6</v>
      </c>
      <c r="X84" s="9">
        <v>8.4</v>
      </c>
      <c r="Y84" s="9">
        <v>15.4</v>
      </c>
      <c r="Z84" s="9">
        <v>9</v>
      </c>
      <c r="AA84" s="9">
        <v>9</v>
      </c>
      <c r="AB84" s="9">
        <v>11.8</v>
      </c>
      <c r="AC84" s="9">
        <v>16.8</v>
      </c>
      <c r="AD84" s="9">
        <v>20</v>
      </c>
      <c r="AE84" s="9">
        <v>12.2</v>
      </c>
      <c r="AF84" s="9"/>
      <c r="AG84" s="9">
        <f t="shared" si="20"/>
        <v>0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10" t="s">
        <v>125</v>
      </c>
      <c r="B85" s="9" t="s">
        <v>35</v>
      </c>
      <c r="C85" s="9">
        <v>1.413</v>
      </c>
      <c r="D85" s="9"/>
      <c r="E85" s="9">
        <v>0.70499999999999996</v>
      </c>
      <c r="F85" s="9"/>
      <c r="G85" s="7">
        <v>1</v>
      </c>
      <c r="H85" s="9">
        <v>180</v>
      </c>
      <c r="I85" s="9" t="s">
        <v>36</v>
      </c>
      <c r="J85" s="9"/>
      <c r="K85" s="9">
        <v>0.68</v>
      </c>
      <c r="L85" s="9">
        <f t="shared" si="16"/>
        <v>2.4999999999999911E-2</v>
      </c>
      <c r="M85" s="9"/>
      <c r="N85" s="9"/>
      <c r="O85" s="9"/>
      <c r="P85" s="9">
        <f t="shared" si="17"/>
        <v>0.14099999999999999</v>
      </c>
      <c r="Q85" s="19">
        <v>4</v>
      </c>
      <c r="R85" s="4"/>
      <c r="S85" s="9"/>
      <c r="T85" s="9">
        <f t="shared" si="18"/>
        <v>28.368794326241137</v>
      </c>
      <c r="U85" s="9">
        <f t="shared" si="19"/>
        <v>0</v>
      </c>
      <c r="V85" s="9">
        <v>0.14099999999999999</v>
      </c>
      <c r="W85" s="9">
        <v>0</v>
      </c>
      <c r="X85" s="9">
        <v>6.3395999999999999</v>
      </c>
      <c r="Y85" s="9">
        <v>1.641</v>
      </c>
      <c r="Z85" s="9">
        <v>0.71399999999999997</v>
      </c>
      <c r="AA85" s="9">
        <v>0.71499999999999997</v>
      </c>
      <c r="AB85" s="9">
        <v>1.2558</v>
      </c>
      <c r="AC85" s="9">
        <v>0.13880000000000001</v>
      </c>
      <c r="AD85" s="9">
        <v>0</v>
      </c>
      <c r="AE85" s="9">
        <v>0</v>
      </c>
      <c r="AF85" s="10" t="s">
        <v>126</v>
      </c>
      <c r="AG85" s="9">
        <f t="shared" si="20"/>
        <v>4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 t="s">
        <v>127</v>
      </c>
      <c r="B86" s="9" t="s">
        <v>41</v>
      </c>
      <c r="C86" s="9">
        <v>197</v>
      </c>
      <c r="D86" s="9">
        <v>17</v>
      </c>
      <c r="E86" s="9">
        <v>120</v>
      </c>
      <c r="F86" s="9">
        <v>90</v>
      </c>
      <c r="G86" s="7">
        <v>7.0000000000000007E-2</v>
      </c>
      <c r="H86" s="9">
        <v>90</v>
      </c>
      <c r="I86" s="9" t="s">
        <v>36</v>
      </c>
      <c r="J86" s="9"/>
      <c r="K86" s="9">
        <v>124</v>
      </c>
      <c r="L86" s="9">
        <f t="shared" si="16"/>
        <v>-4</v>
      </c>
      <c r="M86" s="9"/>
      <c r="N86" s="9"/>
      <c r="O86" s="9">
        <v>247.6</v>
      </c>
      <c r="P86" s="9">
        <f t="shared" si="17"/>
        <v>24</v>
      </c>
      <c r="Q86" s="4"/>
      <c r="R86" s="4"/>
      <c r="S86" s="9"/>
      <c r="T86" s="9">
        <f t="shared" si="18"/>
        <v>14.066666666666668</v>
      </c>
      <c r="U86" s="9">
        <f t="shared" si="19"/>
        <v>14.066666666666668</v>
      </c>
      <c r="V86" s="9">
        <v>26.6</v>
      </c>
      <c r="W86" s="9">
        <v>34.200000000000003</v>
      </c>
      <c r="X86" s="9">
        <v>6.2</v>
      </c>
      <c r="Y86" s="9">
        <v>24</v>
      </c>
      <c r="Z86" s="9">
        <v>19.2</v>
      </c>
      <c r="AA86" s="9">
        <v>13</v>
      </c>
      <c r="AB86" s="9">
        <v>19.600000000000001</v>
      </c>
      <c r="AC86" s="9">
        <v>0</v>
      </c>
      <c r="AD86" s="9">
        <v>0</v>
      </c>
      <c r="AE86" s="9">
        <v>0</v>
      </c>
      <c r="AF86" s="9"/>
      <c r="AG86" s="9">
        <f t="shared" si="20"/>
        <v>0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 t="s">
        <v>128</v>
      </c>
      <c r="B87" s="9" t="s">
        <v>41</v>
      </c>
      <c r="C87" s="9">
        <v>154</v>
      </c>
      <c r="D87" s="9">
        <v>20</v>
      </c>
      <c r="E87" s="9">
        <v>104</v>
      </c>
      <c r="F87" s="9">
        <v>67</v>
      </c>
      <c r="G87" s="7">
        <v>0.05</v>
      </c>
      <c r="H87" s="9">
        <v>90</v>
      </c>
      <c r="I87" s="9" t="s">
        <v>36</v>
      </c>
      <c r="J87" s="9"/>
      <c r="K87" s="9">
        <v>107</v>
      </c>
      <c r="L87" s="9">
        <f t="shared" si="16"/>
        <v>-3</v>
      </c>
      <c r="M87" s="9"/>
      <c r="N87" s="9"/>
      <c r="O87" s="9">
        <v>111.2</v>
      </c>
      <c r="P87" s="9">
        <f t="shared" si="17"/>
        <v>20.8</v>
      </c>
      <c r="Q87" s="4">
        <f t="shared" si="15"/>
        <v>92.200000000000045</v>
      </c>
      <c r="R87" s="4"/>
      <c r="S87" s="9"/>
      <c r="T87" s="9">
        <f t="shared" si="18"/>
        <v>13.000000000000002</v>
      </c>
      <c r="U87" s="9">
        <f t="shared" si="19"/>
        <v>8.5673076923076916</v>
      </c>
      <c r="V87" s="9">
        <v>22</v>
      </c>
      <c r="W87" s="9">
        <v>20.399999999999999</v>
      </c>
      <c r="X87" s="9">
        <v>10.4</v>
      </c>
      <c r="Y87" s="9">
        <v>20.8</v>
      </c>
      <c r="Z87" s="9">
        <v>15.4</v>
      </c>
      <c r="AA87" s="9">
        <v>11.2</v>
      </c>
      <c r="AB87" s="9">
        <v>13.8</v>
      </c>
      <c r="AC87" s="9">
        <v>4.2</v>
      </c>
      <c r="AD87" s="9">
        <v>8.6</v>
      </c>
      <c r="AE87" s="9">
        <v>25.6</v>
      </c>
      <c r="AF87" s="9"/>
      <c r="AG87" s="9">
        <f t="shared" si="20"/>
        <v>5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129</v>
      </c>
      <c r="B88" s="9" t="s">
        <v>41</v>
      </c>
      <c r="C88" s="9">
        <v>145</v>
      </c>
      <c r="D88" s="9">
        <v>22</v>
      </c>
      <c r="E88" s="9">
        <v>124</v>
      </c>
      <c r="F88" s="9">
        <v>39</v>
      </c>
      <c r="G88" s="7">
        <v>5.5E-2</v>
      </c>
      <c r="H88" s="9">
        <v>90</v>
      </c>
      <c r="I88" s="9" t="s">
        <v>36</v>
      </c>
      <c r="J88" s="9"/>
      <c r="K88" s="9">
        <v>129</v>
      </c>
      <c r="L88" s="9">
        <f t="shared" si="16"/>
        <v>-5</v>
      </c>
      <c r="M88" s="9"/>
      <c r="N88" s="9"/>
      <c r="O88" s="9">
        <v>284.60000000000002</v>
      </c>
      <c r="P88" s="9">
        <f t="shared" si="17"/>
        <v>24.8</v>
      </c>
      <c r="Q88" s="4"/>
      <c r="R88" s="4"/>
      <c r="S88" s="9"/>
      <c r="T88" s="9">
        <f t="shared" si="18"/>
        <v>13.048387096774194</v>
      </c>
      <c r="U88" s="9">
        <f t="shared" si="19"/>
        <v>13.048387096774194</v>
      </c>
      <c r="V88" s="9">
        <v>32.6</v>
      </c>
      <c r="W88" s="9">
        <v>35.799999999999997</v>
      </c>
      <c r="X88" s="9">
        <v>15.8</v>
      </c>
      <c r="Y88" s="9">
        <v>26.2</v>
      </c>
      <c r="Z88" s="9">
        <v>21.4</v>
      </c>
      <c r="AA88" s="9">
        <v>18</v>
      </c>
      <c r="AB88" s="9">
        <v>20.2</v>
      </c>
      <c r="AC88" s="9">
        <v>20.2</v>
      </c>
      <c r="AD88" s="9">
        <v>21.4</v>
      </c>
      <c r="AE88" s="9">
        <v>16.600000000000001</v>
      </c>
      <c r="AF88" s="9"/>
      <c r="AG88" s="9">
        <f t="shared" si="20"/>
        <v>0</v>
      </c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130</v>
      </c>
      <c r="B89" s="9" t="s">
        <v>41</v>
      </c>
      <c r="C89" s="9">
        <v>43</v>
      </c>
      <c r="D89" s="9">
        <v>85</v>
      </c>
      <c r="E89" s="9">
        <v>51</v>
      </c>
      <c r="F89" s="9">
        <v>76</v>
      </c>
      <c r="G89" s="7">
        <v>5.5E-2</v>
      </c>
      <c r="H89" s="9">
        <v>90</v>
      </c>
      <c r="I89" s="9" t="s">
        <v>36</v>
      </c>
      <c r="J89" s="9"/>
      <c r="K89" s="9">
        <v>52</v>
      </c>
      <c r="L89" s="9">
        <f t="shared" si="16"/>
        <v>-1</v>
      </c>
      <c r="M89" s="9"/>
      <c r="N89" s="9"/>
      <c r="O89" s="9">
        <v>106</v>
      </c>
      <c r="P89" s="9">
        <f t="shared" si="17"/>
        <v>10.199999999999999</v>
      </c>
      <c r="Q89" s="4"/>
      <c r="R89" s="4"/>
      <c r="S89" s="9"/>
      <c r="T89" s="9">
        <f t="shared" si="18"/>
        <v>17.843137254901961</v>
      </c>
      <c r="U89" s="9">
        <f t="shared" si="19"/>
        <v>17.843137254901961</v>
      </c>
      <c r="V89" s="9">
        <v>13</v>
      </c>
      <c r="W89" s="9">
        <v>17</v>
      </c>
      <c r="X89" s="9">
        <v>10.8</v>
      </c>
      <c r="Y89" s="9">
        <v>15.4</v>
      </c>
      <c r="Z89" s="9">
        <v>11.8</v>
      </c>
      <c r="AA89" s="9">
        <v>13.2</v>
      </c>
      <c r="AB89" s="9">
        <v>15.6</v>
      </c>
      <c r="AC89" s="9">
        <v>17.2</v>
      </c>
      <c r="AD89" s="9">
        <v>18</v>
      </c>
      <c r="AE89" s="9">
        <v>18.399999999999999</v>
      </c>
      <c r="AF89" s="9"/>
      <c r="AG89" s="9">
        <f t="shared" si="20"/>
        <v>0</v>
      </c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131</v>
      </c>
      <c r="B90" s="9" t="s">
        <v>41</v>
      </c>
      <c r="C90" s="9">
        <v>169</v>
      </c>
      <c r="D90" s="9">
        <v>14</v>
      </c>
      <c r="E90" s="9">
        <v>39</v>
      </c>
      <c r="F90" s="9">
        <v>141</v>
      </c>
      <c r="G90" s="7">
        <v>5.5E-2</v>
      </c>
      <c r="H90" s="9">
        <v>90</v>
      </c>
      <c r="I90" s="9" t="s">
        <v>36</v>
      </c>
      <c r="J90" s="9"/>
      <c r="K90" s="9">
        <v>42</v>
      </c>
      <c r="L90" s="9">
        <f t="shared" si="16"/>
        <v>-3</v>
      </c>
      <c r="M90" s="9"/>
      <c r="N90" s="9"/>
      <c r="O90" s="9">
        <v>31.200000000000021</v>
      </c>
      <c r="P90" s="9">
        <f t="shared" si="17"/>
        <v>7.8</v>
      </c>
      <c r="Q90" s="4"/>
      <c r="R90" s="4"/>
      <c r="S90" s="9"/>
      <c r="T90" s="9">
        <f t="shared" si="18"/>
        <v>22.07692307692308</v>
      </c>
      <c r="U90" s="9">
        <f t="shared" si="19"/>
        <v>22.07692307692308</v>
      </c>
      <c r="V90" s="9">
        <v>8.8000000000000007</v>
      </c>
      <c r="W90" s="9">
        <v>15.4</v>
      </c>
      <c r="X90" s="9">
        <v>9.1999999999999993</v>
      </c>
      <c r="Y90" s="9">
        <v>16.8</v>
      </c>
      <c r="Z90" s="9">
        <v>11</v>
      </c>
      <c r="AA90" s="9">
        <v>12</v>
      </c>
      <c r="AB90" s="9">
        <v>11.4</v>
      </c>
      <c r="AC90" s="9">
        <v>15</v>
      </c>
      <c r="AD90" s="9">
        <v>19.600000000000001</v>
      </c>
      <c r="AE90" s="9">
        <v>14.6</v>
      </c>
      <c r="AF90" s="22" t="s">
        <v>141</v>
      </c>
      <c r="AG90" s="9">
        <f t="shared" si="20"/>
        <v>0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132</v>
      </c>
      <c r="B91" s="9" t="s">
        <v>41</v>
      </c>
      <c r="C91" s="9">
        <v>367</v>
      </c>
      <c r="D91" s="9">
        <v>71</v>
      </c>
      <c r="E91" s="9">
        <v>419</v>
      </c>
      <c r="F91" s="9">
        <v>-10</v>
      </c>
      <c r="G91" s="7">
        <v>0.375</v>
      </c>
      <c r="H91" s="9">
        <v>50</v>
      </c>
      <c r="I91" s="9" t="s">
        <v>36</v>
      </c>
      <c r="J91" s="9"/>
      <c r="K91" s="9">
        <v>461</v>
      </c>
      <c r="L91" s="9">
        <f t="shared" si="16"/>
        <v>-42</v>
      </c>
      <c r="M91" s="9"/>
      <c r="N91" s="9"/>
      <c r="O91" s="9">
        <v>856.40000000000009</v>
      </c>
      <c r="P91" s="9">
        <f t="shared" si="17"/>
        <v>83.8</v>
      </c>
      <c r="Q91" s="4">
        <f t="shared" si="15"/>
        <v>242.99999999999977</v>
      </c>
      <c r="R91" s="4"/>
      <c r="S91" s="9"/>
      <c r="T91" s="9">
        <f t="shared" si="18"/>
        <v>12.999999999999998</v>
      </c>
      <c r="U91" s="9">
        <f t="shared" si="19"/>
        <v>10.100238663484488</v>
      </c>
      <c r="V91" s="9">
        <v>101.4</v>
      </c>
      <c r="W91" s="9">
        <v>111.4</v>
      </c>
      <c r="X91" s="9">
        <v>31</v>
      </c>
      <c r="Y91" s="9">
        <v>86.4</v>
      </c>
      <c r="Z91" s="9">
        <v>74.8</v>
      </c>
      <c r="AA91" s="9">
        <v>65.400000000000006</v>
      </c>
      <c r="AB91" s="9">
        <v>64</v>
      </c>
      <c r="AC91" s="9">
        <v>63.4</v>
      </c>
      <c r="AD91" s="9">
        <v>77.400000000000006</v>
      </c>
      <c r="AE91" s="9">
        <v>73.400000000000006</v>
      </c>
      <c r="AF91" s="9"/>
      <c r="AG91" s="9">
        <f t="shared" si="20"/>
        <v>91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133</v>
      </c>
      <c r="B92" s="9" t="s">
        <v>41</v>
      </c>
      <c r="C92" s="9">
        <v>269</v>
      </c>
      <c r="D92" s="9">
        <v>23</v>
      </c>
      <c r="E92" s="9">
        <v>175</v>
      </c>
      <c r="F92" s="9">
        <v>113</v>
      </c>
      <c r="G92" s="7">
        <v>7.0000000000000007E-2</v>
      </c>
      <c r="H92" s="9">
        <v>90</v>
      </c>
      <c r="I92" s="9" t="s">
        <v>36</v>
      </c>
      <c r="J92" s="9"/>
      <c r="K92" s="9">
        <v>179</v>
      </c>
      <c r="L92" s="9">
        <f t="shared" si="16"/>
        <v>-4</v>
      </c>
      <c r="M92" s="9"/>
      <c r="N92" s="9"/>
      <c r="O92" s="9">
        <v>342</v>
      </c>
      <c r="P92" s="9">
        <f t="shared" si="17"/>
        <v>35</v>
      </c>
      <c r="Q92" s="4"/>
      <c r="R92" s="4"/>
      <c r="S92" s="9"/>
      <c r="T92" s="9">
        <f t="shared" si="18"/>
        <v>13</v>
      </c>
      <c r="U92" s="9">
        <f t="shared" si="19"/>
        <v>13</v>
      </c>
      <c r="V92" s="9">
        <v>39.4</v>
      </c>
      <c r="W92" s="9">
        <v>47</v>
      </c>
      <c r="X92" s="9">
        <v>20</v>
      </c>
      <c r="Y92" s="9">
        <v>38.200000000000003</v>
      </c>
      <c r="Z92" s="9">
        <v>27.4</v>
      </c>
      <c r="AA92" s="9">
        <v>25.6</v>
      </c>
      <c r="AB92" s="9">
        <v>23.8</v>
      </c>
      <c r="AC92" s="9">
        <v>0</v>
      </c>
      <c r="AD92" s="9">
        <v>0</v>
      </c>
      <c r="AE92" s="9">
        <v>0</v>
      </c>
      <c r="AF92" s="9"/>
      <c r="AG92" s="9">
        <f t="shared" si="20"/>
        <v>0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134</v>
      </c>
      <c r="B93" s="9" t="s">
        <v>41</v>
      </c>
      <c r="C93" s="9">
        <v>246</v>
      </c>
      <c r="D93" s="9">
        <v>26</v>
      </c>
      <c r="E93" s="9">
        <v>194</v>
      </c>
      <c r="F93" s="9">
        <v>71</v>
      </c>
      <c r="G93" s="7">
        <v>7.0000000000000007E-2</v>
      </c>
      <c r="H93" s="9">
        <v>90</v>
      </c>
      <c r="I93" s="9" t="s">
        <v>36</v>
      </c>
      <c r="J93" s="9"/>
      <c r="K93" s="9">
        <v>201</v>
      </c>
      <c r="L93" s="9">
        <f t="shared" si="16"/>
        <v>-7</v>
      </c>
      <c r="M93" s="9"/>
      <c r="N93" s="9"/>
      <c r="O93" s="9">
        <v>375.4</v>
      </c>
      <c r="P93" s="9">
        <f t="shared" si="17"/>
        <v>38.799999999999997</v>
      </c>
      <c r="Q93" s="4">
        <f t="shared" si="15"/>
        <v>58</v>
      </c>
      <c r="R93" s="4"/>
      <c r="S93" s="9"/>
      <c r="T93" s="9">
        <f t="shared" si="18"/>
        <v>13</v>
      </c>
      <c r="U93" s="9">
        <f t="shared" si="19"/>
        <v>11.505154639175258</v>
      </c>
      <c r="V93" s="9">
        <v>41.6</v>
      </c>
      <c r="W93" s="9">
        <v>47.8</v>
      </c>
      <c r="X93" s="9">
        <v>17.2</v>
      </c>
      <c r="Y93" s="9">
        <v>35.6</v>
      </c>
      <c r="Z93" s="9">
        <v>26.2</v>
      </c>
      <c r="AA93" s="9">
        <v>24.8</v>
      </c>
      <c r="AB93" s="9">
        <v>20.6</v>
      </c>
      <c r="AC93" s="9">
        <v>0</v>
      </c>
      <c r="AD93" s="9">
        <v>0</v>
      </c>
      <c r="AE93" s="9">
        <v>0</v>
      </c>
      <c r="AF93" s="9"/>
      <c r="AG93" s="9">
        <f t="shared" si="20"/>
        <v>4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15" t="s">
        <v>135</v>
      </c>
      <c r="B94" s="15" t="s">
        <v>41</v>
      </c>
      <c r="C94" s="15"/>
      <c r="D94" s="15"/>
      <c r="E94" s="20">
        <v>4</v>
      </c>
      <c r="F94" s="20">
        <v>-4</v>
      </c>
      <c r="G94" s="16">
        <v>0</v>
      </c>
      <c r="H94" s="15" t="e">
        <v>#N/A</v>
      </c>
      <c r="I94" s="15" t="s">
        <v>136</v>
      </c>
      <c r="J94" s="15" t="s">
        <v>80</v>
      </c>
      <c r="K94" s="15">
        <v>4</v>
      </c>
      <c r="L94" s="15">
        <f t="shared" si="16"/>
        <v>0</v>
      </c>
      <c r="M94" s="15"/>
      <c r="N94" s="15"/>
      <c r="O94" s="15"/>
      <c r="P94" s="15">
        <f t="shared" si="17"/>
        <v>0.8</v>
      </c>
      <c r="Q94" s="17"/>
      <c r="R94" s="17"/>
      <c r="S94" s="15"/>
      <c r="T94" s="15">
        <f t="shared" si="18"/>
        <v>-5</v>
      </c>
      <c r="U94" s="15">
        <f t="shared" si="19"/>
        <v>-5</v>
      </c>
      <c r="V94" s="15">
        <v>0.8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/>
      <c r="AG94" s="9">
        <f t="shared" si="20"/>
        <v>0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15" t="s">
        <v>137</v>
      </c>
      <c r="B95" s="15" t="s">
        <v>41</v>
      </c>
      <c r="C95" s="15">
        <v>-524</v>
      </c>
      <c r="D95" s="15">
        <v>34</v>
      </c>
      <c r="E95" s="20">
        <v>175</v>
      </c>
      <c r="F95" s="20">
        <v>-669</v>
      </c>
      <c r="G95" s="16">
        <v>0</v>
      </c>
      <c r="H95" s="15" t="e">
        <v>#N/A</v>
      </c>
      <c r="I95" s="15" t="s">
        <v>136</v>
      </c>
      <c r="J95" s="15" t="s">
        <v>86</v>
      </c>
      <c r="K95" s="15">
        <v>180</v>
      </c>
      <c r="L95" s="15">
        <f t="shared" si="16"/>
        <v>-5</v>
      </c>
      <c r="M95" s="15"/>
      <c r="N95" s="15"/>
      <c r="O95" s="15"/>
      <c r="P95" s="15">
        <f t="shared" si="17"/>
        <v>35</v>
      </c>
      <c r="Q95" s="17"/>
      <c r="R95" s="17"/>
      <c r="S95" s="15"/>
      <c r="T95" s="15">
        <f t="shared" si="18"/>
        <v>-19.114285714285714</v>
      </c>
      <c r="U95" s="15">
        <f t="shared" si="19"/>
        <v>-19.114285714285714</v>
      </c>
      <c r="V95" s="15">
        <v>48.6</v>
      </c>
      <c r="W95" s="15">
        <v>78.599999999999994</v>
      </c>
      <c r="X95" s="15">
        <v>31</v>
      </c>
      <c r="Y95" s="15">
        <v>55.8</v>
      </c>
      <c r="Z95" s="15">
        <v>32.799999999999997</v>
      </c>
      <c r="AA95" s="15">
        <v>36</v>
      </c>
      <c r="AB95" s="15">
        <v>38.799999999999997</v>
      </c>
      <c r="AC95" s="15">
        <v>37.6</v>
      </c>
      <c r="AD95" s="15">
        <v>41.8</v>
      </c>
      <c r="AE95" s="15">
        <v>22</v>
      </c>
      <c r="AF95" s="15"/>
      <c r="AG95" s="9">
        <f t="shared" si="20"/>
        <v>0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15" t="s">
        <v>138</v>
      </c>
      <c r="B96" s="15" t="s">
        <v>41</v>
      </c>
      <c r="C96" s="15">
        <v>-563</v>
      </c>
      <c r="D96" s="15">
        <v>729</v>
      </c>
      <c r="E96" s="20">
        <v>162</v>
      </c>
      <c r="F96" s="20">
        <v>-2</v>
      </c>
      <c r="G96" s="16">
        <v>0</v>
      </c>
      <c r="H96" s="15" t="e">
        <v>#N/A</v>
      </c>
      <c r="I96" s="15" t="s">
        <v>136</v>
      </c>
      <c r="J96" s="15" t="s">
        <v>103</v>
      </c>
      <c r="K96" s="15">
        <v>174</v>
      </c>
      <c r="L96" s="15">
        <f t="shared" si="16"/>
        <v>-12</v>
      </c>
      <c r="M96" s="15"/>
      <c r="N96" s="15"/>
      <c r="O96" s="15"/>
      <c r="P96" s="15">
        <f t="shared" si="17"/>
        <v>32.4</v>
      </c>
      <c r="Q96" s="17"/>
      <c r="R96" s="17"/>
      <c r="S96" s="15"/>
      <c r="T96" s="15">
        <f t="shared" si="18"/>
        <v>-6.1728395061728399E-2</v>
      </c>
      <c r="U96" s="15">
        <f t="shared" si="19"/>
        <v>-6.1728395061728399E-2</v>
      </c>
      <c r="V96" s="15">
        <v>52.4</v>
      </c>
      <c r="W96" s="15">
        <v>86</v>
      </c>
      <c r="X96" s="15">
        <v>27</v>
      </c>
      <c r="Y96" s="15">
        <v>52.2</v>
      </c>
      <c r="Z96" s="15">
        <v>32</v>
      </c>
      <c r="AA96" s="15">
        <v>34.4</v>
      </c>
      <c r="AB96" s="15">
        <v>28.6</v>
      </c>
      <c r="AC96" s="15">
        <v>31.6</v>
      </c>
      <c r="AD96" s="15">
        <v>35</v>
      </c>
      <c r="AE96" s="15">
        <v>16</v>
      </c>
      <c r="AF96" s="15"/>
      <c r="AG96" s="9">
        <f t="shared" si="20"/>
        <v>0</v>
      </c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15" t="s">
        <v>139</v>
      </c>
      <c r="B97" s="15" t="s">
        <v>35</v>
      </c>
      <c r="C97" s="15">
        <v>-482.14699999999999</v>
      </c>
      <c r="D97" s="15">
        <v>14.893000000000001</v>
      </c>
      <c r="E97" s="20">
        <v>39.195999999999998</v>
      </c>
      <c r="F97" s="20">
        <v>-511.46</v>
      </c>
      <c r="G97" s="16">
        <v>0</v>
      </c>
      <c r="H97" s="15" t="e">
        <v>#N/A</v>
      </c>
      <c r="I97" s="15" t="s">
        <v>136</v>
      </c>
      <c r="J97" s="15" t="s">
        <v>52</v>
      </c>
      <c r="K97" s="15">
        <v>45</v>
      </c>
      <c r="L97" s="15">
        <f t="shared" si="16"/>
        <v>-5.804000000000002</v>
      </c>
      <c r="M97" s="15"/>
      <c r="N97" s="15"/>
      <c r="O97" s="15"/>
      <c r="P97" s="15">
        <f t="shared" si="17"/>
        <v>7.8391999999999999</v>
      </c>
      <c r="Q97" s="17"/>
      <c r="R97" s="17"/>
      <c r="S97" s="15"/>
      <c r="T97" s="15">
        <f t="shared" si="18"/>
        <v>-65.243902439024382</v>
      </c>
      <c r="U97" s="15">
        <f t="shared" si="19"/>
        <v>-65.243902439024382</v>
      </c>
      <c r="V97" s="15">
        <v>28.072600000000001</v>
      </c>
      <c r="W97" s="15">
        <v>84.9238</v>
      </c>
      <c r="X97" s="15">
        <v>13.0174</v>
      </c>
      <c r="Y97" s="15">
        <v>54.056600000000003</v>
      </c>
      <c r="Z97" s="15">
        <v>39.904200000000003</v>
      </c>
      <c r="AA97" s="15">
        <v>28.117799999999999</v>
      </c>
      <c r="AB97" s="15">
        <v>48.302199999999999</v>
      </c>
      <c r="AC97" s="15">
        <v>37.192799999999998</v>
      </c>
      <c r="AD97" s="15">
        <v>36.702199999999998</v>
      </c>
      <c r="AE97" s="15">
        <v>12.4278</v>
      </c>
      <c r="AF97" s="15"/>
      <c r="AG97" s="9">
        <f t="shared" si="20"/>
        <v>0</v>
      </c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15" t="s">
        <v>140</v>
      </c>
      <c r="B98" s="15" t="s">
        <v>35</v>
      </c>
      <c r="C98" s="15">
        <v>-21.175999999999998</v>
      </c>
      <c r="D98" s="15">
        <v>9.6020000000000003</v>
      </c>
      <c r="E98" s="20">
        <v>6.5549999999999997</v>
      </c>
      <c r="F98" s="20">
        <v>-18.129000000000001</v>
      </c>
      <c r="G98" s="16">
        <v>0</v>
      </c>
      <c r="H98" s="15" t="e">
        <v>#N/A</v>
      </c>
      <c r="I98" s="15" t="s">
        <v>136</v>
      </c>
      <c r="J98" s="15" t="s">
        <v>78</v>
      </c>
      <c r="K98" s="15">
        <v>8.4</v>
      </c>
      <c r="L98" s="15">
        <f t="shared" si="16"/>
        <v>-1.8450000000000006</v>
      </c>
      <c r="M98" s="15"/>
      <c r="N98" s="15"/>
      <c r="O98" s="15"/>
      <c r="P98" s="15">
        <f t="shared" si="17"/>
        <v>1.3109999999999999</v>
      </c>
      <c r="Q98" s="17"/>
      <c r="R98" s="17"/>
      <c r="S98" s="15"/>
      <c r="T98" s="15">
        <f t="shared" si="18"/>
        <v>-13.828375286041192</v>
      </c>
      <c r="U98" s="15">
        <f t="shared" si="19"/>
        <v>-13.828375286041192</v>
      </c>
      <c r="V98" s="15">
        <v>1.1656</v>
      </c>
      <c r="W98" s="15">
        <v>0.72260000000000002</v>
      </c>
      <c r="X98" s="15">
        <v>4.4859999999999998</v>
      </c>
      <c r="Y98" s="15">
        <v>4.6403999999999996</v>
      </c>
      <c r="Z98" s="15">
        <v>3.3311999999999999</v>
      </c>
      <c r="AA98" s="15">
        <v>3.1798000000000002</v>
      </c>
      <c r="AB98" s="15">
        <v>1.8904000000000001</v>
      </c>
      <c r="AC98" s="15">
        <v>2.8946000000000001</v>
      </c>
      <c r="AD98" s="15">
        <v>2.8946000000000001</v>
      </c>
      <c r="AE98" s="15">
        <v>0.42959999999999998</v>
      </c>
      <c r="AF98" s="15"/>
      <c r="AG98" s="9">
        <f t="shared" si="20"/>
        <v>0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</sheetData>
  <autoFilter ref="A3:AG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2025-08-04T07:08:11Z</dcterms:created>
  <dcterms:modified xsi:type="dcterms:W3CDTF">2025-08-05T08:12:31Z</dcterms:modified>
</cp:coreProperties>
</file>