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1,08,25 ПОКОМ КИ Новороссийск\"/>
    </mc:Choice>
  </mc:AlternateContent>
  <xr:revisionPtr revIDLastSave="0" documentId="13_ncr:1_{C7294BCA-D702-4665-8633-CE45CFBCCB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N360" i="1"/>
  <c r="BM360" i="1"/>
  <c r="Z360" i="1"/>
  <c r="Z362" i="1" s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BO323" i="1"/>
  <c r="BM323" i="1"/>
  <c r="Y323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BP317" i="1"/>
  <c r="BO317" i="1"/>
  <c r="BN317" i="1"/>
  <c r="BM317" i="1"/>
  <c r="Z317" i="1"/>
  <c r="Y317" i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Y307" i="1" s="1"/>
  <c r="P299" i="1"/>
  <c r="X297" i="1"/>
  <c r="X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Z171" i="1" s="1"/>
  <c r="BP167" i="1"/>
  <c r="BN167" i="1"/>
  <c r="Z167" i="1"/>
  <c r="Y171" i="1"/>
  <c r="BP175" i="1"/>
  <c r="BN175" i="1"/>
  <c r="Z175" i="1"/>
  <c r="Z177" i="1" s="1"/>
  <c r="BP196" i="1"/>
  <c r="BN196" i="1"/>
  <c r="Z196" i="1"/>
  <c r="Z203" i="1" s="1"/>
  <c r="BP200" i="1"/>
  <c r="BN200" i="1"/>
  <c r="Z200" i="1"/>
  <c r="BP209" i="1"/>
  <c r="BN209" i="1"/>
  <c r="Z209" i="1"/>
  <c r="BP213" i="1"/>
  <c r="BN213" i="1"/>
  <c r="Z213" i="1"/>
  <c r="BP290" i="1"/>
  <c r="BN290" i="1"/>
  <c r="Z290" i="1"/>
  <c r="Z296" i="1" s="1"/>
  <c r="Y296" i="1"/>
  <c r="BP294" i="1"/>
  <c r="BN294" i="1"/>
  <c r="Z294" i="1"/>
  <c r="BP324" i="1"/>
  <c r="BN324" i="1"/>
  <c r="Z324" i="1"/>
  <c r="BP332" i="1"/>
  <c r="BN332" i="1"/>
  <c r="Z332" i="1"/>
  <c r="Y334" i="1"/>
  <c r="S516" i="1"/>
  <c r="Y340" i="1"/>
  <c r="BP337" i="1"/>
  <c r="BN337" i="1"/>
  <c r="Z337" i="1"/>
  <c r="Y341" i="1"/>
  <c r="BP347" i="1"/>
  <c r="BN347" i="1"/>
  <c r="Z347" i="1"/>
  <c r="BP351" i="1"/>
  <c r="BN351" i="1"/>
  <c r="Z351" i="1"/>
  <c r="Y353" i="1"/>
  <c r="Y358" i="1"/>
  <c r="BP355" i="1"/>
  <c r="BN355" i="1"/>
  <c r="Z355" i="1"/>
  <c r="Z357" i="1" s="1"/>
  <c r="Y357" i="1"/>
  <c r="F516" i="1"/>
  <c r="F9" i="1"/>
  <c r="J9" i="1"/>
  <c r="B516" i="1"/>
  <c r="X507" i="1"/>
  <c r="X509" i="1" s="1"/>
  <c r="X508" i="1"/>
  <c r="X510" i="1"/>
  <c r="Y24" i="1"/>
  <c r="Z27" i="1"/>
  <c r="Z32" i="1" s="1"/>
  <c r="BN27" i="1"/>
  <c r="Y507" i="1" s="1"/>
  <c r="Y509" i="1" s="1"/>
  <c r="Z29" i="1"/>
  <c r="BN29" i="1"/>
  <c r="Z31" i="1"/>
  <c r="BN31" i="1"/>
  <c r="Z35" i="1"/>
  <c r="Z36" i="1" s="1"/>
  <c r="BN35" i="1"/>
  <c r="BP35" i="1"/>
  <c r="Y508" i="1" s="1"/>
  <c r="Z41" i="1"/>
  <c r="BN41" i="1"/>
  <c r="BP41" i="1"/>
  <c r="Z43" i="1"/>
  <c r="BN43" i="1"/>
  <c r="Y44" i="1"/>
  <c r="Y510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Z100" i="1"/>
  <c r="BP96" i="1"/>
  <c r="BN96" i="1"/>
  <c r="Z96" i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Z153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Y248" i="1"/>
  <c r="BP253" i="1"/>
  <c r="BN253" i="1"/>
  <c r="Z253" i="1"/>
  <c r="BP261" i="1"/>
  <c r="BN261" i="1"/>
  <c r="Z261" i="1"/>
  <c r="BP302" i="1"/>
  <c r="BN302" i="1"/>
  <c r="Z302" i="1"/>
  <c r="Y306" i="1"/>
  <c r="BP310" i="1"/>
  <c r="BN310" i="1"/>
  <c r="Z310" i="1"/>
  <c r="Z314" i="1" s="1"/>
  <c r="Y314" i="1"/>
  <c r="Z320" i="1"/>
  <c r="BP318" i="1"/>
  <c r="BN318" i="1"/>
  <c r="Z318" i="1"/>
  <c r="Y320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Z447" i="1" s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4" i="1"/>
  <c r="BP201" i="1"/>
  <c r="BN201" i="1"/>
  <c r="Y203" i="1"/>
  <c r="BP207" i="1"/>
  <c r="BN207" i="1"/>
  <c r="Z207" i="1"/>
  <c r="BP211" i="1"/>
  <c r="BN211" i="1"/>
  <c r="Z211" i="1"/>
  <c r="Z215" i="1" s="1"/>
  <c r="Y215" i="1"/>
  <c r="BP219" i="1"/>
  <c r="BN219" i="1"/>
  <c r="Z219" i="1"/>
  <c r="Z220" i="1" s="1"/>
  <c r="Y221" i="1"/>
  <c r="K516" i="1"/>
  <c r="Y231" i="1"/>
  <c r="BP224" i="1"/>
  <c r="BN224" i="1"/>
  <c r="Z224" i="1"/>
  <c r="Z231" i="1" s="1"/>
  <c r="BP228" i="1"/>
  <c r="BN228" i="1"/>
  <c r="Z228" i="1"/>
  <c r="Y247" i="1"/>
  <c r="BP246" i="1"/>
  <c r="BN246" i="1"/>
  <c r="Z246" i="1"/>
  <c r="Z247" i="1" s="1"/>
  <c r="L516" i="1"/>
  <c r="Y256" i="1"/>
  <c r="BP251" i="1"/>
  <c r="BN251" i="1"/>
  <c r="Z251" i="1"/>
  <c r="BP255" i="1"/>
  <c r="BN255" i="1"/>
  <c r="Z255" i="1"/>
  <c r="Y257" i="1"/>
  <c r="M516" i="1"/>
  <c r="Y265" i="1"/>
  <c r="BP260" i="1"/>
  <c r="BN260" i="1"/>
  <c r="Z260" i="1"/>
  <c r="Z264" i="1" s="1"/>
  <c r="Y264" i="1"/>
  <c r="Z271" i="1"/>
  <c r="BP269" i="1"/>
  <c r="BN269" i="1"/>
  <c r="Z269" i="1"/>
  <c r="BP292" i="1"/>
  <c r="BN292" i="1"/>
  <c r="Z292" i="1"/>
  <c r="BP300" i="1"/>
  <c r="BN300" i="1"/>
  <c r="Z300" i="1"/>
  <c r="Z306" i="1" s="1"/>
  <c r="BP304" i="1"/>
  <c r="BN304" i="1"/>
  <c r="Z304" i="1"/>
  <c r="Y315" i="1"/>
  <c r="BP312" i="1"/>
  <c r="BN312" i="1"/>
  <c r="Z312" i="1"/>
  <c r="Y321" i="1"/>
  <c r="Y327" i="1"/>
  <c r="BP323" i="1"/>
  <c r="BN323" i="1"/>
  <c r="Z323" i="1"/>
  <c r="Z327" i="1" s="1"/>
  <c r="BP326" i="1"/>
  <c r="BN326" i="1"/>
  <c r="Z326" i="1"/>
  <c r="Y328" i="1"/>
  <c r="Y333" i="1"/>
  <c r="BP330" i="1"/>
  <c r="BN330" i="1"/>
  <c r="Z330" i="1"/>
  <c r="Z333" i="1" s="1"/>
  <c r="BP339" i="1"/>
  <c r="BN339" i="1"/>
  <c r="Z339" i="1"/>
  <c r="T516" i="1"/>
  <c r="Y352" i="1"/>
  <c r="BP345" i="1"/>
  <c r="BN345" i="1"/>
  <c r="Z345" i="1"/>
  <c r="Z352" i="1" s="1"/>
  <c r="BP349" i="1"/>
  <c r="BN349" i="1"/>
  <c r="Z349" i="1"/>
  <c r="Z373" i="1"/>
  <c r="BP371" i="1"/>
  <c r="BN371" i="1"/>
  <c r="Z371" i="1"/>
  <c r="Y373" i="1"/>
  <c r="O516" i="1"/>
  <c r="Y277" i="1"/>
  <c r="Y286" i="1"/>
  <c r="R516" i="1"/>
  <c r="Y297" i="1"/>
  <c r="Y363" i="1"/>
  <c r="BP360" i="1"/>
  <c r="U516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374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Z463" i="1" s="1"/>
  <c r="BP460" i="1"/>
  <c r="BN460" i="1"/>
  <c r="Z460" i="1"/>
  <c r="BP468" i="1"/>
  <c r="BN468" i="1"/>
  <c r="Z468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Z401" i="1" l="1"/>
  <c r="Z256" i="1"/>
  <c r="Z80" i="1"/>
  <c r="Z44" i="1"/>
  <c r="Z511" i="1" s="1"/>
  <c r="Y506" i="1"/>
  <c r="Z114" i="1"/>
  <c r="Z71" i="1"/>
  <c r="Z469" i="1"/>
  <c r="Z453" i="1"/>
  <c r="Z418" i="1"/>
  <c r="Z340" i="1"/>
  <c r="Z92" i="1"/>
</calcChain>
</file>

<file path=xl/sharedStrings.xml><?xml version="1.0" encoding="utf-8"?>
<sst xmlns="http://schemas.openxmlformats.org/spreadsheetml/2006/main" count="2254" uniqueCount="811">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</sst>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0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823" t="s">
        <v>0</v>
      </c>
      <c r="E1" s="611"/>
      <c r="F1" s="611"/>
      <c r="G1" s="12" t="s">
        <v>1</v>
      </c>
      <c r="H1" s="823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873" t="s">
        <v>3</v>
      </c>
      <c r="S1" s="611"/>
      <c r="T1" s="6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798" t="s">
        <v>8</v>
      </c>
      <c r="B5" s="660"/>
      <c r="C5" s="589"/>
      <c r="D5" s="680"/>
      <c r="E5" s="682"/>
      <c r="F5" s="632" t="s">
        <v>9</v>
      </c>
      <c r="G5" s="589"/>
      <c r="H5" s="680"/>
      <c r="I5" s="681"/>
      <c r="J5" s="681"/>
      <c r="K5" s="681"/>
      <c r="L5" s="681"/>
      <c r="M5" s="682"/>
      <c r="N5" s="58"/>
      <c r="P5" s="24" t="s">
        <v>10</v>
      </c>
      <c r="Q5" s="612">
        <v>45883</v>
      </c>
      <c r="R5" s="613"/>
      <c r="T5" s="761" t="s">
        <v>11</v>
      </c>
      <c r="U5" s="596"/>
      <c r="V5" s="763" t="s">
        <v>12</v>
      </c>
      <c r="W5" s="613"/>
      <c r="AB5" s="51"/>
      <c r="AC5" s="51"/>
      <c r="AD5" s="51"/>
      <c r="AE5" s="51"/>
    </row>
    <row r="6" spans="1:32" s="553" customFormat="1" ht="24" customHeight="1" x14ac:dyDescent="0.2">
      <c r="A6" s="798" t="s">
        <v>13</v>
      </c>
      <c r="B6" s="660"/>
      <c r="C6" s="589"/>
      <c r="D6" s="687" t="s">
        <v>14</v>
      </c>
      <c r="E6" s="688"/>
      <c r="F6" s="688"/>
      <c r="G6" s="688"/>
      <c r="H6" s="688"/>
      <c r="I6" s="688"/>
      <c r="J6" s="688"/>
      <c r="K6" s="688"/>
      <c r="L6" s="688"/>
      <c r="M6" s="613"/>
      <c r="N6" s="59"/>
      <c r="P6" s="24" t="s">
        <v>15</v>
      </c>
      <c r="Q6" s="604" t="str">
        <f>IF(Q5=0," ",CHOOSE(WEEKDAY(Q5,2),"Понедельник","Вторник","Среда","Четверг","Пятница","Суббота","Воскресенье"))</f>
        <v>Четверг</v>
      </c>
      <c r="R6" s="573"/>
      <c r="T6" s="771" t="s">
        <v>16</v>
      </c>
      <c r="U6" s="596"/>
      <c r="V6" s="696" t="s">
        <v>17</v>
      </c>
      <c r="W6" s="69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850" t="str">
        <f>IFERROR(VLOOKUP(DeliveryAddress,Table,3,0),1)</f>
        <v>1</v>
      </c>
      <c r="E7" s="851"/>
      <c r="F7" s="851"/>
      <c r="G7" s="851"/>
      <c r="H7" s="851"/>
      <c r="I7" s="851"/>
      <c r="J7" s="851"/>
      <c r="K7" s="851"/>
      <c r="L7" s="851"/>
      <c r="M7" s="766"/>
      <c r="N7" s="60"/>
      <c r="P7" s="24"/>
      <c r="Q7" s="42"/>
      <c r="R7" s="42"/>
      <c r="T7" s="576"/>
      <c r="U7" s="596"/>
      <c r="V7" s="698"/>
      <c r="W7" s="699"/>
      <c r="AB7" s="51"/>
      <c r="AC7" s="51"/>
      <c r="AD7" s="51"/>
      <c r="AE7" s="51"/>
    </row>
    <row r="8" spans="1:32" s="553" customFormat="1" ht="25.5" customHeight="1" x14ac:dyDescent="0.2">
      <c r="A8" s="571" t="s">
        <v>18</v>
      </c>
      <c r="B8" s="566"/>
      <c r="C8" s="567"/>
      <c r="D8" s="855" t="s">
        <v>19</v>
      </c>
      <c r="E8" s="856"/>
      <c r="F8" s="856"/>
      <c r="G8" s="856"/>
      <c r="H8" s="856"/>
      <c r="I8" s="856"/>
      <c r="J8" s="856"/>
      <c r="K8" s="856"/>
      <c r="L8" s="856"/>
      <c r="M8" s="857"/>
      <c r="N8" s="61"/>
      <c r="P8" s="24" t="s">
        <v>20</v>
      </c>
      <c r="Q8" s="765">
        <v>0.41666666666666669</v>
      </c>
      <c r="R8" s="766"/>
      <c r="T8" s="576"/>
      <c r="U8" s="596"/>
      <c r="V8" s="698"/>
      <c r="W8" s="699"/>
      <c r="AB8" s="51"/>
      <c r="AC8" s="51"/>
      <c r="AD8" s="51"/>
      <c r="AE8" s="51"/>
    </row>
    <row r="9" spans="1:32" s="553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49"/>
      <c r="E9" s="650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732" t="str">
        <f>IF(AND($A$9="Тип доверенности/получателя при получении в адресе перегруза:",$D$9="Разовая доверенность"),"Введите ФИО","")</f>
        <v/>
      </c>
      <c r="I9" s="650"/>
      <c r="J9" s="7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0"/>
      <c r="L9" s="650"/>
      <c r="M9" s="650"/>
      <c r="N9" s="551"/>
      <c r="P9" s="26" t="s">
        <v>21</v>
      </c>
      <c r="Q9" s="813"/>
      <c r="R9" s="636"/>
      <c r="T9" s="576"/>
      <c r="U9" s="596"/>
      <c r="V9" s="700"/>
      <c r="W9" s="701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49"/>
      <c r="E10" s="650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09" t="str">
        <f>IFERROR(VLOOKUP($D$10,Proxy,2,FALSE),"")</f>
        <v/>
      </c>
      <c r="I10" s="576"/>
      <c r="J10" s="576"/>
      <c r="K10" s="576"/>
      <c r="L10" s="576"/>
      <c r="M10" s="576"/>
      <c r="N10" s="552"/>
      <c r="P10" s="26" t="s">
        <v>22</v>
      </c>
      <c r="Q10" s="772"/>
      <c r="R10" s="773"/>
      <c r="U10" s="24" t="s">
        <v>23</v>
      </c>
      <c r="V10" s="893" t="s">
        <v>24</v>
      </c>
      <c r="W10" s="69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6"/>
      <c r="R11" s="613"/>
      <c r="U11" s="24" t="s">
        <v>27</v>
      </c>
      <c r="V11" s="635" t="s">
        <v>28</v>
      </c>
      <c r="W11" s="636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39" t="s">
        <v>29</v>
      </c>
      <c r="B12" s="660"/>
      <c r="C12" s="660"/>
      <c r="D12" s="660"/>
      <c r="E12" s="660"/>
      <c r="F12" s="660"/>
      <c r="G12" s="660"/>
      <c r="H12" s="660"/>
      <c r="I12" s="660"/>
      <c r="J12" s="660"/>
      <c r="K12" s="660"/>
      <c r="L12" s="660"/>
      <c r="M12" s="589"/>
      <c r="N12" s="62"/>
      <c r="P12" s="24" t="s">
        <v>30</v>
      </c>
      <c r="Q12" s="765"/>
      <c r="R12" s="766"/>
      <c r="S12" s="23"/>
      <c r="U12" s="24"/>
      <c r="V12" s="611"/>
      <c r="W12" s="576"/>
      <c r="AB12" s="51"/>
      <c r="AC12" s="51"/>
      <c r="AD12" s="51"/>
      <c r="AE12" s="51"/>
    </row>
    <row r="13" spans="1:32" s="553" customFormat="1" ht="23.25" customHeight="1" x14ac:dyDescent="0.2">
      <c r="A13" s="739" t="s">
        <v>31</v>
      </c>
      <c r="B13" s="660"/>
      <c r="C13" s="660"/>
      <c r="D13" s="660"/>
      <c r="E13" s="660"/>
      <c r="F13" s="660"/>
      <c r="G13" s="660"/>
      <c r="H13" s="660"/>
      <c r="I13" s="660"/>
      <c r="J13" s="660"/>
      <c r="K13" s="660"/>
      <c r="L13" s="660"/>
      <c r="M13" s="589"/>
      <c r="N13" s="62"/>
      <c r="O13" s="26"/>
      <c r="P13" s="26" t="s">
        <v>32</v>
      </c>
      <c r="Q13" s="635"/>
      <c r="R13" s="63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39" t="s">
        <v>33</v>
      </c>
      <c r="B14" s="660"/>
      <c r="C14" s="660"/>
      <c r="D14" s="660"/>
      <c r="E14" s="660"/>
      <c r="F14" s="660"/>
      <c r="G14" s="660"/>
      <c r="H14" s="660"/>
      <c r="I14" s="660"/>
      <c r="J14" s="660"/>
      <c r="K14" s="660"/>
      <c r="L14" s="660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1" t="s">
        <v>34</v>
      </c>
      <c r="B15" s="660"/>
      <c r="C15" s="660"/>
      <c r="D15" s="660"/>
      <c r="E15" s="660"/>
      <c r="F15" s="660"/>
      <c r="G15" s="660"/>
      <c r="H15" s="660"/>
      <c r="I15" s="660"/>
      <c r="J15" s="660"/>
      <c r="K15" s="660"/>
      <c r="L15" s="660"/>
      <c r="M15" s="589"/>
      <c r="N15" s="63"/>
      <c r="P15" s="780" t="s">
        <v>35</v>
      </c>
      <c r="Q15" s="611"/>
      <c r="R15" s="611"/>
      <c r="S15" s="611"/>
      <c r="T15" s="6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1"/>
      <c r="Q16" s="781"/>
      <c r="R16" s="781"/>
      <c r="S16" s="781"/>
      <c r="T16" s="7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36</v>
      </c>
      <c r="B17" s="583" t="s">
        <v>37</v>
      </c>
      <c r="C17" s="802" t="s">
        <v>38</v>
      </c>
      <c r="D17" s="583" t="s">
        <v>39</v>
      </c>
      <c r="E17" s="584"/>
      <c r="F17" s="583" t="s">
        <v>40</v>
      </c>
      <c r="G17" s="583" t="s">
        <v>41</v>
      </c>
      <c r="H17" s="583" t="s">
        <v>42</v>
      </c>
      <c r="I17" s="583" t="s">
        <v>43</v>
      </c>
      <c r="J17" s="583" t="s">
        <v>44</v>
      </c>
      <c r="K17" s="583" t="s">
        <v>45</v>
      </c>
      <c r="L17" s="583" t="s">
        <v>46</v>
      </c>
      <c r="M17" s="583" t="s">
        <v>47</v>
      </c>
      <c r="N17" s="583" t="s">
        <v>48</v>
      </c>
      <c r="O17" s="583" t="s">
        <v>49</v>
      </c>
      <c r="P17" s="583" t="s">
        <v>50</v>
      </c>
      <c r="Q17" s="827"/>
      <c r="R17" s="827"/>
      <c r="S17" s="827"/>
      <c r="T17" s="584"/>
      <c r="U17" s="588" t="s">
        <v>51</v>
      </c>
      <c r="V17" s="589"/>
      <c r="W17" s="583" t="s">
        <v>52</v>
      </c>
      <c r="X17" s="583" t="s">
        <v>53</v>
      </c>
      <c r="Y17" s="593" t="s">
        <v>54</v>
      </c>
      <c r="Z17" s="705" t="s">
        <v>55</v>
      </c>
      <c r="AA17" s="623" t="s">
        <v>56</v>
      </c>
      <c r="AB17" s="623" t="s">
        <v>57</v>
      </c>
      <c r="AC17" s="623" t="s">
        <v>58</v>
      </c>
      <c r="AD17" s="623" t="s">
        <v>59</v>
      </c>
      <c r="AE17" s="624"/>
      <c r="AF17" s="625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585"/>
      <c r="E18" s="586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585"/>
      <c r="Q18" s="828"/>
      <c r="R18" s="828"/>
      <c r="S18" s="828"/>
      <c r="T18" s="586"/>
      <c r="U18" s="67" t="s">
        <v>61</v>
      </c>
      <c r="V18" s="67" t="s">
        <v>62</v>
      </c>
      <c r="W18" s="599"/>
      <c r="X18" s="599"/>
      <c r="Y18" s="594"/>
      <c r="Z18" s="706"/>
      <c r="AA18" s="708"/>
      <c r="AB18" s="708"/>
      <c r="AC18" s="708"/>
      <c r="AD18" s="626"/>
      <c r="AE18" s="627"/>
      <c r="AF18" s="628"/>
      <c r="AG18" s="66"/>
      <c r="BD18" s="65"/>
    </row>
    <row r="19" spans="1:68" ht="27.75" customHeight="1" x14ac:dyDescent="0.2">
      <c r="A19" s="630" t="s">
        <v>63</v>
      </c>
      <c r="B19" s="631"/>
      <c r="C19" s="631"/>
      <c r="D19" s="631"/>
      <c r="E19" s="631"/>
      <c r="F19" s="631"/>
      <c r="G19" s="631"/>
      <c r="H19" s="631"/>
      <c r="I19" s="631"/>
      <c r="J19" s="631"/>
      <c r="K19" s="631"/>
      <c r="L19" s="631"/>
      <c r="M19" s="631"/>
      <c r="N19" s="631"/>
      <c r="O19" s="631"/>
      <c r="P19" s="631"/>
      <c r="Q19" s="631"/>
      <c r="R19" s="631"/>
      <c r="S19" s="631"/>
      <c r="T19" s="631"/>
      <c r="U19" s="631"/>
      <c r="V19" s="631"/>
      <c r="W19" s="631"/>
      <c r="X19" s="631"/>
      <c r="Y19" s="631"/>
      <c r="Z19" s="631"/>
      <c r="AA19" s="48"/>
      <c r="AB19" s="48"/>
      <c r="AC19" s="48"/>
    </row>
    <row r="20" spans="1:68" ht="16.5" customHeight="1" x14ac:dyDescent="0.25">
      <c r="A20" s="578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4"/>
      <c r="AB20" s="554"/>
      <c r="AC20" s="554"/>
    </row>
    <row r="21" spans="1:68" ht="14.25" customHeight="1" x14ac:dyDescent="0.25">
      <c r="A21" s="579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4" t="s">
        <v>69</v>
      </c>
      <c r="Q22" s="569"/>
      <c r="R22" s="569"/>
      <c r="S22" s="569"/>
      <c r="T22" s="570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77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77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9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9"/>
      <c r="R26" s="569"/>
      <c r="S26" s="569"/>
      <c r="T26" s="570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9"/>
      <c r="R27" s="569"/>
      <c r="S27" s="569"/>
      <c r="T27" s="570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7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9"/>
      <c r="R28" s="569"/>
      <c r="S28" s="569"/>
      <c r="T28" s="570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9"/>
      <c r="R29" s="569"/>
      <c r="S29" s="569"/>
      <c r="T29" s="570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9"/>
      <c r="R30" s="569"/>
      <c r="S30" s="569"/>
      <c r="T30" s="570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5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9"/>
      <c r="R31" s="569"/>
      <c r="S31" s="569"/>
      <c r="T31" s="570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77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77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9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9"/>
      <c r="R35" s="569"/>
      <c r="S35" s="569"/>
      <c r="T35" s="570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77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77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30" t="s">
        <v>101</v>
      </c>
      <c r="B38" s="631"/>
      <c r="C38" s="631"/>
      <c r="D38" s="631"/>
      <c r="E38" s="631"/>
      <c r="F38" s="631"/>
      <c r="G38" s="631"/>
      <c r="H38" s="631"/>
      <c r="I38" s="631"/>
      <c r="J38" s="631"/>
      <c r="K38" s="631"/>
      <c r="L38" s="631"/>
      <c r="M38" s="631"/>
      <c r="N38" s="631"/>
      <c r="O38" s="631"/>
      <c r="P38" s="631"/>
      <c r="Q38" s="631"/>
      <c r="R38" s="631"/>
      <c r="S38" s="631"/>
      <c r="T38" s="631"/>
      <c r="U38" s="631"/>
      <c r="V38" s="631"/>
      <c r="W38" s="631"/>
      <c r="X38" s="631"/>
      <c r="Y38" s="631"/>
      <c r="Z38" s="631"/>
      <c r="AA38" s="48"/>
      <c r="AB38" s="48"/>
      <c r="AC38" s="48"/>
    </row>
    <row r="39" spans="1:68" ht="16.5" customHeight="1" x14ac:dyDescent="0.25">
      <c r="A39" s="578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4"/>
      <c r="AB39" s="554"/>
      <c r="AC39" s="554"/>
    </row>
    <row r="40" spans="1:68" ht="14.25" customHeight="1" x14ac:dyDescent="0.25">
      <c r="A40" s="579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9"/>
      <c r="R41" s="569"/>
      <c r="S41" s="569"/>
      <c r="T41" s="570"/>
      <c r="U41" s="34"/>
      <c r="V41" s="34"/>
      <c r="W41" s="35" t="s">
        <v>70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9"/>
      <c r="R42" s="569"/>
      <c r="S42" s="569"/>
      <c r="T42" s="570"/>
      <c r="U42" s="34"/>
      <c r="V42" s="34"/>
      <c r="W42" s="35" t="s">
        <v>70</v>
      </c>
      <c r="X42" s="559">
        <v>160</v>
      </c>
      <c r="Y42" s="560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8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9"/>
      <c r="R43" s="569"/>
      <c r="S43" s="569"/>
      <c r="T43" s="570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77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1">
        <f>IFERROR(X41/H41,"0")+IFERROR(X42/H42,"0")+IFERROR(X43/H43,"0")</f>
        <v>40</v>
      </c>
      <c r="Y44" s="561">
        <f>IFERROR(Y41/H41,"0")+IFERROR(Y42/H42,"0")+IFERROR(Y43/H43,"0")</f>
        <v>40</v>
      </c>
      <c r="Z44" s="561">
        <f>IFERROR(IF(Z41="",0,Z41),"0")+IFERROR(IF(Z42="",0,Z42),"0")+IFERROR(IF(Z43="",0,Z43),"0")</f>
        <v>0.36080000000000001</v>
      </c>
      <c r="AA44" s="562"/>
      <c r="AB44" s="562"/>
      <c r="AC44" s="562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77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1">
        <f>IFERROR(SUM(X41:X43),"0")</f>
        <v>160</v>
      </c>
      <c r="Y45" s="561">
        <f>IFERROR(SUM(Y41:Y43),"0")</f>
        <v>160</v>
      </c>
      <c r="Z45" s="37"/>
      <c r="AA45" s="562"/>
      <c r="AB45" s="562"/>
      <c r="AC45" s="562"/>
    </row>
    <row r="46" spans="1:68" ht="14.25" customHeight="1" x14ac:dyDescent="0.25">
      <c r="A46" s="579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9"/>
      <c r="R47" s="569"/>
      <c r="S47" s="569"/>
      <c r="T47" s="570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77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77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8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4"/>
      <c r="AB50" s="554"/>
      <c r="AC50" s="554"/>
    </row>
    <row r="51" spans="1:68" ht="14.25" customHeight="1" x14ac:dyDescent="0.25">
      <c r="A51" s="579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9"/>
      <c r="R52" s="569"/>
      <c r="S52" s="569"/>
      <c r="T52" s="570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9"/>
      <c r="R53" s="569"/>
      <c r="S53" s="569"/>
      <c r="T53" s="570"/>
      <c r="U53" s="34"/>
      <c r="V53" s="34"/>
      <c r="W53" s="35" t="s">
        <v>70</v>
      </c>
      <c r="X53" s="559">
        <v>360</v>
      </c>
      <c r="Y53" s="560">
        <f t="shared" si="6"/>
        <v>367.20000000000005</v>
      </c>
      <c r="Z53" s="36">
        <f>IFERROR(IF(Y53=0,"",ROUNDUP(Y53/H53,0)*0.01898),"")</f>
        <v>0.64532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374.49999999999994</v>
      </c>
      <c r="BN53" s="64">
        <f t="shared" si="8"/>
        <v>381.99</v>
      </c>
      <c r="BO53" s="64">
        <f t="shared" si="9"/>
        <v>0.52083333333333326</v>
      </c>
      <c r="BP53" s="64">
        <f t="shared" si="10"/>
        <v>0.53125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4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9"/>
      <c r="R54" s="569"/>
      <c r="S54" s="569"/>
      <c r="T54" s="570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0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9"/>
      <c r="R55" s="569"/>
      <c r="S55" s="569"/>
      <c r="T55" s="570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9"/>
      <c r="R56" s="569"/>
      <c r="S56" s="569"/>
      <c r="T56" s="570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9"/>
      <c r="R57" s="569"/>
      <c r="S57" s="569"/>
      <c r="T57" s="570"/>
      <c r="U57" s="34"/>
      <c r="V57" s="34"/>
      <c r="W57" s="35" t="s">
        <v>70</v>
      </c>
      <c r="X57" s="559">
        <v>338</v>
      </c>
      <c r="Y57" s="560">
        <f t="shared" si="6"/>
        <v>342</v>
      </c>
      <c r="Z57" s="36">
        <f>IFERROR(IF(Y57=0,"",ROUNDUP(Y57/H57,0)*0.00902),"")</f>
        <v>0.68552000000000002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353.77333333333331</v>
      </c>
      <c r="BN57" s="64">
        <f t="shared" si="8"/>
        <v>357.96</v>
      </c>
      <c r="BO57" s="64">
        <f t="shared" si="9"/>
        <v>0.5690235690235691</v>
      </c>
      <c r="BP57" s="64">
        <f t="shared" si="10"/>
        <v>0.5757575757575758</v>
      </c>
    </row>
    <row r="58" spans="1:68" x14ac:dyDescent="0.2">
      <c r="A58" s="575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77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1">
        <f>IFERROR(X52/H52,"0")+IFERROR(X53/H53,"0")+IFERROR(X54/H54,"0")+IFERROR(X55/H55,"0")+IFERROR(X56/H56,"0")+IFERROR(X57/H57,"0")</f>
        <v>108.44444444444444</v>
      </c>
      <c r="Y58" s="561">
        <f>IFERROR(Y52/H52,"0")+IFERROR(Y53/H53,"0")+IFERROR(Y54/H54,"0")+IFERROR(Y55/H55,"0")+IFERROR(Y56/H56,"0")+IFERROR(Y57/H57,"0")</f>
        <v>110</v>
      </c>
      <c r="Z58" s="561">
        <f>IFERROR(IF(Z52="",0,Z52),"0")+IFERROR(IF(Z53="",0,Z53),"0")+IFERROR(IF(Z54="",0,Z54),"0")+IFERROR(IF(Z55="",0,Z55),"0")+IFERROR(IF(Z56="",0,Z56),"0")+IFERROR(IF(Z57="",0,Z57),"0")</f>
        <v>1.33084</v>
      </c>
      <c r="AA58" s="562"/>
      <c r="AB58" s="562"/>
      <c r="AC58" s="562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77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1">
        <f>IFERROR(SUM(X52:X57),"0")</f>
        <v>698</v>
      </c>
      <c r="Y59" s="561">
        <f>IFERROR(SUM(Y52:Y57),"0")</f>
        <v>709.2</v>
      </c>
      <c r="Z59" s="37"/>
      <c r="AA59" s="562"/>
      <c r="AB59" s="562"/>
      <c r="AC59" s="562"/>
    </row>
    <row r="60" spans="1:68" ht="14.25" customHeight="1" x14ac:dyDescent="0.25">
      <c r="A60" s="579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7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9"/>
      <c r="R61" s="569"/>
      <c r="S61" s="569"/>
      <c r="T61" s="570"/>
      <c r="U61" s="34"/>
      <c r="V61" s="34"/>
      <c r="W61" s="35" t="s">
        <v>70</v>
      </c>
      <c r="X61" s="559">
        <v>250</v>
      </c>
      <c r="Y61" s="560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260.0694444444444</v>
      </c>
      <c r="BN61" s="64">
        <f>IFERROR(Y61*I61/H61,"0")</f>
        <v>269.64000000000004</v>
      </c>
      <c r="BO61" s="64">
        <f>IFERROR(1/J61*(X61/H61),"0")</f>
        <v>0.36168981481481477</v>
      </c>
      <c r="BP61" s="64">
        <f>IFERROR(1/J61*(Y61/H61),"0")</f>
        <v>0.37500000000000006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9"/>
      <c r="R62" s="569"/>
      <c r="S62" s="569"/>
      <c r="T62" s="570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2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9"/>
      <c r="R63" s="569"/>
      <c r="S63" s="569"/>
      <c r="T63" s="570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9"/>
      <c r="R64" s="569"/>
      <c r="S64" s="569"/>
      <c r="T64" s="570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77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1">
        <f>IFERROR(X61/H61,"0")+IFERROR(X62/H62,"0")+IFERROR(X63/H63,"0")+IFERROR(X64/H64,"0")</f>
        <v>23.148148148148145</v>
      </c>
      <c r="Y65" s="561">
        <f>IFERROR(Y61/H61,"0")+IFERROR(Y62/H62,"0")+IFERROR(Y63/H63,"0")+IFERROR(Y64/H64,"0")</f>
        <v>24.000000000000004</v>
      </c>
      <c r="Z65" s="561">
        <f>IFERROR(IF(Z61="",0,Z61),"0")+IFERROR(IF(Z62="",0,Z62),"0")+IFERROR(IF(Z63="",0,Z63),"0")+IFERROR(IF(Z64="",0,Z64),"0")</f>
        <v>0.45552000000000004</v>
      </c>
      <c r="AA65" s="562"/>
      <c r="AB65" s="562"/>
      <c r="AC65" s="562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77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1">
        <f>IFERROR(SUM(X61:X64),"0")</f>
        <v>250</v>
      </c>
      <c r="Y66" s="561">
        <f>IFERROR(SUM(Y61:Y64),"0")</f>
        <v>259.20000000000005</v>
      </c>
      <c r="Z66" s="37"/>
      <c r="AA66" s="562"/>
      <c r="AB66" s="562"/>
      <c r="AC66" s="562"/>
    </row>
    <row r="67" spans="1:68" ht="14.25" customHeight="1" x14ac:dyDescent="0.25">
      <c r="A67" s="579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5"/>
      <c r="AB67" s="555"/>
      <c r="AC67" s="55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9"/>
      <c r="R68" s="569"/>
      <c r="S68" s="569"/>
      <c r="T68" s="570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9"/>
      <c r="R69" s="569"/>
      <c r="S69" s="569"/>
      <c r="T69" s="570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9"/>
      <c r="R70" s="569"/>
      <c r="S70" s="569"/>
      <c r="T70" s="570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77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77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9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5"/>
      <c r="AB73" s="555"/>
      <c r="AC73" s="55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9"/>
      <c r="R74" s="569"/>
      <c r="S74" s="569"/>
      <c r="T74" s="570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9"/>
      <c r="R75" s="569"/>
      <c r="S75" s="569"/>
      <c r="T75" s="570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9"/>
      <c r="R76" s="569"/>
      <c r="S76" s="569"/>
      <c r="T76" s="570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9"/>
      <c r="R77" s="569"/>
      <c r="S77" s="569"/>
      <c r="T77" s="570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9"/>
      <c r="R78" s="569"/>
      <c r="S78" s="569"/>
      <c r="T78" s="570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8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9"/>
      <c r="R79" s="569"/>
      <c r="S79" s="569"/>
      <c r="T79" s="570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7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77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9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5"/>
      <c r="AB82" s="555"/>
      <c r="AC82" s="55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9"/>
      <c r="R83" s="569"/>
      <c r="S83" s="569"/>
      <c r="T83" s="570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9"/>
      <c r="R84" s="569"/>
      <c r="S84" s="569"/>
      <c r="T84" s="570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77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77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8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4"/>
      <c r="AB87" s="554"/>
      <c r="AC87" s="554"/>
    </row>
    <row r="88" spans="1:68" ht="14.25" customHeight="1" x14ac:dyDescent="0.25">
      <c r="A88" s="579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9"/>
      <c r="R89" s="569"/>
      <c r="S89" s="569"/>
      <c r="T89" s="570"/>
      <c r="U89" s="34"/>
      <c r="V89" s="34"/>
      <c r="W89" s="35" t="s">
        <v>70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9"/>
      <c r="R90" s="569"/>
      <c r="S90" s="569"/>
      <c r="T90" s="570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9"/>
      <c r="R91" s="569"/>
      <c r="S91" s="569"/>
      <c r="T91" s="570"/>
      <c r="U91" s="34"/>
      <c r="V91" s="34"/>
      <c r="W91" s="35" t="s">
        <v>70</v>
      </c>
      <c r="X91" s="559">
        <v>207</v>
      </c>
      <c r="Y91" s="560">
        <f>IFERROR(IF(X91="",0,CEILING((X91/$H91),1)*$H91),"")</f>
        <v>207</v>
      </c>
      <c r="Z91" s="36">
        <f>IFERROR(IF(Y91=0,"",ROUNDUP(Y91/H91,0)*0.00902),"")</f>
        <v>0.41492000000000001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216.66</v>
      </c>
      <c r="BN91" s="64">
        <f>IFERROR(Y91*I91/H91,"0")</f>
        <v>216.66</v>
      </c>
      <c r="BO91" s="64">
        <f>IFERROR(1/J91*(X91/H91),"0")</f>
        <v>0.34848484848484851</v>
      </c>
      <c r="BP91" s="64">
        <f>IFERROR(1/J91*(Y91/H91),"0")</f>
        <v>0.34848484848484851</v>
      </c>
    </row>
    <row r="92" spans="1:68" x14ac:dyDescent="0.2">
      <c r="A92" s="575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77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1">
        <f>IFERROR(X89/H89,"0")+IFERROR(X90/H90,"0")+IFERROR(X91/H91,"0")</f>
        <v>46</v>
      </c>
      <c r="Y92" s="561">
        <f>IFERROR(Y89/H89,"0")+IFERROR(Y90/H90,"0")+IFERROR(Y91/H91,"0")</f>
        <v>46</v>
      </c>
      <c r="Z92" s="561">
        <f>IFERROR(IF(Z89="",0,Z89),"0")+IFERROR(IF(Z90="",0,Z90),"0")+IFERROR(IF(Z91="",0,Z91),"0")</f>
        <v>0.41492000000000001</v>
      </c>
      <c r="AA92" s="562"/>
      <c r="AB92" s="562"/>
      <c r="AC92" s="562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77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1">
        <f>IFERROR(SUM(X89:X91),"0")</f>
        <v>207</v>
      </c>
      <c r="Y93" s="561">
        <f>IFERROR(SUM(Y89:Y91),"0")</f>
        <v>207</v>
      </c>
      <c r="Z93" s="37"/>
      <c r="AA93" s="562"/>
      <c r="AB93" s="562"/>
      <c r="AC93" s="562"/>
    </row>
    <row r="94" spans="1:68" ht="14.25" customHeight="1" x14ac:dyDescent="0.25">
      <c r="A94" s="579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60" t="s">
        <v>191</v>
      </c>
      <c r="Q95" s="569"/>
      <c r="R95" s="569"/>
      <c r="S95" s="569"/>
      <c r="T95" s="570"/>
      <c r="U95" s="34"/>
      <c r="V95" s="34"/>
      <c r="W95" s="35" t="s">
        <v>70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9"/>
      <c r="R96" s="569"/>
      <c r="S96" s="569"/>
      <c r="T96" s="570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84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9"/>
      <c r="R97" s="569"/>
      <c r="S97" s="569"/>
      <c r="T97" s="570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68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9"/>
      <c r="R98" s="569"/>
      <c r="S98" s="569"/>
      <c r="T98" s="570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9"/>
      <c r="R99" s="569"/>
      <c r="S99" s="569"/>
      <c r="T99" s="570"/>
      <c r="U99" s="34"/>
      <c r="V99" s="34"/>
      <c r="W99" s="35" t="s">
        <v>70</v>
      </c>
      <c r="X99" s="559">
        <v>66</v>
      </c>
      <c r="Y99" s="560">
        <f>IFERROR(IF(X99="",0,CEILING((X99/$H99),1)*$H99),"")</f>
        <v>67.319999999999993</v>
      </c>
      <c r="Z99" s="36">
        <f>IFERROR(IF(Y99=0,"",ROUNDUP(Y99/H99,0)*0.00651),"")</f>
        <v>0.22134000000000001</v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74.599999999999994</v>
      </c>
      <c r="BN99" s="64">
        <f>IFERROR(Y99*I99/H99,"0")</f>
        <v>76.091999999999985</v>
      </c>
      <c r="BO99" s="64">
        <f>IFERROR(1/J99*(X99/H99),"0")</f>
        <v>0.18315018315018317</v>
      </c>
      <c r="BP99" s="64">
        <f>IFERROR(1/J99*(Y99/H99),"0")</f>
        <v>0.18681318681318682</v>
      </c>
    </row>
    <row r="100" spans="1:68" x14ac:dyDescent="0.2">
      <c r="A100" s="575"/>
      <c r="B100" s="576"/>
      <c r="C100" s="576"/>
      <c r="D100" s="576"/>
      <c r="E100" s="576"/>
      <c r="F100" s="576"/>
      <c r="G100" s="576"/>
      <c r="H100" s="576"/>
      <c r="I100" s="576"/>
      <c r="J100" s="576"/>
      <c r="K100" s="576"/>
      <c r="L100" s="576"/>
      <c r="M100" s="576"/>
      <c r="N100" s="576"/>
      <c r="O100" s="577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1">
        <f>IFERROR(X95/H95,"0")+IFERROR(X96/H96,"0")+IFERROR(X97/H97,"0")+IFERROR(X98/H98,"0")+IFERROR(X99/H99,"0")</f>
        <v>33.333333333333336</v>
      </c>
      <c r="Y100" s="561">
        <f>IFERROR(Y95/H95,"0")+IFERROR(Y96/H96,"0")+IFERROR(Y97/H97,"0")+IFERROR(Y98/H98,"0")+IFERROR(Y99/H99,"0")</f>
        <v>34</v>
      </c>
      <c r="Z100" s="561">
        <f>IFERROR(IF(Z95="",0,Z95),"0")+IFERROR(IF(Z96="",0,Z96),"0")+IFERROR(IF(Z97="",0,Z97),"0")+IFERROR(IF(Z98="",0,Z98),"0")+IFERROR(IF(Z99="",0,Z99),"0")</f>
        <v>0.22134000000000001</v>
      </c>
      <c r="AA100" s="562"/>
      <c r="AB100" s="562"/>
      <c r="AC100" s="562"/>
    </row>
    <row r="101" spans="1:68" x14ac:dyDescent="0.2">
      <c r="A101" s="576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77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1">
        <f>IFERROR(SUM(X95:X99),"0")</f>
        <v>66</v>
      </c>
      <c r="Y101" s="561">
        <f>IFERROR(SUM(Y95:Y99),"0")</f>
        <v>67.319999999999993</v>
      </c>
      <c r="Z101" s="37"/>
      <c r="AA101" s="562"/>
      <c r="AB101" s="562"/>
      <c r="AC101" s="562"/>
    </row>
    <row r="102" spans="1:68" ht="16.5" customHeight="1" x14ac:dyDescent="0.25">
      <c r="A102" s="578" t="s">
        <v>203</v>
      </c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76"/>
      <c r="P102" s="576"/>
      <c r="Q102" s="576"/>
      <c r="R102" s="576"/>
      <c r="S102" s="576"/>
      <c r="T102" s="576"/>
      <c r="U102" s="576"/>
      <c r="V102" s="576"/>
      <c r="W102" s="576"/>
      <c r="X102" s="576"/>
      <c r="Y102" s="576"/>
      <c r="Z102" s="576"/>
      <c r="AA102" s="554"/>
      <c r="AB102" s="554"/>
      <c r="AC102" s="554"/>
    </row>
    <row r="103" spans="1:68" ht="14.25" customHeight="1" x14ac:dyDescent="0.25">
      <c r="A103" s="579" t="s">
        <v>103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88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9"/>
      <c r="R104" s="569"/>
      <c r="S104" s="569"/>
      <c r="T104" s="570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6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9"/>
      <c r="R105" s="569"/>
      <c r="S105" s="569"/>
      <c r="T105" s="570"/>
      <c r="U105" s="34"/>
      <c r="V105" s="34"/>
      <c r="W105" s="35" t="s">
        <v>70</v>
      </c>
      <c r="X105" s="559">
        <v>188</v>
      </c>
      <c r="Y105" s="560">
        <f>IFERROR(IF(X105="",0,CEILING((X105/$H105),1)*$H105),"")</f>
        <v>191.25</v>
      </c>
      <c r="Z105" s="36">
        <f>IFERROR(IF(Y105=0,"",ROUNDUP(Y105/H105,0)*0.00902),"")</f>
        <v>0.46001999999999998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198.52799999999999</v>
      </c>
      <c r="BN105" s="64">
        <f>IFERROR(Y105*I105/H105,"0")</f>
        <v>201.96</v>
      </c>
      <c r="BO105" s="64">
        <f>IFERROR(1/J105*(X105/H105),"0")</f>
        <v>0.3797979797979798</v>
      </c>
      <c r="BP105" s="64">
        <f>IFERROR(1/J105*(Y105/H105),"0")</f>
        <v>0.38636363636363635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69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9"/>
      <c r="R106" s="569"/>
      <c r="S106" s="569"/>
      <c r="T106" s="570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9"/>
      <c r="R107" s="569"/>
      <c r="S107" s="569"/>
      <c r="T107" s="570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76"/>
      <c r="C108" s="576"/>
      <c r="D108" s="576"/>
      <c r="E108" s="576"/>
      <c r="F108" s="576"/>
      <c r="G108" s="576"/>
      <c r="H108" s="576"/>
      <c r="I108" s="576"/>
      <c r="J108" s="576"/>
      <c r="K108" s="576"/>
      <c r="L108" s="576"/>
      <c r="M108" s="576"/>
      <c r="N108" s="576"/>
      <c r="O108" s="577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1">
        <f>IFERROR(X104/H104,"0")+IFERROR(X105/H105,"0")+IFERROR(X106/H106,"0")+IFERROR(X107/H107,"0")</f>
        <v>50.133333333333333</v>
      </c>
      <c r="Y108" s="561">
        <f>IFERROR(Y104/H104,"0")+IFERROR(Y105/H105,"0")+IFERROR(Y106/H106,"0")+IFERROR(Y107/H107,"0")</f>
        <v>51</v>
      </c>
      <c r="Z108" s="561">
        <f>IFERROR(IF(Z104="",0,Z104),"0")+IFERROR(IF(Z105="",0,Z105),"0")+IFERROR(IF(Z106="",0,Z106),"0")+IFERROR(IF(Z107="",0,Z107),"0")</f>
        <v>0.46001999999999998</v>
      </c>
      <c r="AA108" s="562"/>
      <c r="AB108" s="562"/>
      <c r="AC108" s="562"/>
    </row>
    <row r="109" spans="1:68" x14ac:dyDescent="0.2">
      <c r="A109" s="576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77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1">
        <f>IFERROR(SUM(X104:X107),"0")</f>
        <v>188</v>
      </c>
      <c r="Y109" s="561">
        <f>IFERROR(SUM(Y104:Y107),"0")</f>
        <v>191.25</v>
      </c>
      <c r="Z109" s="37"/>
      <c r="AA109" s="562"/>
      <c r="AB109" s="562"/>
      <c r="AC109" s="562"/>
    </row>
    <row r="110" spans="1:68" ht="14.25" customHeight="1" x14ac:dyDescent="0.25">
      <c r="A110" s="579" t="s">
        <v>139</v>
      </c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76"/>
      <c r="P110" s="576"/>
      <c r="Q110" s="576"/>
      <c r="R110" s="576"/>
      <c r="S110" s="576"/>
      <c r="T110" s="576"/>
      <c r="U110" s="576"/>
      <c r="V110" s="576"/>
      <c r="W110" s="576"/>
      <c r="X110" s="576"/>
      <c r="Y110" s="576"/>
      <c r="Z110" s="576"/>
      <c r="AA110" s="555"/>
      <c r="AB110" s="555"/>
      <c r="AC110" s="555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9"/>
      <c r="R111" s="569"/>
      <c r="S111" s="569"/>
      <c r="T111" s="570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6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9"/>
      <c r="R112" s="569"/>
      <c r="S112" s="569"/>
      <c r="T112" s="570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82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9"/>
      <c r="R113" s="569"/>
      <c r="S113" s="569"/>
      <c r="T113" s="570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76"/>
      <c r="C114" s="576"/>
      <c r="D114" s="576"/>
      <c r="E114" s="576"/>
      <c r="F114" s="576"/>
      <c r="G114" s="576"/>
      <c r="H114" s="576"/>
      <c r="I114" s="576"/>
      <c r="J114" s="576"/>
      <c r="K114" s="576"/>
      <c r="L114" s="576"/>
      <c r="M114" s="576"/>
      <c r="N114" s="576"/>
      <c r="O114" s="577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6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77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9" t="s">
        <v>74</v>
      </c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76"/>
      <c r="P116" s="576"/>
      <c r="Q116" s="576"/>
      <c r="R116" s="576"/>
      <c r="S116" s="576"/>
      <c r="T116" s="576"/>
      <c r="U116" s="576"/>
      <c r="V116" s="576"/>
      <c r="W116" s="576"/>
      <c r="X116" s="576"/>
      <c r="Y116" s="576"/>
      <c r="Z116" s="576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80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9"/>
      <c r="R117" s="569"/>
      <c r="S117" s="569"/>
      <c r="T117" s="570"/>
      <c r="U117" s="34"/>
      <c r="V117" s="34"/>
      <c r="W117" s="35" t="s">
        <v>70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9"/>
      <c r="R118" s="569"/>
      <c r="S118" s="569"/>
      <c r="T118" s="570"/>
      <c r="U118" s="34"/>
      <c r="V118" s="34"/>
      <c r="W118" s="35" t="s">
        <v>70</v>
      </c>
      <c r="X118" s="559">
        <v>99</v>
      </c>
      <c r="Y118" s="560">
        <f>IFERROR(IF(X118="",0,CEILING((X118/$H118),1)*$H118),"")</f>
        <v>99</v>
      </c>
      <c r="Z118" s="36">
        <f>IFERROR(IF(Y118=0,"",ROUNDUP(Y118/H118,0)*0.00651),"")</f>
        <v>0.32550000000000001</v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111.3</v>
      </c>
      <c r="BN118" s="64">
        <f>IFERROR(Y118*I118/H118,"0")</f>
        <v>111.3</v>
      </c>
      <c r="BO118" s="64">
        <f>IFERROR(1/J118*(X118/H118),"0")</f>
        <v>0.27472527472527475</v>
      </c>
      <c r="BP118" s="64">
        <f>IFERROR(1/J118*(Y118/H118),"0")</f>
        <v>0.27472527472527475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1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9"/>
      <c r="R119" s="569"/>
      <c r="S119" s="569"/>
      <c r="T119" s="570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84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9"/>
      <c r="R120" s="569"/>
      <c r="S120" s="569"/>
      <c r="T120" s="570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76"/>
      <c r="C121" s="576"/>
      <c r="D121" s="576"/>
      <c r="E121" s="576"/>
      <c r="F121" s="576"/>
      <c r="G121" s="576"/>
      <c r="H121" s="576"/>
      <c r="I121" s="576"/>
      <c r="J121" s="576"/>
      <c r="K121" s="576"/>
      <c r="L121" s="576"/>
      <c r="M121" s="576"/>
      <c r="N121" s="576"/>
      <c r="O121" s="577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1">
        <f>IFERROR(X117/H117,"0")+IFERROR(X118/H118,"0")+IFERROR(X119/H119,"0")+IFERROR(X120/H120,"0")</f>
        <v>50</v>
      </c>
      <c r="Y121" s="561">
        <f>IFERROR(Y117/H117,"0")+IFERROR(Y118/H118,"0")+IFERROR(Y119/H119,"0")+IFERROR(Y120/H120,"0")</f>
        <v>50</v>
      </c>
      <c r="Z121" s="561">
        <f>IFERROR(IF(Z117="",0,Z117),"0")+IFERROR(IF(Z118="",0,Z118),"0")+IFERROR(IF(Z119="",0,Z119),"0")+IFERROR(IF(Z120="",0,Z120),"0")</f>
        <v>0.32550000000000001</v>
      </c>
      <c r="AA121" s="562"/>
      <c r="AB121" s="562"/>
      <c r="AC121" s="562"/>
    </row>
    <row r="122" spans="1:68" x14ac:dyDescent="0.2">
      <c r="A122" s="576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77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1">
        <f>IFERROR(SUM(X117:X120),"0")</f>
        <v>99</v>
      </c>
      <c r="Y122" s="561">
        <f>IFERROR(SUM(Y117:Y120),"0")</f>
        <v>99</v>
      </c>
      <c r="Z122" s="37"/>
      <c r="AA122" s="562"/>
      <c r="AB122" s="562"/>
      <c r="AC122" s="562"/>
    </row>
    <row r="123" spans="1:68" ht="14.25" customHeight="1" x14ac:dyDescent="0.25">
      <c r="A123" s="579" t="s">
        <v>174</v>
      </c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76"/>
      <c r="P123" s="576"/>
      <c r="Q123" s="576"/>
      <c r="R123" s="576"/>
      <c r="S123" s="576"/>
      <c r="T123" s="576"/>
      <c r="U123" s="576"/>
      <c r="V123" s="576"/>
      <c r="W123" s="576"/>
      <c r="X123" s="576"/>
      <c r="Y123" s="576"/>
      <c r="Z123" s="576"/>
      <c r="AA123" s="555"/>
      <c r="AB123" s="555"/>
      <c r="AC123" s="555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5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9"/>
      <c r="R124" s="569"/>
      <c r="S124" s="569"/>
      <c r="T124" s="570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9"/>
      <c r="R125" s="569"/>
      <c r="S125" s="569"/>
      <c r="T125" s="570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76"/>
      <c r="C126" s="576"/>
      <c r="D126" s="576"/>
      <c r="E126" s="576"/>
      <c r="F126" s="576"/>
      <c r="G126" s="576"/>
      <c r="H126" s="576"/>
      <c r="I126" s="576"/>
      <c r="J126" s="576"/>
      <c r="K126" s="576"/>
      <c r="L126" s="576"/>
      <c r="M126" s="576"/>
      <c r="N126" s="576"/>
      <c r="O126" s="577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6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77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8" t="s">
        <v>236</v>
      </c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76"/>
      <c r="P128" s="576"/>
      <c r="Q128" s="576"/>
      <c r="R128" s="576"/>
      <c r="S128" s="576"/>
      <c r="T128" s="576"/>
      <c r="U128" s="576"/>
      <c r="V128" s="576"/>
      <c r="W128" s="576"/>
      <c r="X128" s="576"/>
      <c r="Y128" s="576"/>
      <c r="Z128" s="576"/>
      <c r="AA128" s="554"/>
      <c r="AB128" s="554"/>
      <c r="AC128" s="554"/>
    </row>
    <row r="129" spans="1:68" ht="14.25" customHeight="1" x14ac:dyDescent="0.25">
      <c r="A129" s="579" t="s">
        <v>103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2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9"/>
      <c r="R130" s="569"/>
      <c r="S130" s="569"/>
      <c r="T130" s="570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9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9"/>
      <c r="R131" s="569"/>
      <c r="S131" s="569"/>
      <c r="T131" s="570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76"/>
      <c r="C132" s="576"/>
      <c r="D132" s="576"/>
      <c r="E132" s="576"/>
      <c r="F132" s="576"/>
      <c r="G132" s="576"/>
      <c r="H132" s="576"/>
      <c r="I132" s="576"/>
      <c r="J132" s="576"/>
      <c r="K132" s="576"/>
      <c r="L132" s="576"/>
      <c r="M132" s="576"/>
      <c r="N132" s="576"/>
      <c r="O132" s="577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6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77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9" t="s">
        <v>64</v>
      </c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76"/>
      <c r="P134" s="576"/>
      <c r="Q134" s="576"/>
      <c r="R134" s="576"/>
      <c r="S134" s="576"/>
      <c r="T134" s="576"/>
      <c r="U134" s="576"/>
      <c r="V134" s="576"/>
      <c r="W134" s="576"/>
      <c r="X134" s="576"/>
      <c r="Y134" s="576"/>
      <c r="Z134" s="576"/>
      <c r="AA134" s="555"/>
      <c r="AB134" s="555"/>
      <c r="AC134" s="555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6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9"/>
      <c r="R135" s="569"/>
      <c r="S135" s="569"/>
      <c r="T135" s="570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6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9"/>
      <c r="R136" s="569"/>
      <c r="S136" s="569"/>
      <c r="T136" s="570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76"/>
      <c r="C137" s="576"/>
      <c r="D137" s="576"/>
      <c r="E137" s="576"/>
      <c r="F137" s="576"/>
      <c r="G137" s="576"/>
      <c r="H137" s="576"/>
      <c r="I137" s="576"/>
      <c r="J137" s="576"/>
      <c r="K137" s="576"/>
      <c r="L137" s="576"/>
      <c r="M137" s="576"/>
      <c r="N137" s="576"/>
      <c r="O137" s="577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6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77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9" t="s">
        <v>74</v>
      </c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76"/>
      <c r="P139" s="576"/>
      <c r="Q139" s="576"/>
      <c r="R139" s="576"/>
      <c r="S139" s="576"/>
      <c r="T139" s="576"/>
      <c r="U139" s="576"/>
      <c r="V139" s="576"/>
      <c r="W139" s="576"/>
      <c r="X139" s="576"/>
      <c r="Y139" s="576"/>
      <c r="Z139" s="576"/>
      <c r="AA139" s="555"/>
      <c r="AB139" s="555"/>
      <c r="AC139" s="555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9"/>
      <c r="R140" s="569"/>
      <c r="S140" s="569"/>
      <c r="T140" s="570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9"/>
      <c r="R141" s="569"/>
      <c r="S141" s="569"/>
      <c r="T141" s="570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76"/>
      <c r="C142" s="576"/>
      <c r="D142" s="576"/>
      <c r="E142" s="576"/>
      <c r="F142" s="576"/>
      <c r="G142" s="576"/>
      <c r="H142" s="576"/>
      <c r="I142" s="576"/>
      <c r="J142" s="576"/>
      <c r="K142" s="576"/>
      <c r="L142" s="576"/>
      <c r="M142" s="576"/>
      <c r="N142" s="576"/>
      <c r="O142" s="577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6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77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8" t="s">
        <v>101</v>
      </c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76"/>
      <c r="P144" s="576"/>
      <c r="Q144" s="576"/>
      <c r="R144" s="576"/>
      <c r="S144" s="576"/>
      <c r="T144" s="576"/>
      <c r="U144" s="576"/>
      <c r="V144" s="576"/>
      <c r="W144" s="576"/>
      <c r="X144" s="576"/>
      <c r="Y144" s="576"/>
      <c r="Z144" s="576"/>
      <c r="AA144" s="554"/>
      <c r="AB144" s="554"/>
      <c r="AC144" s="554"/>
    </row>
    <row r="145" spans="1:68" ht="14.25" customHeight="1" x14ac:dyDescent="0.25">
      <c r="A145" s="579" t="s">
        <v>103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6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9"/>
      <c r="R146" s="569"/>
      <c r="S146" s="569"/>
      <c r="T146" s="570"/>
      <c r="U146" s="34"/>
      <c r="V146" s="34"/>
      <c r="W146" s="35" t="s">
        <v>70</v>
      </c>
      <c r="X146" s="559">
        <v>120</v>
      </c>
      <c r="Y146" s="560">
        <f>IFERROR(IF(X146="",0,CEILING((X146/$H146),1)*$H146),"")</f>
        <v>120</v>
      </c>
      <c r="Z146" s="36">
        <f>IFERROR(IF(Y146=0,"",ROUNDUP(Y146/H146,0)*0.00902),"")</f>
        <v>0.27060000000000001</v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126.3</v>
      </c>
      <c r="BN146" s="64">
        <f>IFERROR(Y146*I146/H146,"0")</f>
        <v>126.3</v>
      </c>
      <c r="BO146" s="64">
        <f>IFERROR(1/J146*(X146/H146),"0")</f>
        <v>0.22727272727272729</v>
      </c>
      <c r="BP146" s="64">
        <f>IFERROR(1/J146*(Y146/H146),"0")</f>
        <v>0.22727272727272729</v>
      </c>
    </row>
    <row r="147" spans="1:68" x14ac:dyDescent="0.2">
      <c r="A147" s="575"/>
      <c r="B147" s="576"/>
      <c r="C147" s="576"/>
      <c r="D147" s="576"/>
      <c r="E147" s="576"/>
      <c r="F147" s="576"/>
      <c r="G147" s="576"/>
      <c r="H147" s="576"/>
      <c r="I147" s="576"/>
      <c r="J147" s="576"/>
      <c r="K147" s="576"/>
      <c r="L147" s="576"/>
      <c r="M147" s="576"/>
      <c r="N147" s="576"/>
      <c r="O147" s="577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1">
        <f>IFERROR(X146/H146,"0")</f>
        <v>30</v>
      </c>
      <c r="Y147" s="561">
        <f>IFERROR(Y146/H146,"0")</f>
        <v>30</v>
      </c>
      <c r="Z147" s="561">
        <f>IFERROR(IF(Z146="",0,Z146),"0")</f>
        <v>0.27060000000000001</v>
      </c>
      <c r="AA147" s="562"/>
      <c r="AB147" s="562"/>
      <c r="AC147" s="562"/>
    </row>
    <row r="148" spans="1:68" x14ac:dyDescent="0.2">
      <c r="A148" s="576"/>
      <c r="B148" s="576"/>
      <c r="C148" s="576"/>
      <c r="D148" s="576"/>
      <c r="E148" s="576"/>
      <c r="F148" s="576"/>
      <c r="G148" s="576"/>
      <c r="H148" s="576"/>
      <c r="I148" s="576"/>
      <c r="J148" s="576"/>
      <c r="K148" s="576"/>
      <c r="L148" s="576"/>
      <c r="M148" s="576"/>
      <c r="N148" s="576"/>
      <c r="O148" s="577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1">
        <f>IFERROR(SUM(X146:X146),"0")</f>
        <v>120</v>
      </c>
      <c r="Y148" s="561">
        <f>IFERROR(SUM(Y146:Y146),"0")</f>
        <v>120</v>
      </c>
      <c r="Z148" s="37"/>
      <c r="AA148" s="562"/>
      <c r="AB148" s="562"/>
      <c r="AC148" s="562"/>
    </row>
    <row r="149" spans="1:68" ht="14.25" customHeight="1" x14ac:dyDescent="0.25">
      <c r="A149" s="579" t="s">
        <v>64</v>
      </c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76"/>
      <c r="P149" s="576"/>
      <c r="Q149" s="576"/>
      <c r="R149" s="576"/>
      <c r="S149" s="576"/>
      <c r="T149" s="576"/>
      <c r="U149" s="576"/>
      <c r="V149" s="576"/>
      <c r="W149" s="576"/>
      <c r="X149" s="576"/>
      <c r="Y149" s="576"/>
      <c r="Z149" s="576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8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9"/>
      <c r="R150" s="569"/>
      <c r="S150" s="569"/>
      <c r="T150" s="570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5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9"/>
      <c r="R151" s="569"/>
      <c r="S151" s="569"/>
      <c r="T151" s="570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8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9"/>
      <c r="R152" s="569"/>
      <c r="S152" s="569"/>
      <c r="T152" s="570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7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6"/>
      <c r="B154" s="576"/>
      <c r="C154" s="576"/>
      <c r="D154" s="576"/>
      <c r="E154" s="576"/>
      <c r="F154" s="576"/>
      <c r="G154" s="576"/>
      <c r="H154" s="576"/>
      <c r="I154" s="576"/>
      <c r="J154" s="576"/>
      <c r="K154" s="576"/>
      <c r="L154" s="576"/>
      <c r="M154" s="576"/>
      <c r="N154" s="576"/>
      <c r="O154" s="577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30" t="s">
        <v>260</v>
      </c>
      <c r="B155" s="631"/>
      <c r="C155" s="631"/>
      <c r="D155" s="631"/>
      <c r="E155" s="631"/>
      <c r="F155" s="631"/>
      <c r="G155" s="631"/>
      <c r="H155" s="631"/>
      <c r="I155" s="631"/>
      <c r="J155" s="631"/>
      <c r="K155" s="631"/>
      <c r="L155" s="631"/>
      <c r="M155" s="631"/>
      <c r="N155" s="631"/>
      <c r="O155" s="631"/>
      <c r="P155" s="631"/>
      <c r="Q155" s="631"/>
      <c r="R155" s="631"/>
      <c r="S155" s="631"/>
      <c r="T155" s="631"/>
      <c r="U155" s="631"/>
      <c r="V155" s="631"/>
      <c r="W155" s="631"/>
      <c r="X155" s="631"/>
      <c r="Y155" s="631"/>
      <c r="Z155" s="631"/>
      <c r="AA155" s="48"/>
      <c r="AB155" s="48"/>
      <c r="AC155" s="48"/>
    </row>
    <row r="156" spans="1:68" ht="16.5" customHeight="1" x14ac:dyDescent="0.25">
      <c r="A156" s="578" t="s">
        <v>261</v>
      </c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76"/>
      <c r="P156" s="576"/>
      <c r="Q156" s="576"/>
      <c r="R156" s="576"/>
      <c r="S156" s="576"/>
      <c r="T156" s="576"/>
      <c r="U156" s="576"/>
      <c r="V156" s="576"/>
      <c r="W156" s="576"/>
      <c r="X156" s="576"/>
      <c r="Y156" s="576"/>
      <c r="Z156" s="576"/>
      <c r="AA156" s="554"/>
      <c r="AB156" s="554"/>
      <c r="AC156" s="554"/>
    </row>
    <row r="157" spans="1:68" ht="14.25" customHeight="1" x14ac:dyDescent="0.25">
      <c r="A157" s="579" t="s">
        <v>139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5"/>
      <c r="AB157" s="555"/>
      <c r="AC157" s="555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5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9"/>
      <c r="R158" s="569"/>
      <c r="S158" s="569"/>
      <c r="T158" s="570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76"/>
      <c r="C159" s="576"/>
      <c r="D159" s="576"/>
      <c r="E159" s="576"/>
      <c r="F159" s="576"/>
      <c r="G159" s="576"/>
      <c r="H159" s="576"/>
      <c r="I159" s="576"/>
      <c r="J159" s="576"/>
      <c r="K159" s="576"/>
      <c r="L159" s="576"/>
      <c r="M159" s="576"/>
      <c r="N159" s="576"/>
      <c r="O159" s="577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6"/>
      <c r="B160" s="576"/>
      <c r="C160" s="576"/>
      <c r="D160" s="576"/>
      <c r="E160" s="576"/>
      <c r="F160" s="576"/>
      <c r="G160" s="576"/>
      <c r="H160" s="576"/>
      <c r="I160" s="576"/>
      <c r="J160" s="576"/>
      <c r="K160" s="576"/>
      <c r="L160" s="576"/>
      <c r="M160" s="576"/>
      <c r="N160" s="576"/>
      <c r="O160" s="577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9" t="s">
        <v>64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76"/>
      <c r="L161" s="576"/>
      <c r="M161" s="576"/>
      <c r="N161" s="576"/>
      <c r="O161" s="576"/>
      <c r="P161" s="576"/>
      <c r="Q161" s="576"/>
      <c r="R161" s="576"/>
      <c r="S161" s="576"/>
      <c r="T161" s="576"/>
      <c r="U161" s="576"/>
      <c r="V161" s="576"/>
      <c r="W161" s="576"/>
      <c r="X161" s="576"/>
      <c r="Y161" s="576"/>
      <c r="Z161" s="576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6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9"/>
      <c r="R162" s="569"/>
      <c r="S162" s="569"/>
      <c r="T162" s="570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9"/>
      <c r="R163" s="569"/>
      <c r="S163" s="569"/>
      <c r="T163" s="570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9"/>
      <c r="R164" s="569"/>
      <c r="S164" s="569"/>
      <c r="T164" s="570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9"/>
      <c r="R165" s="569"/>
      <c r="S165" s="569"/>
      <c r="T165" s="570"/>
      <c r="U165" s="34"/>
      <c r="V165" s="34"/>
      <c r="W165" s="35" t="s">
        <v>70</v>
      </c>
      <c r="X165" s="559">
        <v>35</v>
      </c>
      <c r="Y165" s="560">
        <f t="shared" si="16"/>
        <v>35.700000000000003</v>
      </c>
      <c r="Z165" s="36">
        <f>IFERROR(IF(Y165=0,"",ROUNDUP(Y165/H165,0)*0.00502),"")</f>
        <v>8.5339999999999999E-2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37.166666666666664</v>
      </c>
      <c r="BN165" s="64">
        <f t="shared" si="18"/>
        <v>37.910000000000004</v>
      </c>
      <c r="BO165" s="64">
        <f t="shared" si="19"/>
        <v>7.1225071225071226E-2</v>
      </c>
      <c r="BP165" s="64">
        <f t="shared" si="20"/>
        <v>7.2649572649572655E-2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9"/>
      <c r="R166" s="569"/>
      <c r="S166" s="569"/>
      <c r="T166" s="570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9"/>
      <c r="R167" s="569"/>
      <c r="S167" s="569"/>
      <c r="T167" s="570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9"/>
      <c r="R168" s="569"/>
      <c r="S168" s="569"/>
      <c r="T168" s="570"/>
      <c r="U168" s="34"/>
      <c r="V168" s="34"/>
      <c r="W168" s="35" t="s">
        <v>70</v>
      </c>
      <c r="X168" s="559">
        <v>35</v>
      </c>
      <c r="Y168" s="560">
        <f t="shared" si="16"/>
        <v>35.700000000000003</v>
      </c>
      <c r="Z168" s="36">
        <f>IFERROR(IF(Y168=0,"",ROUNDUP(Y168/H168,0)*0.00502),"")</f>
        <v>8.5339999999999999E-2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36.666666666666664</v>
      </c>
      <c r="BN168" s="64">
        <f t="shared" si="18"/>
        <v>37.4</v>
      </c>
      <c r="BO168" s="64">
        <f t="shared" si="19"/>
        <v>7.1225071225071226E-2</v>
      </c>
      <c r="BP168" s="64">
        <f t="shared" si="20"/>
        <v>7.2649572649572655E-2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8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9"/>
      <c r="R169" s="569"/>
      <c r="S169" s="569"/>
      <c r="T169" s="570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9"/>
      <c r="R170" s="569"/>
      <c r="S170" s="569"/>
      <c r="T170" s="570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76"/>
      <c r="C171" s="576"/>
      <c r="D171" s="576"/>
      <c r="E171" s="576"/>
      <c r="F171" s="576"/>
      <c r="G171" s="576"/>
      <c r="H171" s="576"/>
      <c r="I171" s="576"/>
      <c r="J171" s="576"/>
      <c r="K171" s="576"/>
      <c r="L171" s="576"/>
      <c r="M171" s="576"/>
      <c r="N171" s="576"/>
      <c r="O171" s="577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33.333333333333329</v>
      </c>
      <c r="Y171" s="561">
        <f>IFERROR(Y162/H162,"0")+IFERROR(Y163/H163,"0")+IFERROR(Y164/H164,"0")+IFERROR(Y165/H165,"0")+IFERROR(Y166/H166,"0")+IFERROR(Y167/H167,"0")+IFERROR(Y168/H168,"0")+IFERROR(Y169/H169,"0")+IFERROR(Y170/H170,"0")</f>
        <v>34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0.17068</v>
      </c>
      <c r="AA171" s="562"/>
      <c r="AB171" s="562"/>
      <c r="AC171" s="562"/>
    </row>
    <row r="172" spans="1:68" x14ac:dyDescent="0.2">
      <c r="A172" s="576"/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7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1">
        <f>IFERROR(SUM(X162:X170),"0")</f>
        <v>70</v>
      </c>
      <c r="Y172" s="561">
        <f>IFERROR(SUM(Y162:Y170),"0")</f>
        <v>71.400000000000006</v>
      </c>
      <c r="Z172" s="37"/>
      <c r="AA172" s="562"/>
      <c r="AB172" s="562"/>
      <c r="AC172" s="562"/>
    </row>
    <row r="173" spans="1:68" ht="14.25" customHeight="1" x14ac:dyDescent="0.25">
      <c r="A173" s="579" t="s">
        <v>95</v>
      </c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76"/>
      <c r="P173" s="576"/>
      <c r="Q173" s="576"/>
      <c r="R173" s="576"/>
      <c r="S173" s="576"/>
      <c r="T173" s="576"/>
      <c r="U173" s="576"/>
      <c r="V173" s="576"/>
      <c r="W173" s="576"/>
      <c r="X173" s="576"/>
      <c r="Y173" s="576"/>
      <c r="Z173" s="576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9"/>
      <c r="R174" s="569"/>
      <c r="S174" s="569"/>
      <c r="T174" s="570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68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9"/>
      <c r="R175" s="569"/>
      <c r="S175" s="569"/>
      <c r="T175" s="570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6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9"/>
      <c r="R176" s="569"/>
      <c r="S176" s="569"/>
      <c r="T176" s="570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77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77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9" t="s">
        <v>298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5"/>
      <c r="AB179" s="555"/>
      <c r="AC179" s="555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9"/>
      <c r="R180" s="569"/>
      <c r="S180" s="569"/>
      <c r="T180" s="570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76"/>
      <c r="C181" s="576"/>
      <c r="D181" s="576"/>
      <c r="E181" s="576"/>
      <c r="F181" s="576"/>
      <c r="G181" s="576"/>
      <c r="H181" s="576"/>
      <c r="I181" s="576"/>
      <c r="J181" s="576"/>
      <c r="K181" s="576"/>
      <c r="L181" s="576"/>
      <c r="M181" s="576"/>
      <c r="N181" s="576"/>
      <c r="O181" s="577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6"/>
      <c r="B182" s="576"/>
      <c r="C182" s="576"/>
      <c r="D182" s="576"/>
      <c r="E182" s="576"/>
      <c r="F182" s="576"/>
      <c r="G182" s="576"/>
      <c r="H182" s="576"/>
      <c r="I182" s="576"/>
      <c r="J182" s="576"/>
      <c r="K182" s="576"/>
      <c r="L182" s="576"/>
      <c r="M182" s="576"/>
      <c r="N182" s="576"/>
      <c r="O182" s="577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8" t="s">
        <v>301</v>
      </c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76"/>
      <c r="P183" s="576"/>
      <c r="Q183" s="576"/>
      <c r="R183" s="576"/>
      <c r="S183" s="576"/>
      <c r="T183" s="576"/>
      <c r="U183" s="576"/>
      <c r="V183" s="576"/>
      <c r="W183" s="576"/>
      <c r="X183" s="576"/>
      <c r="Y183" s="576"/>
      <c r="Z183" s="576"/>
      <c r="AA183" s="554"/>
      <c r="AB183" s="554"/>
      <c r="AC183" s="554"/>
    </row>
    <row r="184" spans="1:68" ht="14.25" customHeight="1" x14ac:dyDescent="0.25">
      <c r="A184" s="579" t="s">
        <v>103</v>
      </c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76"/>
      <c r="P184" s="576"/>
      <c r="Q184" s="576"/>
      <c r="R184" s="576"/>
      <c r="S184" s="576"/>
      <c r="T184" s="576"/>
      <c r="U184" s="576"/>
      <c r="V184" s="576"/>
      <c r="W184" s="576"/>
      <c r="X184" s="576"/>
      <c r="Y184" s="576"/>
      <c r="Z184" s="576"/>
      <c r="AA184" s="555"/>
      <c r="AB184" s="555"/>
      <c r="AC184" s="555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9"/>
      <c r="R185" s="569"/>
      <c r="S185" s="569"/>
      <c r="T185" s="570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6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9"/>
      <c r="R186" s="569"/>
      <c r="S186" s="569"/>
      <c r="T186" s="570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76"/>
      <c r="C187" s="576"/>
      <c r="D187" s="576"/>
      <c r="E187" s="576"/>
      <c r="F187" s="576"/>
      <c r="G187" s="576"/>
      <c r="H187" s="576"/>
      <c r="I187" s="576"/>
      <c r="J187" s="576"/>
      <c r="K187" s="576"/>
      <c r="L187" s="576"/>
      <c r="M187" s="576"/>
      <c r="N187" s="576"/>
      <c r="O187" s="577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6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77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9" t="s">
        <v>139</v>
      </c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76"/>
      <c r="P189" s="576"/>
      <c r="Q189" s="576"/>
      <c r="R189" s="576"/>
      <c r="S189" s="576"/>
      <c r="T189" s="576"/>
      <c r="U189" s="576"/>
      <c r="V189" s="576"/>
      <c r="W189" s="576"/>
      <c r="X189" s="576"/>
      <c r="Y189" s="576"/>
      <c r="Z189" s="576"/>
      <c r="AA189" s="555"/>
      <c r="AB189" s="555"/>
      <c r="AC189" s="555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9"/>
      <c r="R190" s="569"/>
      <c r="S190" s="569"/>
      <c r="T190" s="570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6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9"/>
      <c r="R191" s="569"/>
      <c r="S191" s="569"/>
      <c r="T191" s="570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76"/>
      <c r="C192" s="576"/>
      <c r="D192" s="576"/>
      <c r="E192" s="576"/>
      <c r="F192" s="576"/>
      <c r="G192" s="576"/>
      <c r="H192" s="576"/>
      <c r="I192" s="576"/>
      <c r="J192" s="576"/>
      <c r="K192" s="576"/>
      <c r="L192" s="576"/>
      <c r="M192" s="576"/>
      <c r="N192" s="576"/>
      <c r="O192" s="577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6"/>
      <c r="B193" s="576"/>
      <c r="C193" s="576"/>
      <c r="D193" s="576"/>
      <c r="E193" s="576"/>
      <c r="F193" s="576"/>
      <c r="G193" s="576"/>
      <c r="H193" s="576"/>
      <c r="I193" s="576"/>
      <c r="J193" s="576"/>
      <c r="K193" s="576"/>
      <c r="L193" s="576"/>
      <c r="M193" s="576"/>
      <c r="N193" s="576"/>
      <c r="O193" s="577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9" t="s">
        <v>64</v>
      </c>
      <c r="B194" s="576"/>
      <c r="C194" s="576"/>
      <c r="D194" s="576"/>
      <c r="E194" s="576"/>
      <c r="F194" s="576"/>
      <c r="G194" s="576"/>
      <c r="H194" s="576"/>
      <c r="I194" s="576"/>
      <c r="J194" s="576"/>
      <c r="K194" s="576"/>
      <c r="L194" s="576"/>
      <c r="M194" s="576"/>
      <c r="N194" s="576"/>
      <c r="O194" s="576"/>
      <c r="P194" s="576"/>
      <c r="Q194" s="576"/>
      <c r="R194" s="576"/>
      <c r="S194" s="576"/>
      <c r="T194" s="576"/>
      <c r="U194" s="576"/>
      <c r="V194" s="576"/>
      <c r="W194" s="576"/>
      <c r="X194" s="576"/>
      <c r="Y194" s="576"/>
      <c r="Z194" s="576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9"/>
      <c r="R195" s="569"/>
      <c r="S195" s="569"/>
      <c r="T195" s="570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9"/>
      <c r="R196" s="569"/>
      <c r="S196" s="569"/>
      <c r="T196" s="570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8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9"/>
      <c r="R197" s="569"/>
      <c r="S197" s="569"/>
      <c r="T197" s="570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9"/>
      <c r="R198" s="569"/>
      <c r="S198" s="569"/>
      <c r="T198" s="570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9"/>
      <c r="R199" s="569"/>
      <c r="S199" s="569"/>
      <c r="T199" s="570"/>
      <c r="U199" s="34"/>
      <c r="V199" s="34"/>
      <c r="W199" s="35" t="s">
        <v>70</v>
      </c>
      <c r="X199" s="559">
        <v>30</v>
      </c>
      <c r="Y199" s="560">
        <f t="shared" si="21"/>
        <v>30.6</v>
      </c>
      <c r="Z199" s="36">
        <f>IFERROR(IF(Y199=0,"",ROUNDUP(Y199/H199,0)*0.00502),"")</f>
        <v>8.5339999999999999E-2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32.166666666666664</v>
      </c>
      <c r="BN199" s="64">
        <f t="shared" si="23"/>
        <v>32.81</v>
      </c>
      <c r="BO199" s="64">
        <f t="shared" si="24"/>
        <v>7.122507122507124E-2</v>
      </c>
      <c r="BP199" s="64">
        <f t="shared" si="25"/>
        <v>7.2649572649572655E-2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9"/>
      <c r="R200" s="569"/>
      <c r="S200" s="569"/>
      <c r="T200" s="570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9"/>
      <c r="R201" s="569"/>
      <c r="S201" s="569"/>
      <c r="T201" s="570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9"/>
      <c r="R202" s="569"/>
      <c r="S202" s="569"/>
      <c r="T202" s="570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76"/>
      <c r="C203" s="576"/>
      <c r="D203" s="576"/>
      <c r="E203" s="576"/>
      <c r="F203" s="576"/>
      <c r="G203" s="576"/>
      <c r="H203" s="576"/>
      <c r="I203" s="576"/>
      <c r="J203" s="576"/>
      <c r="K203" s="576"/>
      <c r="L203" s="576"/>
      <c r="M203" s="576"/>
      <c r="N203" s="576"/>
      <c r="O203" s="577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16.666666666666668</v>
      </c>
      <c r="Y203" s="561">
        <f>IFERROR(Y195/H195,"0")+IFERROR(Y196/H196,"0")+IFERROR(Y197/H197,"0")+IFERROR(Y198/H198,"0")+IFERROR(Y199/H199,"0")+IFERROR(Y200/H200,"0")+IFERROR(Y201/H201,"0")+IFERROR(Y202/H202,"0")</f>
        <v>17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8.5339999999999999E-2</v>
      </c>
      <c r="AA203" s="562"/>
      <c r="AB203" s="562"/>
      <c r="AC203" s="562"/>
    </row>
    <row r="204" spans="1:68" x14ac:dyDescent="0.2">
      <c r="A204" s="576"/>
      <c r="B204" s="576"/>
      <c r="C204" s="576"/>
      <c r="D204" s="576"/>
      <c r="E204" s="576"/>
      <c r="F204" s="576"/>
      <c r="G204" s="576"/>
      <c r="H204" s="576"/>
      <c r="I204" s="576"/>
      <c r="J204" s="576"/>
      <c r="K204" s="576"/>
      <c r="L204" s="576"/>
      <c r="M204" s="576"/>
      <c r="N204" s="576"/>
      <c r="O204" s="577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1">
        <f>IFERROR(SUM(X195:X202),"0")</f>
        <v>30</v>
      </c>
      <c r="Y204" s="561">
        <f>IFERROR(SUM(Y195:Y202),"0")</f>
        <v>30.6</v>
      </c>
      <c r="Z204" s="37"/>
      <c r="AA204" s="562"/>
      <c r="AB204" s="562"/>
      <c r="AC204" s="562"/>
    </row>
    <row r="205" spans="1:68" ht="14.25" customHeight="1" x14ac:dyDescent="0.25">
      <c r="A205" s="579" t="s">
        <v>74</v>
      </c>
      <c r="B205" s="576"/>
      <c r="C205" s="576"/>
      <c r="D205" s="576"/>
      <c r="E205" s="576"/>
      <c r="F205" s="576"/>
      <c r="G205" s="576"/>
      <c r="H205" s="576"/>
      <c r="I205" s="576"/>
      <c r="J205" s="576"/>
      <c r="K205" s="576"/>
      <c r="L205" s="576"/>
      <c r="M205" s="576"/>
      <c r="N205" s="576"/>
      <c r="O205" s="576"/>
      <c r="P205" s="576"/>
      <c r="Q205" s="576"/>
      <c r="R205" s="576"/>
      <c r="S205" s="576"/>
      <c r="T205" s="576"/>
      <c r="U205" s="576"/>
      <c r="V205" s="576"/>
      <c r="W205" s="576"/>
      <c r="X205" s="576"/>
      <c r="Y205" s="576"/>
      <c r="Z205" s="576"/>
      <c r="AA205" s="555"/>
      <c r="AB205" s="555"/>
      <c r="AC205" s="55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9"/>
      <c r="R206" s="569"/>
      <c r="S206" s="569"/>
      <c r="T206" s="570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9"/>
      <c r="R207" s="569"/>
      <c r="S207" s="569"/>
      <c r="T207" s="570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8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9"/>
      <c r="R208" s="569"/>
      <c r="S208" s="569"/>
      <c r="T208" s="570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8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9"/>
      <c r="R209" s="569"/>
      <c r="S209" s="569"/>
      <c r="T209" s="570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8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9"/>
      <c r="R210" s="569"/>
      <c r="S210" s="569"/>
      <c r="T210" s="570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9"/>
      <c r="R211" s="569"/>
      <c r="S211" s="569"/>
      <c r="T211" s="570"/>
      <c r="U211" s="34"/>
      <c r="V211" s="34"/>
      <c r="W211" s="35" t="s">
        <v>70</v>
      </c>
      <c r="X211" s="559">
        <v>80</v>
      </c>
      <c r="Y211" s="560">
        <f t="shared" si="26"/>
        <v>81.599999999999994</v>
      </c>
      <c r="Z211" s="36">
        <f t="shared" si="31"/>
        <v>0.22134000000000001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88.40000000000002</v>
      </c>
      <c r="BN211" s="64">
        <f t="shared" si="28"/>
        <v>90.168000000000006</v>
      </c>
      <c r="BO211" s="64">
        <f t="shared" si="29"/>
        <v>0.18315018315018317</v>
      </c>
      <c r="BP211" s="64">
        <f t="shared" si="30"/>
        <v>0.18681318681318682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9"/>
      <c r="R212" s="569"/>
      <c r="S212" s="569"/>
      <c r="T212" s="570"/>
      <c r="U212" s="34"/>
      <c r="V212" s="34"/>
      <c r="W212" s="35" t="s">
        <v>70</v>
      </c>
      <c r="X212" s="559">
        <v>40</v>
      </c>
      <c r="Y212" s="560">
        <f t="shared" si="26"/>
        <v>40.799999999999997</v>
      </c>
      <c r="Z212" s="36">
        <f t="shared" si="31"/>
        <v>0.11067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44.20000000000001</v>
      </c>
      <c r="BN212" s="64">
        <f t="shared" si="28"/>
        <v>45.084000000000003</v>
      </c>
      <c r="BO212" s="64">
        <f t="shared" si="29"/>
        <v>9.1575091575091583E-2</v>
      </c>
      <c r="BP212" s="64">
        <f t="shared" si="30"/>
        <v>9.3406593406593408E-2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8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9"/>
      <c r="R213" s="569"/>
      <c r="S213" s="569"/>
      <c r="T213" s="570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9"/>
      <c r="R214" s="569"/>
      <c r="S214" s="569"/>
      <c r="T214" s="570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5"/>
      <c r="B215" s="576"/>
      <c r="C215" s="576"/>
      <c r="D215" s="576"/>
      <c r="E215" s="576"/>
      <c r="F215" s="576"/>
      <c r="G215" s="576"/>
      <c r="H215" s="576"/>
      <c r="I215" s="576"/>
      <c r="J215" s="576"/>
      <c r="K215" s="576"/>
      <c r="L215" s="576"/>
      <c r="M215" s="576"/>
      <c r="N215" s="576"/>
      <c r="O215" s="577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50</v>
      </c>
      <c r="Y215" s="561">
        <f>IFERROR(Y206/H206,"0")+IFERROR(Y207/H207,"0")+IFERROR(Y208/H208,"0")+IFERROR(Y209/H209,"0")+IFERROR(Y210/H210,"0")+IFERROR(Y211/H211,"0")+IFERROR(Y212/H212,"0")+IFERROR(Y213/H213,"0")+IFERROR(Y214/H214,"0")</f>
        <v>51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0.33201000000000003</v>
      </c>
      <c r="AA215" s="562"/>
      <c r="AB215" s="562"/>
      <c r="AC215" s="562"/>
    </row>
    <row r="216" spans="1:68" x14ac:dyDescent="0.2">
      <c r="A216" s="576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77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1">
        <f>IFERROR(SUM(X206:X214),"0")</f>
        <v>120</v>
      </c>
      <c r="Y216" s="561">
        <f>IFERROR(SUM(Y206:Y214),"0")</f>
        <v>122.39999999999999</v>
      </c>
      <c r="Z216" s="37"/>
      <c r="AA216" s="562"/>
      <c r="AB216" s="562"/>
      <c r="AC216" s="562"/>
    </row>
    <row r="217" spans="1:68" ht="14.25" customHeight="1" x14ac:dyDescent="0.25">
      <c r="A217" s="579" t="s">
        <v>174</v>
      </c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76"/>
      <c r="P217" s="576"/>
      <c r="Q217" s="576"/>
      <c r="R217" s="576"/>
      <c r="S217" s="576"/>
      <c r="T217" s="576"/>
      <c r="U217" s="576"/>
      <c r="V217" s="576"/>
      <c r="W217" s="576"/>
      <c r="X217" s="576"/>
      <c r="Y217" s="576"/>
      <c r="Z217" s="576"/>
      <c r="AA217" s="555"/>
      <c r="AB217" s="555"/>
      <c r="AC217" s="555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9"/>
      <c r="R218" s="569"/>
      <c r="S218" s="569"/>
      <c r="T218" s="570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9"/>
      <c r="R219" s="569"/>
      <c r="S219" s="569"/>
      <c r="T219" s="570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76"/>
      <c r="C220" s="576"/>
      <c r="D220" s="576"/>
      <c r="E220" s="576"/>
      <c r="F220" s="576"/>
      <c r="G220" s="576"/>
      <c r="H220" s="576"/>
      <c r="I220" s="576"/>
      <c r="J220" s="576"/>
      <c r="K220" s="576"/>
      <c r="L220" s="576"/>
      <c r="M220" s="576"/>
      <c r="N220" s="576"/>
      <c r="O220" s="577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6"/>
      <c r="B221" s="576"/>
      <c r="C221" s="576"/>
      <c r="D221" s="576"/>
      <c r="E221" s="576"/>
      <c r="F221" s="576"/>
      <c r="G221" s="576"/>
      <c r="H221" s="576"/>
      <c r="I221" s="576"/>
      <c r="J221" s="576"/>
      <c r="K221" s="576"/>
      <c r="L221" s="576"/>
      <c r="M221" s="576"/>
      <c r="N221" s="576"/>
      <c r="O221" s="577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8" t="s">
        <v>362</v>
      </c>
      <c r="B222" s="576"/>
      <c r="C222" s="576"/>
      <c r="D222" s="576"/>
      <c r="E222" s="576"/>
      <c r="F222" s="576"/>
      <c r="G222" s="576"/>
      <c r="H222" s="576"/>
      <c r="I222" s="576"/>
      <c r="J222" s="576"/>
      <c r="K222" s="576"/>
      <c r="L222" s="576"/>
      <c r="M222" s="576"/>
      <c r="N222" s="576"/>
      <c r="O222" s="576"/>
      <c r="P222" s="576"/>
      <c r="Q222" s="576"/>
      <c r="R222" s="576"/>
      <c r="S222" s="576"/>
      <c r="T222" s="576"/>
      <c r="U222" s="576"/>
      <c r="V222" s="576"/>
      <c r="W222" s="576"/>
      <c r="X222" s="576"/>
      <c r="Y222" s="576"/>
      <c r="Z222" s="576"/>
      <c r="AA222" s="554"/>
      <c r="AB222" s="554"/>
      <c r="AC222" s="554"/>
    </row>
    <row r="223" spans="1:68" ht="14.25" customHeight="1" x14ac:dyDescent="0.25">
      <c r="A223" s="579" t="s">
        <v>103</v>
      </c>
      <c r="B223" s="576"/>
      <c r="C223" s="576"/>
      <c r="D223" s="576"/>
      <c r="E223" s="576"/>
      <c r="F223" s="576"/>
      <c r="G223" s="576"/>
      <c r="H223" s="576"/>
      <c r="I223" s="576"/>
      <c r="J223" s="576"/>
      <c r="K223" s="576"/>
      <c r="L223" s="576"/>
      <c r="M223" s="576"/>
      <c r="N223" s="576"/>
      <c r="O223" s="576"/>
      <c r="P223" s="576"/>
      <c r="Q223" s="576"/>
      <c r="R223" s="576"/>
      <c r="S223" s="576"/>
      <c r="T223" s="576"/>
      <c r="U223" s="576"/>
      <c r="V223" s="576"/>
      <c r="W223" s="576"/>
      <c r="X223" s="576"/>
      <c r="Y223" s="576"/>
      <c r="Z223" s="576"/>
      <c r="AA223" s="555"/>
      <c r="AB223" s="555"/>
      <c r="AC223" s="555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9"/>
      <c r="R224" s="569"/>
      <c r="S224" s="569"/>
      <c r="T224" s="570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6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9"/>
      <c r="R225" s="569"/>
      <c r="S225" s="569"/>
      <c r="T225" s="570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9"/>
      <c r="R226" s="569"/>
      <c r="S226" s="569"/>
      <c r="T226" s="570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9"/>
      <c r="R227" s="569"/>
      <c r="S227" s="569"/>
      <c r="T227" s="570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2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9"/>
      <c r="R228" s="569"/>
      <c r="S228" s="569"/>
      <c r="T228" s="570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9"/>
      <c r="R229" s="569"/>
      <c r="S229" s="569"/>
      <c r="T229" s="570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9"/>
      <c r="R230" s="569"/>
      <c r="S230" s="569"/>
      <c r="T230" s="570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76"/>
      <c r="C231" s="576"/>
      <c r="D231" s="576"/>
      <c r="E231" s="576"/>
      <c r="F231" s="576"/>
      <c r="G231" s="576"/>
      <c r="H231" s="576"/>
      <c r="I231" s="576"/>
      <c r="J231" s="576"/>
      <c r="K231" s="576"/>
      <c r="L231" s="576"/>
      <c r="M231" s="576"/>
      <c r="N231" s="576"/>
      <c r="O231" s="577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6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77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9" t="s">
        <v>139</v>
      </c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76"/>
      <c r="P233" s="576"/>
      <c r="Q233" s="576"/>
      <c r="R233" s="576"/>
      <c r="S233" s="576"/>
      <c r="T233" s="576"/>
      <c r="U233" s="576"/>
      <c r="V233" s="576"/>
      <c r="W233" s="576"/>
      <c r="X233" s="576"/>
      <c r="Y233" s="576"/>
      <c r="Z233" s="576"/>
      <c r="AA233" s="555"/>
      <c r="AB233" s="555"/>
      <c r="AC233" s="555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86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9"/>
      <c r="R234" s="569"/>
      <c r="S234" s="569"/>
      <c r="T234" s="570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76"/>
      <c r="C235" s="576"/>
      <c r="D235" s="576"/>
      <c r="E235" s="576"/>
      <c r="F235" s="576"/>
      <c r="G235" s="576"/>
      <c r="H235" s="576"/>
      <c r="I235" s="576"/>
      <c r="J235" s="576"/>
      <c r="K235" s="576"/>
      <c r="L235" s="576"/>
      <c r="M235" s="576"/>
      <c r="N235" s="576"/>
      <c r="O235" s="577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6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77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9" t="s">
        <v>384</v>
      </c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76"/>
      <c r="P237" s="576"/>
      <c r="Q237" s="576"/>
      <c r="R237" s="576"/>
      <c r="S237" s="576"/>
      <c r="T237" s="576"/>
      <c r="U237" s="576"/>
      <c r="V237" s="576"/>
      <c r="W237" s="576"/>
      <c r="X237" s="576"/>
      <c r="Y237" s="576"/>
      <c r="Z237" s="576"/>
      <c r="AA237" s="555"/>
      <c r="AB237" s="555"/>
      <c r="AC237" s="555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0" t="s">
        <v>387</v>
      </c>
      <c r="Q238" s="569"/>
      <c r="R238" s="569"/>
      <c r="S238" s="569"/>
      <c r="T238" s="570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76"/>
      <c r="C239" s="576"/>
      <c r="D239" s="576"/>
      <c r="E239" s="576"/>
      <c r="F239" s="576"/>
      <c r="G239" s="576"/>
      <c r="H239" s="576"/>
      <c r="I239" s="576"/>
      <c r="J239" s="576"/>
      <c r="K239" s="576"/>
      <c r="L239" s="576"/>
      <c r="M239" s="576"/>
      <c r="N239" s="576"/>
      <c r="O239" s="577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6"/>
      <c r="B240" s="576"/>
      <c r="C240" s="576"/>
      <c r="D240" s="576"/>
      <c r="E240" s="576"/>
      <c r="F240" s="576"/>
      <c r="G240" s="576"/>
      <c r="H240" s="576"/>
      <c r="I240" s="576"/>
      <c r="J240" s="576"/>
      <c r="K240" s="576"/>
      <c r="L240" s="576"/>
      <c r="M240" s="576"/>
      <c r="N240" s="576"/>
      <c r="O240" s="577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9" t="s">
        <v>389</v>
      </c>
      <c r="B241" s="576"/>
      <c r="C241" s="576"/>
      <c r="D241" s="576"/>
      <c r="E241" s="576"/>
      <c r="F241" s="576"/>
      <c r="G241" s="576"/>
      <c r="H241" s="576"/>
      <c r="I241" s="576"/>
      <c r="J241" s="576"/>
      <c r="K241" s="576"/>
      <c r="L241" s="576"/>
      <c r="M241" s="576"/>
      <c r="N241" s="576"/>
      <c r="O241" s="576"/>
      <c r="P241" s="576"/>
      <c r="Q241" s="576"/>
      <c r="R241" s="576"/>
      <c r="S241" s="576"/>
      <c r="T241" s="576"/>
      <c r="U241" s="576"/>
      <c r="V241" s="576"/>
      <c r="W241" s="576"/>
      <c r="X241" s="576"/>
      <c r="Y241" s="576"/>
      <c r="Z241" s="576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84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9"/>
      <c r="R242" s="569"/>
      <c r="S242" s="569"/>
      <c r="T242" s="570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606" t="s">
        <v>395</v>
      </c>
      <c r="Q243" s="569"/>
      <c r="R243" s="569"/>
      <c r="S243" s="569"/>
      <c r="T243" s="570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88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9"/>
      <c r="R244" s="569"/>
      <c r="S244" s="569"/>
      <c r="T244" s="570"/>
      <c r="U244" s="34"/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5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9"/>
      <c r="R245" s="569"/>
      <c r="S245" s="569"/>
      <c r="T245" s="570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81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9"/>
      <c r="R246" s="569"/>
      <c r="S246" s="569"/>
      <c r="T246" s="570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75"/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7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6"/>
      <c r="B248" s="576"/>
      <c r="C248" s="576"/>
      <c r="D248" s="576"/>
      <c r="E248" s="576"/>
      <c r="F248" s="576"/>
      <c r="G248" s="576"/>
      <c r="H248" s="576"/>
      <c r="I248" s="576"/>
      <c r="J248" s="576"/>
      <c r="K248" s="576"/>
      <c r="L248" s="576"/>
      <c r="M248" s="576"/>
      <c r="N248" s="576"/>
      <c r="O248" s="577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8" t="s">
        <v>402</v>
      </c>
      <c r="B249" s="576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554"/>
      <c r="AB249" s="554"/>
      <c r="AC249" s="554"/>
    </row>
    <row r="250" spans="1:68" ht="14.25" customHeight="1" x14ac:dyDescent="0.25">
      <c r="A250" s="579" t="s">
        <v>103</v>
      </c>
      <c r="B250" s="576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555"/>
      <c r="AB250" s="555"/>
      <c r="AC250" s="555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9"/>
      <c r="R251" s="569"/>
      <c r="S251" s="569"/>
      <c r="T251" s="570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9"/>
      <c r="R252" s="569"/>
      <c r="S252" s="569"/>
      <c r="T252" s="570"/>
      <c r="U252" s="34"/>
      <c r="V252" s="34"/>
      <c r="W252" s="35" t="s">
        <v>70</v>
      </c>
      <c r="X252" s="559">
        <v>700</v>
      </c>
      <c r="Y252" s="560">
        <f>IFERROR(IF(X252="",0,CEILING((X252/$H252),1)*$H252),"")</f>
        <v>702</v>
      </c>
      <c r="Z252" s="36">
        <f>IFERROR(IF(Y252=0,"",ROUNDUP(Y252/H252,0)*0.01898),"")</f>
        <v>1.2337</v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728.19444444444434</v>
      </c>
      <c r="BN252" s="64">
        <f>IFERROR(Y252*I252/H252,"0")</f>
        <v>730.27499999999986</v>
      </c>
      <c r="BO252" s="64">
        <f>IFERROR(1/J252*(X252/H252),"0")</f>
        <v>1.0127314814814814</v>
      </c>
      <c r="BP252" s="64">
        <f>IFERROR(1/J252*(Y252/H252),"0")</f>
        <v>1.015625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6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9"/>
      <c r="R253" s="569"/>
      <c r="S253" s="569"/>
      <c r="T253" s="570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9"/>
      <c r="R254" s="569"/>
      <c r="S254" s="569"/>
      <c r="T254" s="570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8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9"/>
      <c r="R255" s="569"/>
      <c r="S255" s="569"/>
      <c r="T255" s="570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75"/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7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1">
        <f>IFERROR(X251/H251,"0")+IFERROR(X252/H252,"0")+IFERROR(X253/H253,"0")+IFERROR(X254/H254,"0")+IFERROR(X255/H255,"0")</f>
        <v>64.81481481481481</v>
      </c>
      <c r="Y256" s="561">
        <f>IFERROR(Y251/H251,"0")+IFERROR(Y252/H252,"0")+IFERROR(Y253/H253,"0")+IFERROR(Y254/H254,"0")+IFERROR(Y255/H255,"0")</f>
        <v>65</v>
      </c>
      <c r="Z256" s="561">
        <f>IFERROR(IF(Z251="",0,Z251),"0")+IFERROR(IF(Z252="",0,Z252),"0")+IFERROR(IF(Z253="",0,Z253),"0")+IFERROR(IF(Z254="",0,Z254),"0")+IFERROR(IF(Z255="",0,Z255),"0")</f>
        <v>1.2337</v>
      </c>
      <c r="AA256" s="562"/>
      <c r="AB256" s="562"/>
      <c r="AC256" s="562"/>
    </row>
    <row r="257" spans="1:68" x14ac:dyDescent="0.2">
      <c r="A257" s="576"/>
      <c r="B257" s="576"/>
      <c r="C257" s="576"/>
      <c r="D257" s="576"/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77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1">
        <f>IFERROR(SUM(X251:X255),"0")</f>
        <v>700</v>
      </c>
      <c r="Y257" s="561">
        <f>IFERROR(SUM(Y251:Y255),"0")</f>
        <v>702</v>
      </c>
      <c r="Z257" s="37"/>
      <c r="AA257" s="562"/>
      <c r="AB257" s="562"/>
      <c r="AC257" s="562"/>
    </row>
    <row r="258" spans="1:68" ht="16.5" customHeight="1" x14ac:dyDescent="0.25">
      <c r="A258" s="578" t="s">
        <v>418</v>
      </c>
      <c r="B258" s="576"/>
      <c r="C258" s="576"/>
      <c r="D258" s="576"/>
      <c r="E258" s="576"/>
      <c r="F258" s="576"/>
      <c r="G258" s="576"/>
      <c r="H258" s="576"/>
      <c r="I258" s="576"/>
      <c r="J258" s="576"/>
      <c r="K258" s="576"/>
      <c r="L258" s="576"/>
      <c r="M258" s="576"/>
      <c r="N258" s="576"/>
      <c r="O258" s="576"/>
      <c r="P258" s="576"/>
      <c r="Q258" s="576"/>
      <c r="R258" s="576"/>
      <c r="S258" s="576"/>
      <c r="T258" s="576"/>
      <c r="U258" s="576"/>
      <c r="V258" s="576"/>
      <c r="W258" s="576"/>
      <c r="X258" s="576"/>
      <c r="Y258" s="576"/>
      <c r="Z258" s="576"/>
      <c r="AA258" s="554"/>
      <c r="AB258" s="554"/>
      <c r="AC258" s="554"/>
    </row>
    <row r="259" spans="1:68" ht="14.25" customHeight="1" x14ac:dyDescent="0.25">
      <c r="A259" s="579" t="s">
        <v>103</v>
      </c>
      <c r="B259" s="576"/>
      <c r="C259" s="576"/>
      <c r="D259" s="576"/>
      <c r="E259" s="576"/>
      <c r="F259" s="576"/>
      <c r="G259" s="576"/>
      <c r="H259" s="576"/>
      <c r="I259" s="576"/>
      <c r="J259" s="576"/>
      <c r="K259" s="576"/>
      <c r="L259" s="576"/>
      <c r="M259" s="576"/>
      <c r="N259" s="576"/>
      <c r="O259" s="576"/>
      <c r="P259" s="576"/>
      <c r="Q259" s="576"/>
      <c r="R259" s="576"/>
      <c r="S259" s="576"/>
      <c r="T259" s="576"/>
      <c r="U259" s="576"/>
      <c r="V259" s="576"/>
      <c r="W259" s="576"/>
      <c r="X259" s="576"/>
      <c r="Y259" s="576"/>
      <c r="Z259" s="576"/>
      <c r="AA259" s="555"/>
      <c r="AB259" s="555"/>
      <c r="AC259" s="555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9"/>
      <c r="R260" s="569"/>
      <c r="S260" s="569"/>
      <c r="T260" s="570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4301012199</v>
      </c>
      <c r="D261" s="572">
        <v>4680115886957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27" t="s">
        <v>423</v>
      </c>
      <c r="Q261" s="569"/>
      <c r="R261" s="569"/>
      <c r="S261" s="569"/>
      <c r="T261" s="570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425</v>
      </c>
      <c r="B262" s="54" t="s">
        <v>426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9"/>
      <c r="R262" s="569"/>
      <c r="S262" s="569"/>
      <c r="T262" s="570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428</v>
      </c>
      <c r="B263" s="54" t="s">
        <v>429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621" t="s">
        <v>430</v>
      </c>
      <c r="Q263" s="569"/>
      <c r="R263" s="569"/>
      <c r="S263" s="569"/>
      <c r="T263" s="570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431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75"/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7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6"/>
      <c r="B265" s="576"/>
      <c r="C265" s="576"/>
      <c r="D265" s="576"/>
      <c r="E265" s="576"/>
      <c r="F265" s="576"/>
      <c r="G265" s="576"/>
      <c r="H265" s="576"/>
      <c r="I265" s="576"/>
      <c r="J265" s="576"/>
      <c r="K265" s="576"/>
      <c r="L265" s="576"/>
      <c r="M265" s="576"/>
      <c r="N265" s="576"/>
      <c r="O265" s="577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8" t="s">
        <v>432</v>
      </c>
      <c r="B266" s="576"/>
      <c r="C266" s="576"/>
      <c r="D266" s="576"/>
      <c r="E266" s="576"/>
      <c r="F266" s="576"/>
      <c r="G266" s="576"/>
      <c r="H266" s="576"/>
      <c r="I266" s="576"/>
      <c r="J266" s="576"/>
      <c r="K266" s="576"/>
      <c r="L266" s="576"/>
      <c r="M266" s="576"/>
      <c r="N266" s="576"/>
      <c r="O266" s="576"/>
      <c r="P266" s="576"/>
      <c r="Q266" s="576"/>
      <c r="R266" s="576"/>
      <c r="S266" s="576"/>
      <c r="T266" s="576"/>
      <c r="U266" s="576"/>
      <c r="V266" s="576"/>
      <c r="W266" s="576"/>
      <c r="X266" s="576"/>
      <c r="Y266" s="576"/>
      <c r="Z266" s="576"/>
      <c r="AA266" s="554"/>
      <c r="AB266" s="554"/>
      <c r="AC266" s="554"/>
    </row>
    <row r="267" spans="1:68" ht="14.25" customHeight="1" x14ac:dyDescent="0.25">
      <c r="A267" s="579" t="s">
        <v>74</v>
      </c>
      <c r="B267" s="576"/>
      <c r="C267" s="576"/>
      <c r="D267" s="576"/>
      <c r="E267" s="576"/>
      <c r="F267" s="576"/>
      <c r="G267" s="576"/>
      <c r="H267" s="576"/>
      <c r="I267" s="576"/>
      <c r="J267" s="576"/>
      <c r="K267" s="576"/>
      <c r="L267" s="576"/>
      <c r="M267" s="576"/>
      <c r="N267" s="576"/>
      <c r="O267" s="576"/>
      <c r="P267" s="576"/>
      <c r="Q267" s="576"/>
      <c r="R267" s="576"/>
      <c r="S267" s="576"/>
      <c r="T267" s="576"/>
      <c r="U267" s="576"/>
      <c r="V267" s="576"/>
      <c r="W267" s="576"/>
      <c r="X267" s="576"/>
      <c r="Y267" s="576"/>
      <c r="Z267" s="576"/>
      <c r="AA267" s="555"/>
      <c r="AB267" s="555"/>
      <c r="AC267" s="555"/>
    </row>
    <row r="268" spans="1:68" ht="27" customHeight="1" x14ac:dyDescent="0.25">
      <c r="A268" s="54" t="s">
        <v>433</v>
      </c>
      <c r="B268" s="54" t="s">
        <v>434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8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9"/>
      <c r="R268" s="569"/>
      <c r="S268" s="569"/>
      <c r="T268" s="570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436</v>
      </c>
      <c r="B269" s="54" t="s">
        <v>437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9"/>
      <c r="R269" s="569"/>
      <c r="S269" s="569"/>
      <c r="T269" s="570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439</v>
      </c>
      <c r="B270" s="54" t="s">
        <v>440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67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9"/>
      <c r="R270" s="569"/>
      <c r="S270" s="569"/>
      <c r="T270" s="570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441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75"/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7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6"/>
      <c r="B272" s="576"/>
      <c r="C272" s="576"/>
      <c r="D272" s="576"/>
      <c r="E272" s="576"/>
      <c r="F272" s="576"/>
      <c r="G272" s="576"/>
      <c r="H272" s="576"/>
      <c r="I272" s="576"/>
      <c r="J272" s="576"/>
      <c r="K272" s="576"/>
      <c r="L272" s="576"/>
      <c r="M272" s="576"/>
      <c r="N272" s="576"/>
      <c r="O272" s="577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8" t="s">
        <v>442</v>
      </c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76"/>
      <c r="P273" s="576"/>
      <c r="Q273" s="576"/>
      <c r="R273" s="576"/>
      <c r="S273" s="576"/>
      <c r="T273" s="576"/>
      <c r="U273" s="576"/>
      <c r="V273" s="576"/>
      <c r="W273" s="576"/>
      <c r="X273" s="576"/>
      <c r="Y273" s="576"/>
      <c r="Z273" s="576"/>
      <c r="AA273" s="554"/>
      <c r="AB273" s="554"/>
      <c r="AC273" s="554"/>
    </row>
    <row r="274" spans="1:68" ht="14.25" customHeight="1" x14ac:dyDescent="0.25">
      <c r="A274" s="579" t="s">
        <v>64</v>
      </c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76"/>
      <c r="P274" s="576"/>
      <c r="Q274" s="576"/>
      <c r="R274" s="576"/>
      <c r="S274" s="576"/>
      <c r="T274" s="576"/>
      <c r="U274" s="576"/>
      <c r="V274" s="576"/>
      <c r="W274" s="576"/>
      <c r="X274" s="576"/>
      <c r="Y274" s="576"/>
      <c r="Z274" s="576"/>
      <c r="AA274" s="555"/>
      <c r="AB274" s="555"/>
      <c r="AC274" s="555"/>
    </row>
    <row r="275" spans="1:68" ht="27" customHeight="1" x14ac:dyDescent="0.25">
      <c r="A275" s="54" t="s">
        <v>443</v>
      </c>
      <c r="B275" s="54" t="s">
        <v>444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9"/>
      <c r="R275" s="569"/>
      <c r="S275" s="569"/>
      <c r="T275" s="570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445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75"/>
      <c r="B276" s="576"/>
      <c r="C276" s="576"/>
      <c r="D276" s="576"/>
      <c r="E276" s="576"/>
      <c r="F276" s="576"/>
      <c r="G276" s="576"/>
      <c r="H276" s="576"/>
      <c r="I276" s="576"/>
      <c r="J276" s="576"/>
      <c r="K276" s="576"/>
      <c r="L276" s="576"/>
      <c r="M276" s="576"/>
      <c r="N276" s="576"/>
      <c r="O276" s="577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6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77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9" t="s">
        <v>74</v>
      </c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76"/>
      <c r="P278" s="576"/>
      <c r="Q278" s="576"/>
      <c r="R278" s="576"/>
      <c r="S278" s="576"/>
      <c r="T278" s="576"/>
      <c r="U278" s="576"/>
      <c r="V278" s="576"/>
      <c r="W278" s="576"/>
      <c r="X278" s="576"/>
      <c r="Y278" s="576"/>
      <c r="Z278" s="576"/>
      <c r="AA278" s="555"/>
      <c r="AB278" s="555"/>
      <c r="AC278" s="555"/>
    </row>
    <row r="279" spans="1:68" ht="27" customHeight="1" x14ac:dyDescent="0.25">
      <c r="A279" s="54" t="s">
        <v>446</v>
      </c>
      <c r="B279" s="54" t="s">
        <v>447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1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9"/>
      <c r="R279" s="569"/>
      <c r="S279" s="569"/>
      <c r="T279" s="570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448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75"/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7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6"/>
      <c r="B281" s="576"/>
      <c r="C281" s="576"/>
      <c r="D281" s="576"/>
      <c r="E281" s="576"/>
      <c r="F281" s="576"/>
      <c r="G281" s="576"/>
      <c r="H281" s="576"/>
      <c r="I281" s="576"/>
      <c r="J281" s="576"/>
      <c r="K281" s="576"/>
      <c r="L281" s="576"/>
      <c r="M281" s="576"/>
      <c r="N281" s="576"/>
      <c r="O281" s="577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8" t="s">
        <v>449</v>
      </c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76"/>
      <c r="P282" s="576"/>
      <c r="Q282" s="576"/>
      <c r="R282" s="576"/>
      <c r="S282" s="576"/>
      <c r="T282" s="576"/>
      <c r="U282" s="576"/>
      <c r="V282" s="576"/>
      <c r="W282" s="576"/>
      <c r="X282" s="576"/>
      <c r="Y282" s="576"/>
      <c r="Z282" s="576"/>
      <c r="AA282" s="554"/>
      <c r="AB282" s="554"/>
      <c r="AC282" s="554"/>
    </row>
    <row r="283" spans="1:68" ht="14.25" customHeight="1" x14ac:dyDescent="0.25">
      <c r="A283" s="579" t="s">
        <v>103</v>
      </c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76"/>
      <c r="P283" s="576"/>
      <c r="Q283" s="576"/>
      <c r="R283" s="576"/>
      <c r="S283" s="576"/>
      <c r="T283" s="576"/>
      <c r="U283" s="576"/>
      <c r="V283" s="576"/>
      <c r="W283" s="576"/>
      <c r="X283" s="576"/>
      <c r="Y283" s="576"/>
      <c r="Z283" s="576"/>
      <c r="AA283" s="555"/>
      <c r="AB283" s="555"/>
      <c r="AC283" s="555"/>
    </row>
    <row r="284" spans="1:68" ht="27" customHeight="1" x14ac:dyDescent="0.25">
      <c r="A284" s="54" t="s">
        <v>450</v>
      </c>
      <c r="B284" s="54" t="s">
        <v>451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8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9"/>
      <c r="R284" s="569"/>
      <c r="S284" s="569"/>
      <c r="T284" s="570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452</v>
      </c>
      <c r="AB284" s="57"/>
      <c r="AC284" s="327" t="s">
        <v>453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75"/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7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6"/>
      <c r="B286" s="576"/>
      <c r="C286" s="576"/>
      <c r="D286" s="576"/>
      <c r="E286" s="576"/>
      <c r="F286" s="576"/>
      <c r="G286" s="576"/>
      <c r="H286" s="576"/>
      <c r="I286" s="576"/>
      <c r="J286" s="576"/>
      <c r="K286" s="576"/>
      <c r="L286" s="576"/>
      <c r="M286" s="576"/>
      <c r="N286" s="576"/>
      <c r="O286" s="577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8" t="s">
        <v>454</v>
      </c>
      <c r="B287" s="576"/>
      <c r="C287" s="576"/>
      <c r="D287" s="576"/>
      <c r="E287" s="576"/>
      <c r="F287" s="576"/>
      <c r="G287" s="576"/>
      <c r="H287" s="576"/>
      <c r="I287" s="576"/>
      <c r="J287" s="576"/>
      <c r="K287" s="576"/>
      <c r="L287" s="576"/>
      <c r="M287" s="576"/>
      <c r="N287" s="576"/>
      <c r="O287" s="576"/>
      <c r="P287" s="576"/>
      <c r="Q287" s="576"/>
      <c r="R287" s="576"/>
      <c r="S287" s="576"/>
      <c r="T287" s="576"/>
      <c r="U287" s="576"/>
      <c r="V287" s="576"/>
      <c r="W287" s="576"/>
      <c r="X287" s="576"/>
      <c r="Y287" s="576"/>
      <c r="Z287" s="576"/>
      <c r="AA287" s="554"/>
      <c r="AB287" s="554"/>
      <c r="AC287" s="554"/>
    </row>
    <row r="288" spans="1:68" ht="14.25" customHeight="1" x14ac:dyDescent="0.25">
      <c r="A288" s="579" t="s">
        <v>103</v>
      </c>
      <c r="B288" s="576"/>
      <c r="C288" s="576"/>
      <c r="D288" s="576"/>
      <c r="E288" s="576"/>
      <c r="F288" s="576"/>
      <c r="G288" s="576"/>
      <c r="H288" s="576"/>
      <c r="I288" s="576"/>
      <c r="J288" s="576"/>
      <c r="K288" s="576"/>
      <c r="L288" s="576"/>
      <c r="M288" s="576"/>
      <c r="N288" s="576"/>
      <c r="O288" s="576"/>
      <c r="P288" s="576"/>
      <c r="Q288" s="576"/>
      <c r="R288" s="576"/>
      <c r="S288" s="576"/>
      <c r="T288" s="576"/>
      <c r="U288" s="576"/>
      <c r="V288" s="576"/>
      <c r="W288" s="576"/>
      <c r="X288" s="576"/>
      <c r="Y288" s="576"/>
      <c r="Z288" s="576"/>
      <c r="AA288" s="555"/>
      <c r="AB288" s="555"/>
      <c r="AC288" s="555"/>
    </row>
    <row r="289" spans="1:68" ht="27" customHeight="1" x14ac:dyDescent="0.25">
      <c r="A289" s="54" t="s">
        <v>455</v>
      </c>
      <c r="B289" s="54" t="s">
        <v>456</v>
      </c>
      <c r="C289" s="31">
        <v>4301012126</v>
      </c>
      <c r="D289" s="572">
        <v>4607091386004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9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9"/>
      <c r="R289" s="569"/>
      <c r="S289" s="569"/>
      <c r="T289" s="570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458</v>
      </c>
      <c r="B290" s="54" t="s">
        <v>459</v>
      </c>
      <c r="C290" s="31">
        <v>4301012024</v>
      </c>
      <c r="D290" s="572">
        <v>4680115885615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8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9"/>
      <c r="R290" s="569"/>
      <c r="S290" s="569"/>
      <c r="T290" s="570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6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9"/>
      <c r="R291" s="569"/>
      <c r="S291" s="569"/>
      <c r="T291" s="570"/>
      <c r="U291" s="34"/>
      <c r="V291" s="34"/>
      <c r="W291" s="35" t="s">
        <v>70</v>
      </c>
      <c r="X291" s="559">
        <v>350</v>
      </c>
      <c r="Y291" s="560">
        <f t="shared" si="37"/>
        <v>356.40000000000003</v>
      </c>
      <c r="Z291" s="36">
        <f>IFERROR(IF(Y291=0,"",ROUNDUP(Y291/H291,0)*0.01898),"")</f>
        <v>0.62634000000000001</v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364.09722222222217</v>
      </c>
      <c r="BN291" s="64">
        <f t="shared" si="39"/>
        <v>370.755</v>
      </c>
      <c r="BO291" s="64">
        <f t="shared" si="40"/>
        <v>0.5063657407407407</v>
      </c>
      <c r="BP291" s="64">
        <f t="shared" si="41"/>
        <v>0.515625</v>
      </c>
    </row>
    <row r="292" spans="1:68" ht="27" customHeight="1" x14ac:dyDescent="0.25">
      <c r="A292" s="54" t="s">
        <v>461</v>
      </c>
      <c r="B292" s="54" t="s">
        <v>464</v>
      </c>
      <c r="C292" s="31">
        <v>4301011911</v>
      </c>
      <c r="D292" s="572">
        <v>4680115885554</v>
      </c>
      <c r="E292" s="573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465</v>
      </c>
      <c r="N292" s="33"/>
      <c r="O292" s="32">
        <v>55</v>
      </c>
      <c r="P292" s="60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9"/>
      <c r="R292" s="569"/>
      <c r="S292" s="569"/>
      <c r="T292" s="570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467</v>
      </c>
      <c r="B293" s="54" t="s">
        <v>468</v>
      </c>
      <c r="C293" s="31">
        <v>4301011858</v>
      </c>
      <c r="D293" s="572">
        <v>4680115885646</v>
      </c>
      <c r="E293" s="573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6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9"/>
      <c r="R293" s="569"/>
      <c r="S293" s="569"/>
      <c r="T293" s="570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470</v>
      </c>
      <c r="B294" s="54" t="s">
        <v>471</v>
      </c>
      <c r="C294" s="31">
        <v>4301011857</v>
      </c>
      <c r="D294" s="572">
        <v>4680115885622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6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9"/>
      <c r="R294" s="569"/>
      <c r="S294" s="569"/>
      <c r="T294" s="570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472</v>
      </c>
      <c r="B295" s="54" t="s">
        <v>473</v>
      </c>
      <c r="C295" s="31">
        <v>4301011859</v>
      </c>
      <c r="D295" s="572">
        <v>4680115885608</v>
      </c>
      <c r="E295" s="573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6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9"/>
      <c r="R295" s="569"/>
      <c r="S295" s="569"/>
      <c r="T295" s="570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474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75"/>
      <c r="B296" s="576"/>
      <c r="C296" s="576"/>
      <c r="D296" s="576"/>
      <c r="E296" s="576"/>
      <c r="F296" s="576"/>
      <c r="G296" s="576"/>
      <c r="H296" s="576"/>
      <c r="I296" s="576"/>
      <c r="J296" s="576"/>
      <c r="K296" s="576"/>
      <c r="L296" s="576"/>
      <c r="M296" s="576"/>
      <c r="N296" s="576"/>
      <c r="O296" s="577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1">
        <f>IFERROR(X289/H289,"0")+IFERROR(X290/H290,"0")+IFERROR(X291/H291,"0")+IFERROR(X292/H292,"0")+IFERROR(X293/H293,"0")+IFERROR(X294/H294,"0")+IFERROR(X295/H295,"0")</f>
        <v>32.407407407407405</v>
      </c>
      <c r="Y296" s="561">
        <f>IFERROR(Y289/H289,"0")+IFERROR(Y290/H290,"0")+IFERROR(Y291/H291,"0")+IFERROR(Y292/H292,"0")+IFERROR(Y293/H293,"0")+IFERROR(Y294/H294,"0")+IFERROR(Y295/H295,"0")</f>
        <v>33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0.62634000000000001</v>
      </c>
      <c r="AA296" s="562"/>
      <c r="AB296" s="562"/>
      <c r="AC296" s="562"/>
    </row>
    <row r="297" spans="1:68" x14ac:dyDescent="0.2">
      <c r="A297" s="576"/>
      <c r="B297" s="576"/>
      <c r="C297" s="576"/>
      <c r="D297" s="576"/>
      <c r="E297" s="576"/>
      <c r="F297" s="576"/>
      <c r="G297" s="576"/>
      <c r="H297" s="576"/>
      <c r="I297" s="576"/>
      <c r="J297" s="576"/>
      <c r="K297" s="576"/>
      <c r="L297" s="576"/>
      <c r="M297" s="576"/>
      <c r="N297" s="576"/>
      <c r="O297" s="577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1">
        <f>IFERROR(SUM(X289:X295),"0")</f>
        <v>350</v>
      </c>
      <c r="Y297" s="561">
        <f>IFERROR(SUM(Y289:Y295),"0")</f>
        <v>356.40000000000003</v>
      </c>
      <c r="Z297" s="37"/>
      <c r="AA297" s="562"/>
      <c r="AB297" s="562"/>
      <c r="AC297" s="562"/>
    </row>
    <row r="298" spans="1:68" ht="14.25" customHeight="1" x14ac:dyDescent="0.25">
      <c r="A298" s="579" t="s">
        <v>64</v>
      </c>
      <c r="B298" s="576"/>
      <c r="C298" s="576"/>
      <c r="D298" s="576"/>
      <c r="E298" s="576"/>
      <c r="F298" s="576"/>
      <c r="G298" s="576"/>
      <c r="H298" s="576"/>
      <c r="I298" s="576"/>
      <c r="J298" s="576"/>
      <c r="K298" s="576"/>
      <c r="L298" s="576"/>
      <c r="M298" s="576"/>
      <c r="N298" s="576"/>
      <c r="O298" s="576"/>
      <c r="P298" s="576"/>
      <c r="Q298" s="576"/>
      <c r="R298" s="576"/>
      <c r="S298" s="576"/>
      <c r="T298" s="576"/>
      <c r="U298" s="576"/>
      <c r="V298" s="576"/>
      <c r="W298" s="576"/>
      <c r="X298" s="576"/>
      <c r="Y298" s="576"/>
      <c r="Z298" s="576"/>
      <c r="AA298" s="555"/>
      <c r="AB298" s="555"/>
      <c r="AC298" s="555"/>
    </row>
    <row r="299" spans="1:68" ht="27" customHeight="1" x14ac:dyDescent="0.25">
      <c r="A299" s="54" t="s">
        <v>475</v>
      </c>
      <c r="B299" s="54" t="s">
        <v>476</v>
      </c>
      <c r="C299" s="31">
        <v>4301030878</v>
      </c>
      <c r="D299" s="572">
        <v>4607091387193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9"/>
      <c r="R299" s="569"/>
      <c r="S299" s="569"/>
      <c r="T299" s="570"/>
      <c r="U299" s="34"/>
      <c r="V299" s="34"/>
      <c r="W299" s="35" t="s">
        <v>70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4301031153</v>
      </c>
      <c r="D300" s="572">
        <v>4607091387230</v>
      </c>
      <c r="E300" s="573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8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9"/>
      <c r="R300" s="569"/>
      <c r="S300" s="569"/>
      <c r="T300" s="570"/>
      <c r="U300" s="34"/>
      <c r="V300" s="34"/>
      <c r="W300" s="35" t="s">
        <v>70</v>
      </c>
      <c r="X300" s="559">
        <v>300</v>
      </c>
      <c r="Y300" s="560">
        <f t="shared" si="42"/>
        <v>302.40000000000003</v>
      </c>
      <c r="Z300" s="36">
        <f>IFERROR(IF(Y300=0,"",ROUNDUP(Y300/H300,0)*0.00902),"")</f>
        <v>0.64944000000000002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319.28571428571428</v>
      </c>
      <c r="BN300" s="64">
        <f t="shared" si="44"/>
        <v>321.83999999999997</v>
      </c>
      <c r="BO300" s="64">
        <f t="shared" si="45"/>
        <v>0.54112554112554112</v>
      </c>
      <c r="BP300" s="64">
        <f t="shared" si="46"/>
        <v>0.54545454545454541</v>
      </c>
    </row>
    <row r="301" spans="1:68" ht="27" customHeight="1" x14ac:dyDescent="0.25">
      <c r="A301" s="54" t="s">
        <v>481</v>
      </c>
      <c r="B301" s="54" t="s">
        <v>482</v>
      </c>
      <c r="C301" s="31">
        <v>4301031154</v>
      </c>
      <c r="D301" s="572">
        <v>4607091387292</v>
      </c>
      <c r="E301" s="573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66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9"/>
      <c r="R301" s="569"/>
      <c r="S301" s="569"/>
      <c r="T301" s="570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4301031152</v>
      </c>
      <c r="D302" s="572">
        <v>4607091387285</v>
      </c>
      <c r="E302" s="573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9"/>
      <c r="R302" s="569"/>
      <c r="S302" s="569"/>
      <c r="T302" s="570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4301031305</v>
      </c>
      <c r="D303" s="572">
        <v>4607091389845</v>
      </c>
      <c r="E303" s="573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9"/>
      <c r="R303" s="569"/>
      <c r="S303" s="569"/>
      <c r="T303" s="570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489</v>
      </c>
      <c r="B304" s="54" t="s">
        <v>490</v>
      </c>
      <c r="C304" s="31">
        <v>4301031306</v>
      </c>
      <c r="D304" s="572">
        <v>4680115882881</v>
      </c>
      <c r="E304" s="573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3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9"/>
      <c r="R304" s="569"/>
      <c r="S304" s="569"/>
      <c r="T304" s="570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488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491</v>
      </c>
      <c r="B305" s="54" t="s">
        <v>492</v>
      </c>
      <c r="C305" s="31">
        <v>4301031066</v>
      </c>
      <c r="D305" s="572">
        <v>4607091383836</v>
      </c>
      <c r="E305" s="573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9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9"/>
      <c r="R305" s="569"/>
      <c r="S305" s="569"/>
      <c r="T305" s="570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493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75"/>
      <c r="B306" s="576"/>
      <c r="C306" s="576"/>
      <c r="D306" s="576"/>
      <c r="E306" s="576"/>
      <c r="F306" s="576"/>
      <c r="G306" s="576"/>
      <c r="H306" s="576"/>
      <c r="I306" s="576"/>
      <c r="J306" s="576"/>
      <c r="K306" s="576"/>
      <c r="L306" s="576"/>
      <c r="M306" s="576"/>
      <c r="N306" s="576"/>
      <c r="O306" s="577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1">
        <f>IFERROR(X299/H299,"0")+IFERROR(X300/H300,"0")+IFERROR(X301/H301,"0")+IFERROR(X302/H302,"0")+IFERROR(X303/H303,"0")+IFERROR(X304/H304,"0")+IFERROR(X305/H305,"0")</f>
        <v>71.428571428571431</v>
      </c>
      <c r="Y306" s="561">
        <f>IFERROR(Y299/H299,"0")+IFERROR(Y300/H300,"0")+IFERROR(Y301/H301,"0")+IFERROR(Y302/H302,"0")+IFERROR(Y303/H303,"0")+IFERROR(Y304/H304,"0")+IFERROR(Y305/H305,"0")</f>
        <v>72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0.64944000000000002</v>
      </c>
      <c r="AA306" s="562"/>
      <c r="AB306" s="562"/>
      <c r="AC306" s="562"/>
    </row>
    <row r="307" spans="1:68" x14ac:dyDescent="0.2">
      <c r="A307" s="576"/>
      <c r="B307" s="576"/>
      <c r="C307" s="576"/>
      <c r="D307" s="576"/>
      <c r="E307" s="576"/>
      <c r="F307" s="576"/>
      <c r="G307" s="576"/>
      <c r="H307" s="576"/>
      <c r="I307" s="576"/>
      <c r="J307" s="576"/>
      <c r="K307" s="576"/>
      <c r="L307" s="576"/>
      <c r="M307" s="576"/>
      <c r="N307" s="576"/>
      <c r="O307" s="577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1">
        <f>IFERROR(SUM(X299:X305),"0")</f>
        <v>300</v>
      </c>
      <c r="Y307" s="561">
        <f>IFERROR(SUM(Y299:Y305),"0")</f>
        <v>302.40000000000003</v>
      </c>
      <c r="Z307" s="37"/>
      <c r="AA307" s="562"/>
      <c r="AB307" s="562"/>
      <c r="AC307" s="562"/>
    </row>
    <row r="308" spans="1:68" ht="14.25" customHeight="1" x14ac:dyDescent="0.25">
      <c r="A308" s="579" t="s">
        <v>74</v>
      </c>
      <c r="B308" s="576"/>
      <c r="C308" s="576"/>
      <c r="D308" s="576"/>
      <c r="E308" s="576"/>
      <c r="F308" s="576"/>
      <c r="G308" s="576"/>
      <c r="H308" s="576"/>
      <c r="I308" s="576"/>
      <c r="J308" s="576"/>
      <c r="K308" s="576"/>
      <c r="L308" s="576"/>
      <c r="M308" s="576"/>
      <c r="N308" s="576"/>
      <c r="O308" s="576"/>
      <c r="P308" s="576"/>
      <c r="Q308" s="576"/>
      <c r="R308" s="576"/>
      <c r="S308" s="576"/>
      <c r="T308" s="576"/>
      <c r="U308" s="576"/>
      <c r="V308" s="576"/>
      <c r="W308" s="576"/>
      <c r="X308" s="576"/>
      <c r="Y308" s="576"/>
      <c r="Z308" s="576"/>
      <c r="AA308" s="555"/>
      <c r="AB308" s="555"/>
      <c r="AC308" s="555"/>
    </row>
    <row r="309" spans="1:68" ht="27" customHeight="1" x14ac:dyDescent="0.25">
      <c r="A309" s="54" t="s">
        <v>494</v>
      </c>
      <c r="B309" s="54" t="s">
        <v>495</v>
      </c>
      <c r="C309" s="31">
        <v>4301051100</v>
      </c>
      <c r="D309" s="572">
        <v>4607091387766</v>
      </c>
      <c r="E309" s="573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9"/>
      <c r="R309" s="569"/>
      <c r="S309" s="569"/>
      <c r="T309" s="570"/>
      <c r="U309" s="34"/>
      <c r="V309" s="34"/>
      <c r="W309" s="35" t="s">
        <v>70</v>
      </c>
      <c r="X309" s="559">
        <v>2500</v>
      </c>
      <c r="Y309" s="560">
        <f>IFERROR(IF(X309="",0,CEILING((X309/$H309),1)*$H309),"")</f>
        <v>2503.7999999999997</v>
      </c>
      <c r="Z309" s="36">
        <f>IFERROR(IF(Y309=0,"",ROUNDUP(Y309/H309,0)*0.01898),"")</f>
        <v>6.0925799999999999</v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2664.4230769230771</v>
      </c>
      <c r="BN309" s="64">
        <f>IFERROR(Y309*I309/H309,"0")</f>
        <v>2668.473</v>
      </c>
      <c r="BO309" s="64">
        <f>IFERROR(1/J309*(X309/H309),"0")</f>
        <v>5.0080128205128203</v>
      </c>
      <c r="BP309" s="64">
        <f>IFERROR(1/J309*(Y309/H309),"0")</f>
        <v>5.015625</v>
      </c>
    </row>
    <row r="310" spans="1:68" ht="27" customHeight="1" x14ac:dyDescent="0.25">
      <c r="A310" s="54" t="s">
        <v>497</v>
      </c>
      <c r="B310" s="54" t="s">
        <v>498</v>
      </c>
      <c r="C310" s="31">
        <v>4301051818</v>
      </c>
      <c r="D310" s="572">
        <v>4607091387957</v>
      </c>
      <c r="E310" s="573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9"/>
      <c r="R310" s="569"/>
      <c r="S310" s="569"/>
      <c r="T310" s="570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4301051819</v>
      </c>
      <c r="D311" s="572">
        <v>4607091387964</v>
      </c>
      <c r="E311" s="573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9"/>
      <c r="R311" s="569"/>
      <c r="S311" s="569"/>
      <c r="T311" s="570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503</v>
      </c>
      <c r="B312" s="54" t="s">
        <v>504</v>
      </c>
      <c r="C312" s="31">
        <v>4301051734</v>
      </c>
      <c r="D312" s="572">
        <v>4680115884588</v>
      </c>
      <c r="E312" s="573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8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9"/>
      <c r="R312" s="569"/>
      <c r="S312" s="569"/>
      <c r="T312" s="570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506</v>
      </c>
      <c r="B313" s="54" t="s">
        <v>507</v>
      </c>
      <c r="C313" s="31">
        <v>4301051578</v>
      </c>
      <c r="D313" s="572">
        <v>4607091387513</v>
      </c>
      <c r="E313" s="573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9"/>
      <c r="R313" s="569"/>
      <c r="S313" s="569"/>
      <c r="T313" s="570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75"/>
      <c r="B314" s="576"/>
      <c r="C314" s="576"/>
      <c r="D314" s="576"/>
      <c r="E314" s="576"/>
      <c r="F314" s="576"/>
      <c r="G314" s="576"/>
      <c r="H314" s="576"/>
      <c r="I314" s="576"/>
      <c r="J314" s="576"/>
      <c r="K314" s="576"/>
      <c r="L314" s="576"/>
      <c r="M314" s="576"/>
      <c r="N314" s="576"/>
      <c r="O314" s="577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1">
        <f>IFERROR(X309/H309,"0")+IFERROR(X310/H310,"0")+IFERROR(X311/H311,"0")+IFERROR(X312/H312,"0")+IFERROR(X313/H313,"0")</f>
        <v>320.5128205128205</v>
      </c>
      <c r="Y314" s="561">
        <f>IFERROR(Y309/H309,"0")+IFERROR(Y310/H310,"0")+IFERROR(Y311/H311,"0")+IFERROR(Y312/H312,"0")+IFERROR(Y313/H313,"0")</f>
        <v>321</v>
      </c>
      <c r="Z314" s="561">
        <f>IFERROR(IF(Z309="",0,Z309),"0")+IFERROR(IF(Z310="",0,Z310),"0")+IFERROR(IF(Z311="",0,Z311),"0")+IFERROR(IF(Z312="",0,Z312),"0")+IFERROR(IF(Z313="",0,Z313),"0")</f>
        <v>6.0925799999999999</v>
      </c>
      <c r="AA314" s="562"/>
      <c r="AB314" s="562"/>
      <c r="AC314" s="562"/>
    </row>
    <row r="315" spans="1:68" x14ac:dyDescent="0.2">
      <c r="A315" s="576"/>
      <c r="B315" s="576"/>
      <c r="C315" s="576"/>
      <c r="D315" s="576"/>
      <c r="E315" s="576"/>
      <c r="F315" s="576"/>
      <c r="G315" s="576"/>
      <c r="H315" s="576"/>
      <c r="I315" s="576"/>
      <c r="J315" s="576"/>
      <c r="K315" s="576"/>
      <c r="L315" s="576"/>
      <c r="M315" s="576"/>
      <c r="N315" s="576"/>
      <c r="O315" s="577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1">
        <f>IFERROR(SUM(X309:X313),"0")</f>
        <v>2500</v>
      </c>
      <c r="Y315" s="561">
        <f>IFERROR(SUM(Y309:Y313),"0")</f>
        <v>2503.7999999999997</v>
      </c>
      <c r="Z315" s="37"/>
      <c r="AA315" s="562"/>
      <c r="AB315" s="562"/>
      <c r="AC315" s="562"/>
    </row>
    <row r="316" spans="1:68" ht="14.25" customHeight="1" x14ac:dyDescent="0.25">
      <c r="A316" s="579" t="s">
        <v>174</v>
      </c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76"/>
      <c r="P316" s="576"/>
      <c r="Q316" s="576"/>
      <c r="R316" s="576"/>
      <c r="S316" s="576"/>
      <c r="T316" s="576"/>
      <c r="U316" s="576"/>
      <c r="V316" s="576"/>
      <c r="W316" s="576"/>
      <c r="X316" s="576"/>
      <c r="Y316" s="576"/>
      <c r="Z316" s="576"/>
      <c r="AA316" s="555"/>
      <c r="AB316" s="555"/>
      <c r="AC316" s="555"/>
    </row>
    <row r="317" spans="1:68" ht="27" customHeight="1" x14ac:dyDescent="0.25">
      <c r="A317" s="54" t="s">
        <v>509</v>
      </c>
      <c r="B317" s="54" t="s">
        <v>510</v>
      </c>
      <c r="C317" s="31">
        <v>4301060387</v>
      </c>
      <c r="D317" s="572">
        <v>4607091380880</v>
      </c>
      <c r="E317" s="573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63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9"/>
      <c r="R317" s="569"/>
      <c r="S317" s="569"/>
      <c r="T317" s="570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512</v>
      </c>
      <c r="B318" s="54" t="s">
        <v>513</v>
      </c>
      <c r="C318" s="31">
        <v>4301060406</v>
      </c>
      <c r="D318" s="572">
        <v>4607091384482</v>
      </c>
      <c r="E318" s="573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9"/>
      <c r="R318" s="569"/>
      <c r="S318" s="569"/>
      <c r="T318" s="570"/>
      <c r="U318" s="34"/>
      <c r="V318" s="34"/>
      <c r="W318" s="35" t="s">
        <v>70</v>
      </c>
      <c r="X318" s="559">
        <v>300</v>
      </c>
      <c r="Y318" s="560">
        <f>IFERROR(IF(X318="",0,CEILING((X318/$H318),1)*$H318),"")</f>
        <v>304.2</v>
      </c>
      <c r="Z318" s="36">
        <f>IFERROR(IF(Y318=0,"",ROUNDUP(Y318/H318,0)*0.01898),"")</f>
        <v>0.74021999999999999</v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319.96153846153851</v>
      </c>
      <c r="BN318" s="64">
        <f>IFERROR(Y318*I318/H318,"0")</f>
        <v>324.44100000000003</v>
      </c>
      <c r="BO318" s="64">
        <f>IFERROR(1/J318*(X318/H318),"0")</f>
        <v>0.60096153846153844</v>
      </c>
      <c r="BP318" s="64">
        <f>IFERROR(1/J318*(Y318/H318),"0")</f>
        <v>0.609375</v>
      </c>
    </row>
    <row r="319" spans="1:68" ht="16.5" customHeight="1" x14ac:dyDescent="0.25">
      <c r="A319" s="54" t="s">
        <v>515</v>
      </c>
      <c r="B319" s="54" t="s">
        <v>516</v>
      </c>
      <c r="C319" s="31">
        <v>4301060484</v>
      </c>
      <c r="D319" s="572">
        <v>4607091380897</v>
      </c>
      <c r="E319" s="573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6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9"/>
      <c r="R319" s="569"/>
      <c r="S319" s="569"/>
      <c r="T319" s="570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75"/>
      <c r="B320" s="576"/>
      <c r="C320" s="576"/>
      <c r="D320" s="576"/>
      <c r="E320" s="576"/>
      <c r="F320" s="576"/>
      <c r="G320" s="576"/>
      <c r="H320" s="576"/>
      <c r="I320" s="576"/>
      <c r="J320" s="576"/>
      <c r="K320" s="576"/>
      <c r="L320" s="576"/>
      <c r="M320" s="576"/>
      <c r="N320" s="576"/>
      <c r="O320" s="577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1">
        <f>IFERROR(X317/H317,"0")+IFERROR(X318/H318,"0")+IFERROR(X319/H319,"0")</f>
        <v>38.46153846153846</v>
      </c>
      <c r="Y320" s="561">
        <f>IFERROR(Y317/H317,"0")+IFERROR(Y318/H318,"0")+IFERROR(Y319/H319,"0")</f>
        <v>39</v>
      </c>
      <c r="Z320" s="561">
        <f>IFERROR(IF(Z317="",0,Z317),"0")+IFERROR(IF(Z318="",0,Z318),"0")+IFERROR(IF(Z319="",0,Z319),"0")</f>
        <v>0.74021999999999999</v>
      </c>
      <c r="AA320" s="562"/>
      <c r="AB320" s="562"/>
      <c r="AC320" s="562"/>
    </row>
    <row r="321" spans="1:68" x14ac:dyDescent="0.2">
      <c r="A321" s="576"/>
      <c r="B321" s="576"/>
      <c r="C321" s="576"/>
      <c r="D321" s="576"/>
      <c r="E321" s="576"/>
      <c r="F321" s="576"/>
      <c r="G321" s="576"/>
      <c r="H321" s="576"/>
      <c r="I321" s="576"/>
      <c r="J321" s="576"/>
      <c r="K321" s="576"/>
      <c r="L321" s="576"/>
      <c r="M321" s="576"/>
      <c r="N321" s="576"/>
      <c r="O321" s="577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1">
        <f>IFERROR(SUM(X317:X319),"0")</f>
        <v>300</v>
      </c>
      <c r="Y321" s="561">
        <f>IFERROR(SUM(Y317:Y319),"0")</f>
        <v>304.2</v>
      </c>
      <c r="Z321" s="37"/>
      <c r="AA321" s="562"/>
      <c r="AB321" s="562"/>
      <c r="AC321" s="562"/>
    </row>
    <row r="322" spans="1:68" ht="14.25" customHeight="1" x14ac:dyDescent="0.25">
      <c r="A322" s="579" t="s">
        <v>95</v>
      </c>
      <c r="B322" s="576"/>
      <c r="C322" s="576"/>
      <c r="D322" s="576"/>
      <c r="E322" s="576"/>
      <c r="F322" s="576"/>
      <c r="G322" s="576"/>
      <c r="H322" s="576"/>
      <c r="I322" s="576"/>
      <c r="J322" s="576"/>
      <c r="K322" s="576"/>
      <c r="L322" s="576"/>
      <c r="M322" s="576"/>
      <c r="N322" s="576"/>
      <c r="O322" s="576"/>
      <c r="P322" s="576"/>
      <c r="Q322" s="576"/>
      <c r="R322" s="576"/>
      <c r="S322" s="576"/>
      <c r="T322" s="576"/>
      <c r="U322" s="576"/>
      <c r="V322" s="576"/>
      <c r="W322" s="576"/>
      <c r="X322" s="576"/>
      <c r="Y322" s="576"/>
      <c r="Z322" s="576"/>
      <c r="AA322" s="555"/>
      <c r="AB322" s="555"/>
      <c r="AC322" s="555"/>
    </row>
    <row r="323" spans="1:68" ht="27" customHeight="1" x14ac:dyDescent="0.25">
      <c r="A323" s="54" t="s">
        <v>518</v>
      </c>
      <c r="B323" s="54" t="s">
        <v>519</v>
      </c>
      <c r="C323" s="31">
        <v>4301030235</v>
      </c>
      <c r="D323" s="572">
        <v>4607091388381</v>
      </c>
      <c r="E323" s="573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658" t="s">
        <v>520</v>
      </c>
      <c r="Q323" s="569"/>
      <c r="R323" s="569"/>
      <c r="S323" s="569"/>
      <c r="T323" s="570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4301030232</v>
      </c>
      <c r="D324" s="572">
        <v>4607091388374</v>
      </c>
      <c r="E324" s="573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8" t="s">
        <v>524</v>
      </c>
      <c r="Q324" s="569"/>
      <c r="R324" s="569"/>
      <c r="S324" s="569"/>
      <c r="T324" s="570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525</v>
      </c>
      <c r="B325" s="54" t="s">
        <v>526</v>
      </c>
      <c r="C325" s="31">
        <v>4301032015</v>
      </c>
      <c r="D325" s="572">
        <v>4607091383102</v>
      </c>
      <c r="E325" s="573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9"/>
      <c r="R325" s="569"/>
      <c r="S325" s="569"/>
      <c r="T325" s="570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528</v>
      </c>
      <c r="B326" s="54" t="s">
        <v>529</v>
      </c>
      <c r="C326" s="31">
        <v>4301030233</v>
      </c>
      <c r="D326" s="572">
        <v>4607091388404</v>
      </c>
      <c r="E326" s="573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8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9"/>
      <c r="R326" s="569"/>
      <c r="S326" s="569"/>
      <c r="T326" s="570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521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75"/>
      <c r="B327" s="576"/>
      <c r="C327" s="576"/>
      <c r="D327" s="576"/>
      <c r="E327" s="576"/>
      <c r="F327" s="576"/>
      <c r="G327" s="576"/>
      <c r="H327" s="576"/>
      <c r="I327" s="576"/>
      <c r="J327" s="576"/>
      <c r="K327" s="576"/>
      <c r="L327" s="576"/>
      <c r="M327" s="576"/>
      <c r="N327" s="576"/>
      <c r="O327" s="577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6"/>
      <c r="B328" s="576"/>
      <c r="C328" s="576"/>
      <c r="D328" s="576"/>
      <c r="E328" s="576"/>
      <c r="F328" s="576"/>
      <c r="G328" s="576"/>
      <c r="H328" s="576"/>
      <c r="I328" s="576"/>
      <c r="J328" s="576"/>
      <c r="K328" s="576"/>
      <c r="L328" s="576"/>
      <c r="M328" s="576"/>
      <c r="N328" s="576"/>
      <c r="O328" s="577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79" t="s">
        <v>530</v>
      </c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76"/>
      <c r="P329" s="576"/>
      <c r="Q329" s="576"/>
      <c r="R329" s="576"/>
      <c r="S329" s="576"/>
      <c r="T329" s="576"/>
      <c r="U329" s="576"/>
      <c r="V329" s="576"/>
      <c r="W329" s="576"/>
      <c r="X329" s="576"/>
      <c r="Y329" s="576"/>
      <c r="Z329" s="576"/>
      <c r="AA329" s="555"/>
      <c r="AB329" s="555"/>
      <c r="AC329" s="555"/>
    </row>
    <row r="330" spans="1:68" ht="16.5" customHeight="1" x14ac:dyDescent="0.25">
      <c r="A330" s="54" t="s">
        <v>531</v>
      </c>
      <c r="B330" s="54" t="s">
        <v>532</v>
      </c>
      <c r="C330" s="31">
        <v>4301180007</v>
      </c>
      <c r="D330" s="572">
        <v>4680115881808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533</v>
      </c>
      <c r="N330" s="33"/>
      <c r="O330" s="32">
        <v>730</v>
      </c>
      <c r="P330" s="7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9"/>
      <c r="R330" s="569"/>
      <c r="S330" s="569"/>
      <c r="T330" s="570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535</v>
      </c>
      <c r="B331" s="54" t="s">
        <v>536</v>
      </c>
      <c r="C331" s="31">
        <v>4301180006</v>
      </c>
      <c r="D331" s="572">
        <v>4680115881822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533</v>
      </c>
      <c r="N331" s="33"/>
      <c r="O331" s="32">
        <v>730</v>
      </c>
      <c r="P331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9"/>
      <c r="R331" s="569"/>
      <c r="S331" s="569"/>
      <c r="T331" s="570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534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537</v>
      </c>
      <c r="B332" s="54" t="s">
        <v>538</v>
      </c>
      <c r="C332" s="31">
        <v>4301180001</v>
      </c>
      <c r="D332" s="572">
        <v>4680115880016</v>
      </c>
      <c r="E332" s="573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533</v>
      </c>
      <c r="N332" s="33"/>
      <c r="O332" s="32">
        <v>730</v>
      </c>
      <c r="P332" s="7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9"/>
      <c r="R332" s="569"/>
      <c r="S332" s="569"/>
      <c r="T332" s="570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534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75"/>
      <c r="B333" s="576"/>
      <c r="C333" s="576"/>
      <c r="D333" s="576"/>
      <c r="E333" s="576"/>
      <c r="F333" s="576"/>
      <c r="G333" s="576"/>
      <c r="H333" s="576"/>
      <c r="I333" s="576"/>
      <c r="J333" s="576"/>
      <c r="K333" s="576"/>
      <c r="L333" s="576"/>
      <c r="M333" s="576"/>
      <c r="N333" s="576"/>
      <c r="O333" s="577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x14ac:dyDescent="0.2">
      <c r="A334" s="576"/>
      <c r="B334" s="576"/>
      <c r="C334" s="576"/>
      <c r="D334" s="576"/>
      <c r="E334" s="576"/>
      <c r="F334" s="576"/>
      <c r="G334" s="576"/>
      <c r="H334" s="576"/>
      <c r="I334" s="576"/>
      <c r="J334" s="576"/>
      <c r="K334" s="576"/>
      <c r="L334" s="576"/>
      <c r="M334" s="576"/>
      <c r="N334" s="576"/>
      <c r="O334" s="577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customHeight="1" x14ac:dyDescent="0.25">
      <c r="A335" s="578" t="s">
        <v>539</v>
      </c>
      <c r="B335" s="576"/>
      <c r="C335" s="576"/>
      <c r="D335" s="576"/>
      <c r="E335" s="576"/>
      <c r="F335" s="576"/>
      <c r="G335" s="576"/>
      <c r="H335" s="576"/>
      <c r="I335" s="576"/>
      <c r="J335" s="576"/>
      <c r="K335" s="576"/>
      <c r="L335" s="576"/>
      <c r="M335" s="576"/>
      <c r="N335" s="576"/>
      <c r="O335" s="576"/>
      <c r="P335" s="576"/>
      <c r="Q335" s="576"/>
      <c r="R335" s="576"/>
      <c r="S335" s="576"/>
      <c r="T335" s="576"/>
      <c r="U335" s="576"/>
      <c r="V335" s="576"/>
      <c r="W335" s="576"/>
      <c r="X335" s="576"/>
      <c r="Y335" s="576"/>
      <c r="Z335" s="576"/>
      <c r="AA335" s="554"/>
      <c r="AB335" s="554"/>
      <c r="AC335" s="554"/>
    </row>
    <row r="336" spans="1:68" ht="14.25" customHeight="1" x14ac:dyDescent="0.25">
      <c r="A336" s="579" t="s">
        <v>74</v>
      </c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76"/>
      <c r="P336" s="576"/>
      <c r="Q336" s="576"/>
      <c r="R336" s="576"/>
      <c r="S336" s="576"/>
      <c r="T336" s="576"/>
      <c r="U336" s="576"/>
      <c r="V336" s="576"/>
      <c r="W336" s="576"/>
      <c r="X336" s="576"/>
      <c r="Y336" s="576"/>
      <c r="Z336" s="576"/>
      <c r="AA336" s="555"/>
      <c r="AB336" s="555"/>
      <c r="AC336" s="555"/>
    </row>
    <row r="337" spans="1:68" ht="27" customHeight="1" x14ac:dyDescent="0.25">
      <c r="A337" s="54" t="s">
        <v>540</v>
      </c>
      <c r="B337" s="54" t="s">
        <v>541</v>
      </c>
      <c r="C337" s="31">
        <v>4301051489</v>
      </c>
      <c r="D337" s="572">
        <v>4607091387919</v>
      </c>
      <c r="E337" s="573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8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9"/>
      <c r="R337" s="569"/>
      <c r="S337" s="569"/>
      <c r="T337" s="570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543</v>
      </c>
      <c r="B338" s="54" t="s">
        <v>544</v>
      </c>
      <c r="C338" s="31">
        <v>4301051461</v>
      </c>
      <c r="D338" s="572">
        <v>4680115883604</v>
      </c>
      <c r="E338" s="573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58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9"/>
      <c r="R338" s="569"/>
      <c r="S338" s="569"/>
      <c r="T338" s="570"/>
      <c r="U338" s="34"/>
      <c r="V338" s="34"/>
      <c r="W338" s="35" t="s">
        <v>70</v>
      </c>
      <c r="X338" s="559">
        <v>210</v>
      </c>
      <c r="Y338" s="560">
        <f>IFERROR(IF(X338="",0,CEILING((X338/$H338),1)*$H338),"")</f>
        <v>210</v>
      </c>
      <c r="Z338" s="36">
        <f>IFERROR(IF(Y338=0,"",ROUNDUP(Y338/H338,0)*0.00651),"")</f>
        <v>0.65100000000000002</v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235.19999999999996</v>
      </c>
      <c r="BN338" s="64">
        <f>IFERROR(Y338*I338/H338,"0")</f>
        <v>235.19999999999996</v>
      </c>
      <c r="BO338" s="64">
        <f>IFERROR(1/J338*(X338/H338),"0")</f>
        <v>0.5494505494505495</v>
      </c>
      <c r="BP338" s="64">
        <f>IFERROR(1/J338*(Y338/H338),"0")</f>
        <v>0.5494505494505495</v>
      </c>
    </row>
    <row r="339" spans="1:68" ht="27" customHeight="1" x14ac:dyDescent="0.25">
      <c r="A339" s="54" t="s">
        <v>546</v>
      </c>
      <c r="B339" s="54" t="s">
        <v>547</v>
      </c>
      <c r="C339" s="31">
        <v>4301051864</v>
      </c>
      <c r="D339" s="572">
        <v>4680115883567</v>
      </c>
      <c r="E339" s="573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8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9"/>
      <c r="R339" s="569"/>
      <c r="S339" s="569"/>
      <c r="T339" s="570"/>
      <c r="U339" s="34"/>
      <c r="V339" s="34"/>
      <c r="W339" s="35" t="s">
        <v>70</v>
      </c>
      <c r="X339" s="559">
        <v>70</v>
      </c>
      <c r="Y339" s="560">
        <f>IFERROR(IF(X339="",0,CEILING((X339/$H339),1)*$H339),"")</f>
        <v>71.400000000000006</v>
      </c>
      <c r="Z339" s="36">
        <f>IFERROR(IF(Y339=0,"",ROUNDUP(Y339/H339,0)*0.00651),"")</f>
        <v>0.22134000000000001</v>
      </c>
      <c r="AA339" s="56"/>
      <c r="AB339" s="57"/>
      <c r="AC339" s="391" t="s">
        <v>548</v>
      </c>
      <c r="AG339" s="64"/>
      <c r="AJ339" s="68"/>
      <c r="AK339" s="68">
        <v>0</v>
      </c>
      <c r="BB339" s="392" t="s">
        <v>1</v>
      </c>
      <c r="BM339" s="64">
        <f>IFERROR(X339*I339/H339,"0")</f>
        <v>77.999999999999986</v>
      </c>
      <c r="BN339" s="64">
        <f>IFERROR(Y339*I339/H339,"0")</f>
        <v>79.559999999999988</v>
      </c>
      <c r="BO339" s="64">
        <f>IFERROR(1/J339*(X339/H339),"0")</f>
        <v>0.18315018315018314</v>
      </c>
      <c r="BP339" s="64">
        <f>IFERROR(1/J339*(Y339/H339),"0")</f>
        <v>0.18681318681318682</v>
      </c>
    </row>
    <row r="340" spans="1:68" x14ac:dyDescent="0.2">
      <c r="A340" s="575"/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7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1">
        <f>IFERROR(X337/H337,"0")+IFERROR(X338/H338,"0")+IFERROR(X339/H339,"0")</f>
        <v>133.33333333333331</v>
      </c>
      <c r="Y340" s="561">
        <f>IFERROR(Y337/H337,"0")+IFERROR(Y338/H338,"0")+IFERROR(Y339/H339,"0")</f>
        <v>134</v>
      </c>
      <c r="Z340" s="561">
        <f>IFERROR(IF(Z337="",0,Z337),"0")+IFERROR(IF(Z338="",0,Z338),"0")+IFERROR(IF(Z339="",0,Z339),"0")</f>
        <v>0.87234</v>
      </c>
      <c r="AA340" s="562"/>
      <c r="AB340" s="562"/>
      <c r="AC340" s="562"/>
    </row>
    <row r="341" spans="1:68" x14ac:dyDescent="0.2">
      <c r="A341" s="576"/>
      <c r="B341" s="576"/>
      <c r="C341" s="576"/>
      <c r="D341" s="576"/>
      <c r="E341" s="576"/>
      <c r="F341" s="576"/>
      <c r="G341" s="576"/>
      <c r="H341" s="576"/>
      <c r="I341" s="576"/>
      <c r="J341" s="576"/>
      <c r="K341" s="576"/>
      <c r="L341" s="576"/>
      <c r="M341" s="576"/>
      <c r="N341" s="576"/>
      <c r="O341" s="577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1">
        <f>IFERROR(SUM(X337:X339),"0")</f>
        <v>280</v>
      </c>
      <c r="Y341" s="561">
        <f>IFERROR(SUM(Y337:Y339),"0")</f>
        <v>281.39999999999998</v>
      </c>
      <c r="Z341" s="37"/>
      <c r="AA341" s="562"/>
      <c r="AB341" s="562"/>
      <c r="AC341" s="562"/>
    </row>
    <row r="342" spans="1:68" ht="27.75" customHeight="1" x14ac:dyDescent="0.2">
      <c r="A342" s="630" t="s">
        <v>549</v>
      </c>
      <c r="B342" s="631"/>
      <c r="C342" s="631"/>
      <c r="D342" s="631"/>
      <c r="E342" s="631"/>
      <c r="F342" s="631"/>
      <c r="G342" s="631"/>
      <c r="H342" s="631"/>
      <c r="I342" s="631"/>
      <c r="J342" s="631"/>
      <c r="K342" s="631"/>
      <c r="L342" s="631"/>
      <c r="M342" s="631"/>
      <c r="N342" s="631"/>
      <c r="O342" s="631"/>
      <c r="P342" s="631"/>
      <c r="Q342" s="631"/>
      <c r="R342" s="631"/>
      <c r="S342" s="631"/>
      <c r="T342" s="631"/>
      <c r="U342" s="631"/>
      <c r="V342" s="631"/>
      <c r="W342" s="631"/>
      <c r="X342" s="631"/>
      <c r="Y342" s="631"/>
      <c r="Z342" s="631"/>
      <c r="AA342" s="48"/>
      <c r="AB342" s="48"/>
      <c r="AC342" s="48"/>
    </row>
    <row r="343" spans="1:68" ht="16.5" customHeight="1" x14ac:dyDescent="0.25">
      <c r="A343" s="578" t="s">
        <v>550</v>
      </c>
      <c r="B343" s="576"/>
      <c r="C343" s="576"/>
      <c r="D343" s="576"/>
      <c r="E343" s="576"/>
      <c r="F343" s="576"/>
      <c r="G343" s="576"/>
      <c r="H343" s="576"/>
      <c r="I343" s="576"/>
      <c r="J343" s="576"/>
      <c r="K343" s="576"/>
      <c r="L343" s="576"/>
      <c r="M343" s="576"/>
      <c r="N343" s="576"/>
      <c r="O343" s="576"/>
      <c r="P343" s="576"/>
      <c r="Q343" s="576"/>
      <c r="R343" s="576"/>
      <c r="S343" s="576"/>
      <c r="T343" s="576"/>
      <c r="U343" s="576"/>
      <c r="V343" s="576"/>
      <c r="W343" s="576"/>
      <c r="X343" s="576"/>
      <c r="Y343" s="576"/>
      <c r="Z343" s="576"/>
      <c r="AA343" s="554"/>
      <c r="AB343" s="554"/>
      <c r="AC343" s="554"/>
    </row>
    <row r="344" spans="1:68" ht="14.25" customHeight="1" x14ac:dyDescent="0.25">
      <c r="A344" s="579" t="s">
        <v>103</v>
      </c>
      <c r="B344" s="576"/>
      <c r="C344" s="576"/>
      <c r="D344" s="576"/>
      <c r="E344" s="576"/>
      <c r="F344" s="576"/>
      <c r="G344" s="576"/>
      <c r="H344" s="576"/>
      <c r="I344" s="576"/>
      <c r="J344" s="576"/>
      <c r="K344" s="576"/>
      <c r="L344" s="576"/>
      <c r="M344" s="576"/>
      <c r="N344" s="576"/>
      <c r="O344" s="576"/>
      <c r="P344" s="576"/>
      <c r="Q344" s="576"/>
      <c r="R344" s="576"/>
      <c r="S344" s="576"/>
      <c r="T344" s="576"/>
      <c r="U344" s="576"/>
      <c r="V344" s="576"/>
      <c r="W344" s="576"/>
      <c r="X344" s="576"/>
      <c r="Y344" s="576"/>
      <c r="Z344" s="576"/>
      <c r="AA344" s="555"/>
      <c r="AB344" s="555"/>
      <c r="AC344" s="555"/>
    </row>
    <row r="345" spans="1:68" ht="37.5" customHeight="1" x14ac:dyDescent="0.25">
      <c r="A345" s="54" t="s">
        <v>551</v>
      </c>
      <c r="B345" s="54" t="s">
        <v>552</v>
      </c>
      <c r="C345" s="31">
        <v>4301011869</v>
      </c>
      <c r="D345" s="572">
        <v>4680115884847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0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9"/>
      <c r="R345" s="569"/>
      <c r="S345" s="569"/>
      <c r="T345" s="570"/>
      <c r="U345" s="34"/>
      <c r="V345" s="34"/>
      <c r="W345" s="35" t="s">
        <v>70</v>
      </c>
      <c r="X345" s="559">
        <v>0</v>
      </c>
      <c r="Y345" s="560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554</v>
      </c>
      <c r="B346" s="54" t="s">
        <v>555</v>
      </c>
      <c r="C346" s="31">
        <v>4301011870</v>
      </c>
      <c r="D346" s="572">
        <v>4680115884854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6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9"/>
      <c r="R346" s="569"/>
      <c r="S346" s="569"/>
      <c r="T346" s="570"/>
      <c r="U346" s="34"/>
      <c r="V346" s="34"/>
      <c r="W346" s="35" t="s">
        <v>70</v>
      </c>
      <c r="X346" s="559">
        <v>250</v>
      </c>
      <c r="Y346" s="560">
        <f t="shared" si="47"/>
        <v>255</v>
      </c>
      <c r="Z346" s="36">
        <f>IFERROR(IF(Y346=0,"",ROUNDUP(Y346/H346,0)*0.02175),"")</f>
        <v>0.36974999999999997</v>
      </c>
      <c r="AA346" s="56"/>
      <c r="AB346" s="57"/>
      <c r="AC346" s="395" t="s">
        <v>556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258</v>
      </c>
      <c r="BN346" s="64">
        <f t="shared" si="49"/>
        <v>263.16000000000003</v>
      </c>
      <c r="BO346" s="64">
        <f t="shared" si="50"/>
        <v>0.34722222222222221</v>
      </c>
      <c r="BP346" s="64">
        <f t="shared" si="51"/>
        <v>0.35416666666666663</v>
      </c>
    </row>
    <row r="347" spans="1:68" ht="27" customHeight="1" x14ac:dyDescent="0.25">
      <c r="A347" s="54" t="s">
        <v>557</v>
      </c>
      <c r="B347" s="54" t="s">
        <v>558</v>
      </c>
      <c r="C347" s="31">
        <v>4301011832</v>
      </c>
      <c r="D347" s="572">
        <v>4607091383997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6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9"/>
      <c r="R347" s="569"/>
      <c r="S347" s="569"/>
      <c r="T347" s="570"/>
      <c r="U347" s="34"/>
      <c r="V347" s="34"/>
      <c r="W347" s="35" t="s">
        <v>70</v>
      </c>
      <c r="X347" s="559">
        <v>1800</v>
      </c>
      <c r="Y347" s="560">
        <f t="shared" si="47"/>
        <v>1800</v>
      </c>
      <c r="Z347" s="36">
        <f>IFERROR(IF(Y347=0,"",ROUNDUP(Y347/H347,0)*0.02175),"")</f>
        <v>2.61</v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8"/>
        <v>1857.6</v>
      </c>
      <c r="BN347" s="64">
        <f t="shared" si="49"/>
        <v>1857.6</v>
      </c>
      <c r="BO347" s="64">
        <f t="shared" si="50"/>
        <v>2.5</v>
      </c>
      <c r="BP347" s="64">
        <f t="shared" si="51"/>
        <v>2.5</v>
      </c>
    </row>
    <row r="348" spans="1:68" ht="37.5" customHeight="1" x14ac:dyDescent="0.25">
      <c r="A348" s="54" t="s">
        <v>560</v>
      </c>
      <c r="B348" s="54" t="s">
        <v>561</v>
      </c>
      <c r="C348" s="31">
        <v>4301011867</v>
      </c>
      <c r="D348" s="572">
        <v>4680115884830</v>
      </c>
      <c r="E348" s="573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6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9"/>
      <c r="R348" s="569"/>
      <c r="S348" s="569"/>
      <c r="T348" s="570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562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563</v>
      </c>
      <c r="B349" s="54" t="s">
        <v>564</v>
      </c>
      <c r="C349" s="31">
        <v>4301011433</v>
      </c>
      <c r="D349" s="572">
        <v>4680115882638</v>
      </c>
      <c r="E349" s="573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6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9"/>
      <c r="R349" s="569"/>
      <c r="S349" s="569"/>
      <c r="T349" s="570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565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566</v>
      </c>
      <c r="B350" s="54" t="s">
        <v>567</v>
      </c>
      <c r="C350" s="31">
        <v>4301011952</v>
      </c>
      <c r="D350" s="572">
        <v>4680115884922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8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9"/>
      <c r="R350" s="569"/>
      <c r="S350" s="569"/>
      <c r="T350" s="570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568</v>
      </c>
      <c r="B351" s="54" t="s">
        <v>569</v>
      </c>
      <c r="C351" s="31">
        <v>4301011868</v>
      </c>
      <c r="D351" s="572">
        <v>4680115884861</v>
      </c>
      <c r="E351" s="573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9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9"/>
      <c r="R351" s="569"/>
      <c r="S351" s="569"/>
      <c r="T351" s="570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75"/>
      <c r="B352" s="576"/>
      <c r="C352" s="576"/>
      <c r="D352" s="576"/>
      <c r="E352" s="576"/>
      <c r="F352" s="576"/>
      <c r="G352" s="576"/>
      <c r="H352" s="576"/>
      <c r="I352" s="576"/>
      <c r="J352" s="576"/>
      <c r="K352" s="576"/>
      <c r="L352" s="576"/>
      <c r="M352" s="576"/>
      <c r="N352" s="576"/>
      <c r="O352" s="577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1">
        <f>IFERROR(X345/H345,"0")+IFERROR(X346/H346,"0")+IFERROR(X347/H347,"0")+IFERROR(X348/H348,"0")+IFERROR(X349/H349,"0")+IFERROR(X350/H350,"0")+IFERROR(X351/H351,"0")</f>
        <v>136.66666666666666</v>
      </c>
      <c r="Y352" s="561">
        <f>IFERROR(Y345/H345,"0")+IFERROR(Y346/H346,"0")+IFERROR(Y347/H347,"0")+IFERROR(Y348/H348,"0")+IFERROR(Y349/H349,"0")+IFERROR(Y350/H350,"0")+IFERROR(Y351/H351,"0")</f>
        <v>137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2.9797499999999997</v>
      </c>
      <c r="AA352" s="562"/>
      <c r="AB352" s="562"/>
      <c r="AC352" s="562"/>
    </row>
    <row r="353" spans="1:68" x14ac:dyDescent="0.2">
      <c r="A353" s="576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77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1">
        <f>IFERROR(SUM(X345:X351),"0")</f>
        <v>2050</v>
      </c>
      <c r="Y353" s="561">
        <f>IFERROR(SUM(Y345:Y351),"0")</f>
        <v>2055</v>
      </c>
      <c r="Z353" s="37"/>
      <c r="AA353" s="562"/>
      <c r="AB353" s="562"/>
      <c r="AC353" s="562"/>
    </row>
    <row r="354" spans="1:68" ht="14.25" customHeight="1" x14ac:dyDescent="0.25">
      <c r="A354" s="579" t="s">
        <v>139</v>
      </c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76"/>
      <c r="P354" s="576"/>
      <c r="Q354" s="576"/>
      <c r="R354" s="576"/>
      <c r="S354" s="576"/>
      <c r="T354" s="576"/>
      <c r="U354" s="576"/>
      <c r="V354" s="576"/>
      <c r="W354" s="576"/>
      <c r="X354" s="576"/>
      <c r="Y354" s="576"/>
      <c r="Z354" s="576"/>
      <c r="AA354" s="555"/>
      <c r="AB354" s="555"/>
      <c r="AC354" s="555"/>
    </row>
    <row r="355" spans="1:68" ht="27" customHeight="1" x14ac:dyDescent="0.25">
      <c r="A355" s="54" t="s">
        <v>570</v>
      </c>
      <c r="B355" s="54" t="s">
        <v>571</v>
      </c>
      <c r="C355" s="31">
        <v>4301020178</v>
      </c>
      <c r="D355" s="572">
        <v>4607091383980</v>
      </c>
      <c r="E355" s="573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6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9"/>
      <c r="R355" s="569"/>
      <c r="S355" s="569"/>
      <c r="T355" s="570"/>
      <c r="U355" s="34"/>
      <c r="V355" s="34"/>
      <c r="W355" s="35" t="s">
        <v>70</v>
      </c>
      <c r="X355" s="559">
        <v>1700</v>
      </c>
      <c r="Y355" s="560">
        <f>IFERROR(IF(X355="",0,CEILING((X355/$H355),1)*$H355),"")</f>
        <v>1710</v>
      </c>
      <c r="Z355" s="36">
        <f>IFERROR(IF(Y355=0,"",ROUNDUP(Y355/H355,0)*0.02175),"")</f>
        <v>2.4794999999999998</v>
      </c>
      <c r="AA355" s="56"/>
      <c r="AB355" s="57"/>
      <c r="AC355" s="407" t="s">
        <v>572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1754.4</v>
      </c>
      <c r="BN355" s="64">
        <f>IFERROR(Y355*I355/H355,"0")</f>
        <v>1764.72</v>
      </c>
      <c r="BO355" s="64">
        <f>IFERROR(1/J355*(X355/H355),"0")</f>
        <v>2.3611111111111107</v>
      </c>
      <c r="BP355" s="64">
        <f>IFERROR(1/J355*(Y355/H355),"0")</f>
        <v>2.375</v>
      </c>
    </row>
    <row r="356" spans="1:68" ht="16.5" customHeight="1" x14ac:dyDescent="0.25">
      <c r="A356" s="54" t="s">
        <v>573</v>
      </c>
      <c r="B356" s="54" t="s">
        <v>574</v>
      </c>
      <c r="C356" s="31">
        <v>4301020179</v>
      </c>
      <c r="D356" s="572">
        <v>4607091384178</v>
      </c>
      <c r="E356" s="573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9"/>
      <c r="R356" s="569"/>
      <c r="S356" s="569"/>
      <c r="T356" s="570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75"/>
      <c r="B357" s="576"/>
      <c r="C357" s="576"/>
      <c r="D357" s="576"/>
      <c r="E357" s="576"/>
      <c r="F357" s="576"/>
      <c r="G357" s="576"/>
      <c r="H357" s="576"/>
      <c r="I357" s="576"/>
      <c r="J357" s="576"/>
      <c r="K357" s="576"/>
      <c r="L357" s="576"/>
      <c r="M357" s="576"/>
      <c r="N357" s="576"/>
      <c r="O357" s="577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1">
        <f>IFERROR(X355/H355,"0")+IFERROR(X356/H356,"0")</f>
        <v>113.33333333333333</v>
      </c>
      <c r="Y357" s="561">
        <f>IFERROR(Y355/H355,"0")+IFERROR(Y356/H356,"0")</f>
        <v>114</v>
      </c>
      <c r="Z357" s="561">
        <f>IFERROR(IF(Z355="",0,Z355),"0")+IFERROR(IF(Z356="",0,Z356),"0")</f>
        <v>2.4794999999999998</v>
      </c>
      <c r="AA357" s="562"/>
      <c r="AB357" s="562"/>
      <c r="AC357" s="562"/>
    </row>
    <row r="358" spans="1:68" x14ac:dyDescent="0.2">
      <c r="A358" s="576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77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1">
        <f>IFERROR(SUM(X355:X356),"0")</f>
        <v>1700</v>
      </c>
      <c r="Y358" s="561">
        <f>IFERROR(SUM(Y355:Y356),"0")</f>
        <v>1710</v>
      </c>
      <c r="Z358" s="37"/>
      <c r="AA358" s="562"/>
      <c r="AB358" s="562"/>
      <c r="AC358" s="562"/>
    </row>
    <row r="359" spans="1:68" ht="14.25" customHeight="1" x14ac:dyDescent="0.25">
      <c r="A359" s="579" t="s">
        <v>74</v>
      </c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76"/>
      <c r="P359" s="576"/>
      <c r="Q359" s="576"/>
      <c r="R359" s="576"/>
      <c r="S359" s="576"/>
      <c r="T359" s="576"/>
      <c r="U359" s="576"/>
      <c r="V359" s="576"/>
      <c r="W359" s="576"/>
      <c r="X359" s="576"/>
      <c r="Y359" s="576"/>
      <c r="Z359" s="576"/>
      <c r="AA359" s="555"/>
      <c r="AB359" s="555"/>
      <c r="AC359" s="555"/>
    </row>
    <row r="360" spans="1:68" ht="27" customHeight="1" x14ac:dyDescent="0.25">
      <c r="A360" s="54" t="s">
        <v>575</v>
      </c>
      <c r="B360" s="54" t="s">
        <v>576</v>
      </c>
      <c r="C360" s="31">
        <v>4301051903</v>
      </c>
      <c r="D360" s="572">
        <v>4607091383928</v>
      </c>
      <c r="E360" s="573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59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9"/>
      <c r="R360" s="569"/>
      <c r="S360" s="569"/>
      <c r="T360" s="570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578</v>
      </c>
      <c r="B361" s="54" t="s">
        <v>579</v>
      </c>
      <c r="C361" s="31">
        <v>4301051897</v>
      </c>
      <c r="D361" s="572">
        <v>4607091384260</v>
      </c>
      <c r="E361" s="573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6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9"/>
      <c r="R361" s="569"/>
      <c r="S361" s="569"/>
      <c r="T361" s="570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75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77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77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9" t="s">
        <v>174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5"/>
      <c r="AB364" s="555"/>
      <c r="AC364" s="555"/>
    </row>
    <row r="365" spans="1:68" ht="27" customHeight="1" x14ac:dyDescent="0.25">
      <c r="A365" s="54" t="s">
        <v>581</v>
      </c>
      <c r="B365" s="54" t="s">
        <v>582</v>
      </c>
      <c r="C365" s="31">
        <v>4301060439</v>
      </c>
      <c r="D365" s="572">
        <v>4607091384673</v>
      </c>
      <c r="E365" s="573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56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9"/>
      <c r="R365" s="569"/>
      <c r="S365" s="569"/>
      <c r="T365" s="570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583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75"/>
      <c r="B366" s="576"/>
      <c r="C366" s="576"/>
      <c r="D366" s="576"/>
      <c r="E366" s="576"/>
      <c r="F366" s="576"/>
      <c r="G366" s="576"/>
      <c r="H366" s="576"/>
      <c r="I366" s="576"/>
      <c r="J366" s="576"/>
      <c r="K366" s="576"/>
      <c r="L366" s="576"/>
      <c r="M366" s="576"/>
      <c r="N366" s="576"/>
      <c r="O366" s="577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6"/>
      <c r="B367" s="576"/>
      <c r="C367" s="576"/>
      <c r="D367" s="576"/>
      <c r="E367" s="576"/>
      <c r="F367" s="576"/>
      <c r="G367" s="576"/>
      <c r="H367" s="576"/>
      <c r="I367" s="576"/>
      <c r="J367" s="576"/>
      <c r="K367" s="576"/>
      <c r="L367" s="576"/>
      <c r="M367" s="576"/>
      <c r="N367" s="576"/>
      <c r="O367" s="577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8" t="s">
        <v>584</v>
      </c>
      <c r="B368" s="576"/>
      <c r="C368" s="576"/>
      <c r="D368" s="576"/>
      <c r="E368" s="576"/>
      <c r="F368" s="576"/>
      <c r="G368" s="576"/>
      <c r="H368" s="576"/>
      <c r="I368" s="576"/>
      <c r="J368" s="576"/>
      <c r="K368" s="576"/>
      <c r="L368" s="576"/>
      <c r="M368" s="576"/>
      <c r="N368" s="576"/>
      <c r="O368" s="576"/>
      <c r="P368" s="576"/>
      <c r="Q368" s="576"/>
      <c r="R368" s="576"/>
      <c r="S368" s="576"/>
      <c r="T368" s="576"/>
      <c r="U368" s="576"/>
      <c r="V368" s="576"/>
      <c r="W368" s="576"/>
      <c r="X368" s="576"/>
      <c r="Y368" s="576"/>
      <c r="Z368" s="576"/>
      <c r="AA368" s="554"/>
      <c r="AB368" s="554"/>
      <c r="AC368" s="554"/>
    </row>
    <row r="369" spans="1:68" ht="14.25" customHeight="1" x14ac:dyDescent="0.25">
      <c r="A369" s="579" t="s">
        <v>103</v>
      </c>
      <c r="B369" s="576"/>
      <c r="C369" s="576"/>
      <c r="D369" s="576"/>
      <c r="E369" s="576"/>
      <c r="F369" s="576"/>
      <c r="G369" s="576"/>
      <c r="H369" s="576"/>
      <c r="I369" s="576"/>
      <c r="J369" s="576"/>
      <c r="K369" s="576"/>
      <c r="L369" s="576"/>
      <c r="M369" s="576"/>
      <c r="N369" s="576"/>
      <c r="O369" s="576"/>
      <c r="P369" s="576"/>
      <c r="Q369" s="576"/>
      <c r="R369" s="576"/>
      <c r="S369" s="576"/>
      <c r="T369" s="576"/>
      <c r="U369" s="576"/>
      <c r="V369" s="576"/>
      <c r="W369" s="576"/>
      <c r="X369" s="576"/>
      <c r="Y369" s="576"/>
      <c r="Z369" s="576"/>
      <c r="AA369" s="555"/>
      <c r="AB369" s="555"/>
      <c r="AC369" s="555"/>
    </row>
    <row r="370" spans="1:68" ht="37.5" customHeight="1" x14ac:dyDescent="0.25">
      <c r="A370" s="54" t="s">
        <v>585</v>
      </c>
      <c r="B370" s="54" t="s">
        <v>586</v>
      </c>
      <c r="C370" s="31">
        <v>4301011873</v>
      </c>
      <c r="D370" s="572">
        <v>4680115881907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6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9"/>
      <c r="R370" s="569"/>
      <c r="S370" s="569"/>
      <c r="T370" s="570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588</v>
      </c>
      <c r="B371" s="54" t="s">
        <v>589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9"/>
      <c r="R371" s="569"/>
      <c r="S371" s="569"/>
      <c r="T371" s="570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591</v>
      </c>
      <c r="B372" s="54" t="s">
        <v>592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9"/>
      <c r="R372" s="569"/>
      <c r="S372" s="569"/>
      <c r="T372" s="570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590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75"/>
      <c r="B373" s="576"/>
      <c r="C373" s="576"/>
      <c r="D373" s="576"/>
      <c r="E373" s="576"/>
      <c r="F373" s="576"/>
      <c r="G373" s="576"/>
      <c r="H373" s="576"/>
      <c r="I373" s="576"/>
      <c r="J373" s="576"/>
      <c r="K373" s="576"/>
      <c r="L373" s="576"/>
      <c r="M373" s="576"/>
      <c r="N373" s="576"/>
      <c r="O373" s="577"/>
      <c r="P373" s="565" t="s">
        <v>72</v>
      </c>
      <c r="Q373" s="566"/>
      <c r="R373" s="566"/>
      <c r="S373" s="566"/>
      <c r="T373" s="566"/>
      <c r="U373" s="566"/>
      <c r="V373" s="567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6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77"/>
      <c r="P374" s="565" t="s">
        <v>72</v>
      </c>
      <c r="Q374" s="566"/>
      <c r="R374" s="566"/>
      <c r="S374" s="566"/>
      <c r="T374" s="566"/>
      <c r="U374" s="566"/>
      <c r="V374" s="567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9" t="s">
        <v>64</v>
      </c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76"/>
      <c r="P375" s="576"/>
      <c r="Q375" s="576"/>
      <c r="R375" s="576"/>
      <c r="S375" s="576"/>
      <c r="T375" s="576"/>
      <c r="U375" s="576"/>
      <c r="V375" s="576"/>
      <c r="W375" s="576"/>
      <c r="X375" s="576"/>
      <c r="Y375" s="576"/>
      <c r="Z375" s="576"/>
      <c r="AA375" s="555"/>
      <c r="AB375" s="555"/>
      <c r="AC375" s="555"/>
    </row>
    <row r="376" spans="1:68" ht="27" customHeight="1" x14ac:dyDescent="0.25">
      <c r="A376" s="54" t="s">
        <v>593</v>
      </c>
      <c r="B376" s="54" t="s">
        <v>594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9"/>
      <c r="R376" s="569"/>
      <c r="S376" s="569"/>
      <c r="T376" s="570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595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75"/>
      <c r="B377" s="576"/>
      <c r="C377" s="576"/>
      <c r="D377" s="576"/>
      <c r="E377" s="576"/>
      <c r="F377" s="576"/>
      <c r="G377" s="576"/>
      <c r="H377" s="576"/>
      <c r="I377" s="576"/>
      <c r="J377" s="576"/>
      <c r="K377" s="576"/>
      <c r="L377" s="576"/>
      <c r="M377" s="576"/>
      <c r="N377" s="576"/>
      <c r="O377" s="577"/>
      <c r="P377" s="565" t="s">
        <v>72</v>
      </c>
      <c r="Q377" s="566"/>
      <c r="R377" s="566"/>
      <c r="S377" s="566"/>
      <c r="T377" s="566"/>
      <c r="U377" s="566"/>
      <c r="V377" s="567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6"/>
      <c r="B378" s="576"/>
      <c r="C378" s="576"/>
      <c r="D378" s="576"/>
      <c r="E378" s="576"/>
      <c r="F378" s="576"/>
      <c r="G378" s="576"/>
      <c r="H378" s="576"/>
      <c r="I378" s="576"/>
      <c r="J378" s="576"/>
      <c r="K378" s="576"/>
      <c r="L378" s="576"/>
      <c r="M378" s="576"/>
      <c r="N378" s="576"/>
      <c r="O378" s="577"/>
      <c r="P378" s="565" t="s">
        <v>72</v>
      </c>
      <c r="Q378" s="566"/>
      <c r="R378" s="566"/>
      <c r="S378" s="566"/>
      <c r="T378" s="566"/>
      <c r="U378" s="566"/>
      <c r="V378" s="567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9" t="s">
        <v>74</v>
      </c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76"/>
      <c r="P379" s="576"/>
      <c r="Q379" s="576"/>
      <c r="R379" s="576"/>
      <c r="S379" s="576"/>
      <c r="T379" s="576"/>
      <c r="U379" s="576"/>
      <c r="V379" s="576"/>
      <c r="W379" s="576"/>
      <c r="X379" s="576"/>
      <c r="Y379" s="576"/>
      <c r="Z379" s="576"/>
      <c r="AA379" s="555"/>
      <c r="AB379" s="555"/>
      <c r="AC379" s="555"/>
    </row>
    <row r="380" spans="1:68" ht="27" customHeight="1" x14ac:dyDescent="0.25">
      <c r="A380" s="54" t="s">
        <v>596</v>
      </c>
      <c r="B380" s="54" t="s">
        <v>597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9"/>
      <c r="R380" s="569"/>
      <c r="S380" s="569"/>
      <c r="T380" s="570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598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599</v>
      </c>
      <c r="B381" s="54" t="s">
        <v>600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8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9"/>
      <c r="R381" s="569"/>
      <c r="S381" s="569"/>
      <c r="T381" s="570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598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5"/>
      <c r="B382" s="576"/>
      <c r="C382" s="576"/>
      <c r="D382" s="576"/>
      <c r="E382" s="576"/>
      <c r="F382" s="576"/>
      <c r="G382" s="576"/>
      <c r="H382" s="576"/>
      <c r="I382" s="576"/>
      <c r="J382" s="576"/>
      <c r="K382" s="576"/>
      <c r="L382" s="576"/>
      <c r="M382" s="576"/>
      <c r="N382" s="576"/>
      <c r="O382" s="577"/>
      <c r="P382" s="565" t="s">
        <v>72</v>
      </c>
      <c r="Q382" s="566"/>
      <c r="R382" s="566"/>
      <c r="S382" s="566"/>
      <c r="T382" s="566"/>
      <c r="U382" s="566"/>
      <c r="V382" s="567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x14ac:dyDescent="0.2">
      <c r="A383" s="576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77"/>
      <c r="P383" s="565" t="s">
        <v>72</v>
      </c>
      <c r="Q383" s="566"/>
      <c r="R383" s="566"/>
      <c r="S383" s="566"/>
      <c r="T383" s="566"/>
      <c r="U383" s="566"/>
      <c r="V383" s="567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customHeight="1" x14ac:dyDescent="0.25">
      <c r="A384" s="579" t="s">
        <v>174</v>
      </c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76"/>
      <c r="P384" s="576"/>
      <c r="Q384" s="576"/>
      <c r="R384" s="576"/>
      <c r="S384" s="576"/>
      <c r="T384" s="576"/>
      <c r="U384" s="576"/>
      <c r="V384" s="576"/>
      <c r="W384" s="576"/>
      <c r="X384" s="576"/>
      <c r="Y384" s="576"/>
      <c r="Z384" s="576"/>
      <c r="AA384" s="555"/>
      <c r="AB384" s="555"/>
      <c r="AC384" s="555"/>
    </row>
    <row r="385" spans="1:68" ht="27" customHeight="1" x14ac:dyDescent="0.25">
      <c r="A385" s="54" t="s">
        <v>601</v>
      </c>
      <c r="B385" s="54" t="s">
        <v>602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5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9"/>
      <c r="R385" s="569"/>
      <c r="S385" s="569"/>
      <c r="T385" s="570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603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75"/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7"/>
      <c r="P386" s="565" t="s">
        <v>72</v>
      </c>
      <c r="Q386" s="566"/>
      <c r="R386" s="566"/>
      <c r="S386" s="566"/>
      <c r="T386" s="566"/>
      <c r="U386" s="566"/>
      <c r="V386" s="567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6"/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7"/>
      <c r="P387" s="565" t="s">
        <v>72</v>
      </c>
      <c r="Q387" s="566"/>
      <c r="R387" s="566"/>
      <c r="S387" s="566"/>
      <c r="T387" s="566"/>
      <c r="U387" s="566"/>
      <c r="V387" s="567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30" t="s">
        <v>604</v>
      </c>
      <c r="B388" s="631"/>
      <c r="C388" s="631"/>
      <c r="D388" s="631"/>
      <c r="E388" s="631"/>
      <c r="F388" s="631"/>
      <c r="G388" s="631"/>
      <c r="H388" s="631"/>
      <c r="I388" s="631"/>
      <c r="J388" s="631"/>
      <c r="K388" s="631"/>
      <c r="L388" s="631"/>
      <c r="M388" s="631"/>
      <c r="N388" s="631"/>
      <c r="O388" s="631"/>
      <c r="P388" s="631"/>
      <c r="Q388" s="631"/>
      <c r="R388" s="631"/>
      <c r="S388" s="631"/>
      <c r="T388" s="631"/>
      <c r="U388" s="631"/>
      <c r="V388" s="631"/>
      <c r="W388" s="631"/>
      <c r="X388" s="631"/>
      <c r="Y388" s="631"/>
      <c r="Z388" s="631"/>
      <c r="AA388" s="48"/>
      <c r="AB388" s="48"/>
      <c r="AC388" s="48"/>
    </row>
    <row r="389" spans="1:68" ht="16.5" customHeight="1" x14ac:dyDescent="0.25">
      <c r="A389" s="578" t="s">
        <v>605</v>
      </c>
      <c r="B389" s="576"/>
      <c r="C389" s="576"/>
      <c r="D389" s="576"/>
      <c r="E389" s="576"/>
      <c r="F389" s="576"/>
      <c r="G389" s="576"/>
      <c r="H389" s="576"/>
      <c r="I389" s="576"/>
      <c r="J389" s="576"/>
      <c r="K389" s="576"/>
      <c r="L389" s="576"/>
      <c r="M389" s="576"/>
      <c r="N389" s="576"/>
      <c r="O389" s="576"/>
      <c r="P389" s="576"/>
      <c r="Q389" s="576"/>
      <c r="R389" s="576"/>
      <c r="S389" s="576"/>
      <c r="T389" s="576"/>
      <c r="U389" s="576"/>
      <c r="V389" s="576"/>
      <c r="W389" s="576"/>
      <c r="X389" s="576"/>
      <c r="Y389" s="576"/>
      <c r="Z389" s="576"/>
      <c r="AA389" s="554"/>
      <c r="AB389" s="554"/>
      <c r="AC389" s="554"/>
    </row>
    <row r="390" spans="1:68" ht="14.25" customHeight="1" x14ac:dyDescent="0.25">
      <c r="A390" s="579" t="s">
        <v>64</v>
      </c>
      <c r="B390" s="576"/>
      <c r="C390" s="576"/>
      <c r="D390" s="576"/>
      <c r="E390" s="576"/>
      <c r="F390" s="576"/>
      <c r="G390" s="576"/>
      <c r="H390" s="576"/>
      <c r="I390" s="576"/>
      <c r="J390" s="576"/>
      <c r="K390" s="576"/>
      <c r="L390" s="576"/>
      <c r="M390" s="576"/>
      <c r="N390" s="576"/>
      <c r="O390" s="576"/>
      <c r="P390" s="576"/>
      <c r="Q390" s="576"/>
      <c r="R390" s="576"/>
      <c r="S390" s="576"/>
      <c r="T390" s="576"/>
      <c r="U390" s="576"/>
      <c r="V390" s="576"/>
      <c r="W390" s="576"/>
      <c r="X390" s="576"/>
      <c r="Y390" s="576"/>
      <c r="Z390" s="576"/>
      <c r="AA390" s="555"/>
      <c r="AB390" s="555"/>
      <c r="AC390" s="555"/>
    </row>
    <row r="391" spans="1:68" ht="27" customHeight="1" x14ac:dyDescent="0.25">
      <c r="A391" s="54" t="s">
        <v>606</v>
      </c>
      <c r="B391" s="54" t="s">
        <v>607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9"/>
      <c r="R391" s="569"/>
      <c r="S391" s="569"/>
      <c r="T391" s="570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7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9"/>
      <c r="R392" s="569"/>
      <c r="S392" s="569"/>
      <c r="T392" s="570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2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9"/>
      <c r="R393" s="569"/>
      <c r="S393" s="569"/>
      <c r="T393" s="570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85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9"/>
      <c r="R394" s="569"/>
      <c r="S394" s="569"/>
      <c r="T394" s="570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9"/>
      <c r="R395" s="569"/>
      <c r="S395" s="569"/>
      <c r="T395" s="570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9"/>
      <c r="R396" s="569"/>
      <c r="S396" s="569"/>
      <c r="T396" s="570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620</v>
      </c>
      <c r="B397" s="54" t="s">
        <v>621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9"/>
      <c r="R397" s="569"/>
      <c r="S397" s="569"/>
      <c r="T397" s="570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623</v>
      </c>
      <c r="B398" s="54" t="s">
        <v>624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9"/>
      <c r="R398" s="569"/>
      <c r="S398" s="569"/>
      <c r="T398" s="570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9"/>
      <c r="R399" s="569"/>
      <c r="S399" s="569"/>
      <c r="T399" s="570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629</v>
      </c>
      <c r="B400" s="54" t="s">
        <v>630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9"/>
      <c r="R400" s="569"/>
      <c r="S400" s="569"/>
      <c r="T400" s="570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75"/>
      <c r="B401" s="576"/>
      <c r="C401" s="576"/>
      <c r="D401" s="576"/>
      <c r="E401" s="576"/>
      <c r="F401" s="576"/>
      <c r="G401" s="576"/>
      <c r="H401" s="576"/>
      <c r="I401" s="576"/>
      <c r="J401" s="576"/>
      <c r="K401" s="576"/>
      <c r="L401" s="576"/>
      <c r="M401" s="576"/>
      <c r="N401" s="576"/>
      <c r="O401" s="577"/>
      <c r="P401" s="565" t="s">
        <v>72</v>
      </c>
      <c r="Q401" s="566"/>
      <c r="R401" s="566"/>
      <c r="S401" s="566"/>
      <c r="T401" s="566"/>
      <c r="U401" s="566"/>
      <c r="V401" s="567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76"/>
      <c r="B402" s="576"/>
      <c r="C402" s="576"/>
      <c r="D402" s="576"/>
      <c r="E402" s="576"/>
      <c r="F402" s="576"/>
      <c r="G402" s="576"/>
      <c r="H402" s="576"/>
      <c r="I402" s="576"/>
      <c r="J402" s="576"/>
      <c r="K402" s="576"/>
      <c r="L402" s="576"/>
      <c r="M402" s="576"/>
      <c r="N402" s="576"/>
      <c r="O402" s="577"/>
      <c r="P402" s="565" t="s">
        <v>72</v>
      </c>
      <c r="Q402" s="566"/>
      <c r="R402" s="566"/>
      <c r="S402" s="566"/>
      <c r="T402" s="566"/>
      <c r="U402" s="566"/>
      <c r="V402" s="567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9" t="s">
        <v>74</v>
      </c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76"/>
      <c r="P403" s="576"/>
      <c r="Q403" s="576"/>
      <c r="R403" s="576"/>
      <c r="S403" s="576"/>
      <c r="T403" s="576"/>
      <c r="U403" s="576"/>
      <c r="V403" s="576"/>
      <c r="W403" s="576"/>
      <c r="X403" s="576"/>
      <c r="Y403" s="576"/>
      <c r="Z403" s="576"/>
      <c r="AA403" s="555"/>
      <c r="AB403" s="555"/>
      <c r="AC403" s="555"/>
    </row>
    <row r="404" spans="1:68" ht="27" customHeight="1" x14ac:dyDescent="0.25">
      <c r="A404" s="54" t="s">
        <v>631</v>
      </c>
      <c r="B404" s="54" t="s">
        <v>632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9"/>
      <c r="R404" s="569"/>
      <c r="S404" s="569"/>
      <c r="T404" s="570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8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9"/>
      <c r="R405" s="569"/>
      <c r="S405" s="569"/>
      <c r="T405" s="570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636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75"/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7"/>
      <c r="P406" s="565" t="s">
        <v>72</v>
      </c>
      <c r="Q406" s="566"/>
      <c r="R406" s="566"/>
      <c r="S406" s="566"/>
      <c r="T406" s="566"/>
      <c r="U406" s="566"/>
      <c r="V406" s="567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6"/>
      <c r="B407" s="576"/>
      <c r="C407" s="576"/>
      <c r="D407" s="576"/>
      <c r="E407" s="576"/>
      <c r="F407" s="576"/>
      <c r="G407" s="576"/>
      <c r="H407" s="576"/>
      <c r="I407" s="576"/>
      <c r="J407" s="576"/>
      <c r="K407" s="576"/>
      <c r="L407" s="576"/>
      <c r="M407" s="576"/>
      <c r="N407" s="576"/>
      <c r="O407" s="577"/>
      <c r="P407" s="565" t="s">
        <v>72</v>
      </c>
      <c r="Q407" s="566"/>
      <c r="R407" s="566"/>
      <c r="S407" s="566"/>
      <c r="T407" s="566"/>
      <c r="U407" s="566"/>
      <c r="V407" s="567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8" t="s">
        <v>637</v>
      </c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76"/>
      <c r="P408" s="576"/>
      <c r="Q408" s="576"/>
      <c r="R408" s="576"/>
      <c r="S408" s="576"/>
      <c r="T408" s="576"/>
      <c r="U408" s="576"/>
      <c r="V408" s="576"/>
      <c r="W408" s="576"/>
      <c r="X408" s="576"/>
      <c r="Y408" s="576"/>
      <c r="Z408" s="576"/>
      <c r="AA408" s="554"/>
      <c r="AB408" s="554"/>
      <c r="AC408" s="554"/>
    </row>
    <row r="409" spans="1:68" ht="14.25" customHeight="1" x14ac:dyDescent="0.25">
      <c r="A409" s="579" t="s">
        <v>139</v>
      </c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76"/>
      <c r="P409" s="576"/>
      <c r="Q409" s="576"/>
      <c r="R409" s="576"/>
      <c r="S409" s="576"/>
      <c r="T409" s="576"/>
      <c r="U409" s="576"/>
      <c r="V409" s="576"/>
      <c r="W409" s="576"/>
      <c r="X409" s="576"/>
      <c r="Y409" s="576"/>
      <c r="Z409" s="576"/>
      <c r="AA409" s="555"/>
      <c r="AB409" s="555"/>
      <c r="AC409" s="555"/>
    </row>
    <row r="410" spans="1:68" ht="27" customHeight="1" x14ac:dyDescent="0.25">
      <c r="A410" s="54" t="s">
        <v>638</v>
      </c>
      <c r="B410" s="54" t="s">
        <v>639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9"/>
      <c r="R410" s="569"/>
      <c r="S410" s="569"/>
      <c r="T410" s="570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75"/>
      <c r="B411" s="576"/>
      <c r="C411" s="576"/>
      <c r="D411" s="576"/>
      <c r="E411" s="576"/>
      <c r="F411" s="576"/>
      <c r="G411" s="576"/>
      <c r="H411" s="576"/>
      <c r="I411" s="576"/>
      <c r="J411" s="576"/>
      <c r="K411" s="576"/>
      <c r="L411" s="576"/>
      <c r="M411" s="576"/>
      <c r="N411" s="576"/>
      <c r="O411" s="577"/>
      <c r="P411" s="565" t="s">
        <v>72</v>
      </c>
      <c r="Q411" s="566"/>
      <c r="R411" s="566"/>
      <c r="S411" s="566"/>
      <c r="T411" s="566"/>
      <c r="U411" s="566"/>
      <c r="V411" s="567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6"/>
      <c r="B412" s="576"/>
      <c r="C412" s="576"/>
      <c r="D412" s="576"/>
      <c r="E412" s="576"/>
      <c r="F412" s="576"/>
      <c r="G412" s="576"/>
      <c r="H412" s="576"/>
      <c r="I412" s="576"/>
      <c r="J412" s="576"/>
      <c r="K412" s="576"/>
      <c r="L412" s="576"/>
      <c r="M412" s="576"/>
      <c r="N412" s="576"/>
      <c r="O412" s="577"/>
      <c r="P412" s="565" t="s">
        <v>72</v>
      </c>
      <c r="Q412" s="566"/>
      <c r="R412" s="566"/>
      <c r="S412" s="566"/>
      <c r="T412" s="566"/>
      <c r="U412" s="566"/>
      <c r="V412" s="567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9" t="s">
        <v>64</v>
      </c>
      <c r="B413" s="576"/>
      <c r="C413" s="576"/>
      <c r="D413" s="576"/>
      <c r="E413" s="576"/>
      <c r="F413" s="576"/>
      <c r="G413" s="576"/>
      <c r="H413" s="576"/>
      <c r="I413" s="576"/>
      <c r="J413" s="576"/>
      <c r="K413" s="576"/>
      <c r="L413" s="576"/>
      <c r="M413" s="576"/>
      <c r="N413" s="576"/>
      <c r="O413" s="576"/>
      <c r="P413" s="576"/>
      <c r="Q413" s="576"/>
      <c r="R413" s="576"/>
      <c r="S413" s="576"/>
      <c r="T413" s="576"/>
      <c r="U413" s="576"/>
      <c r="V413" s="576"/>
      <c r="W413" s="576"/>
      <c r="X413" s="576"/>
      <c r="Y413" s="576"/>
      <c r="Z413" s="576"/>
      <c r="AA413" s="555"/>
      <c r="AB413" s="555"/>
      <c r="AC413" s="555"/>
    </row>
    <row r="414" spans="1:68" ht="27" customHeight="1" x14ac:dyDescent="0.25">
      <c r="A414" s="54" t="s">
        <v>641</v>
      </c>
      <c r="B414" s="54" t="s">
        <v>642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83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9"/>
      <c r="R414" s="569"/>
      <c r="S414" s="569"/>
      <c r="T414" s="570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9"/>
      <c r="R415" s="569"/>
      <c r="S415" s="569"/>
      <c r="T415" s="570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8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9"/>
      <c r="R416" s="569"/>
      <c r="S416" s="569"/>
      <c r="T416" s="570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650</v>
      </c>
      <c r="B417" s="54" t="s">
        <v>651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6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9"/>
      <c r="R417" s="569"/>
      <c r="S417" s="569"/>
      <c r="T417" s="570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649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75"/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7"/>
      <c r="P418" s="565" t="s">
        <v>72</v>
      </c>
      <c r="Q418" s="566"/>
      <c r="R418" s="566"/>
      <c r="S418" s="566"/>
      <c r="T418" s="566"/>
      <c r="U418" s="566"/>
      <c r="V418" s="567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6"/>
      <c r="B419" s="576"/>
      <c r="C419" s="576"/>
      <c r="D419" s="576"/>
      <c r="E419" s="576"/>
      <c r="F419" s="576"/>
      <c r="G419" s="576"/>
      <c r="H419" s="576"/>
      <c r="I419" s="576"/>
      <c r="J419" s="576"/>
      <c r="K419" s="576"/>
      <c r="L419" s="576"/>
      <c r="M419" s="576"/>
      <c r="N419" s="576"/>
      <c r="O419" s="577"/>
      <c r="P419" s="565" t="s">
        <v>72</v>
      </c>
      <c r="Q419" s="566"/>
      <c r="R419" s="566"/>
      <c r="S419" s="566"/>
      <c r="T419" s="566"/>
      <c r="U419" s="566"/>
      <c r="V419" s="567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8" t="s">
        <v>652</v>
      </c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76"/>
      <c r="P420" s="576"/>
      <c r="Q420" s="576"/>
      <c r="R420" s="576"/>
      <c r="S420" s="576"/>
      <c r="T420" s="576"/>
      <c r="U420" s="576"/>
      <c r="V420" s="576"/>
      <c r="W420" s="576"/>
      <c r="X420" s="576"/>
      <c r="Y420" s="576"/>
      <c r="Z420" s="576"/>
      <c r="AA420" s="554"/>
      <c r="AB420" s="554"/>
      <c r="AC420" s="554"/>
    </row>
    <row r="421" spans="1:68" ht="14.25" customHeight="1" x14ac:dyDescent="0.25">
      <c r="A421" s="579" t="s">
        <v>64</v>
      </c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76"/>
      <c r="P421" s="576"/>
      <c r="Q421" s="576"/>
      <c r="R421" s="576"/>
      <c r="S421" s="576"/>
      <c r="T421" s="576"/>
      <c r="U421" s="576"/>
      <c r="V421" s="576"/>
      <c r="W421" s="576"/>
      <c r="X421" s="576"/>
      <c r="Y421" s="576"/>
      <c r="Z421" s="576"/>
      <c r="AA421" s="555"/>
      <c r="AB421" s="555"/>
      <c r="AC421" s="555"/>
    </row>
    <row r="422" spans="1:68" ht="27" customHeight="1" x14ac:dyDescent="0.25">
      <c r="A422" s="54" t="s">
        <v>653</v>
      </c>
      <c r="B422" s="54" t="s">
        <v>654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79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9"/>
      <c r="R422" s="569"/>
      <c r="S422" s="569"/>
      <c r="T422" s="570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655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75"/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7"/>
      <c r="P423" s="565" t="s">
        <v>72</v>
      </c>
      <c r="Q423" s="566"/>
      <c r="R423" s="566"/>
      <c r="S423" s="566"/>
      <c r="T423" s="566"/>
      <c r="U423" s="566"/>
      <c r="V423" s="567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6"/>
      <c r="B424" s="576"/>
      <c r="C424" s="576"/>
      <c r="D424" s="576"/>
      <c r="E424" s="576"/>
      <c r="F424" s="576"/>
      <c r="G424" s="576"/>
      <c r="H424" s="576"/>
      <c r="I424" s="576"/>
      <c r="J424" s="576"/>
      <c r="K424" s="576"/>
      <c r="L424" s="576"/>
      <c r="M424" s="576"/>
      <c r="N424" s="576"/>
      <c r="O424" s="577"/>
      <c r="P424" s="565" t="s">
        <v>72</v>
      </c>
      <c r="Q424" s="566"/>
      <c r="R424" s="566"/>
      <c r="S424" s="566"/>
      <c r="T424" s="566"/>
      <c r="U424" s="566"/>
      <c r="V424" s="567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8" t="s">
        <v>656</v>
      </c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76"/>
      <c r="P425" s="576"/>
      <c r="Q425" s="576"/>
      <c r="R425" s="576"/>
      <c r="S425" s="576"/>
      <c r="T425" s="576"/>
      <c r="U425" s="576"/>
      <c r="V425" s="576"/>
      <c r="W425" s="576"/>
      <c r="X425" s="576"/>
      <c r="Y425" s="576"/>
      <c r="Z425" s="576"/>
      <c r="AA425" s="554"/>
      <c r="AB425" s="554"/>
      <c r="AC425" s="554"/>
    </row>
    <row r="426" spans="1:68" ht="14.25" customHeight="1" x14ac:dyDescent="0.25">
      <c r="A426" s="579" t="s">
        <v>64</v>
      </c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76"/>
      <c r="P426" s="576"/>
      <c r="Q426" s="576"/>
      <c r="R426" s="576"/>
      <c r="S426" s="576"/>
      <c r="T426" s="576"/>
      <c r="U426" s="576"/>
      <c r="V426" s="576"/>
      <c r="W426" s="576"/>
      <c r="X426" s="576"/>
      <c r="Y426" s="576"/>
      <c r="Z426" s="576"/>
      <c r="AA426" s="555"/>
      <c r="AB426" s="555"/>
      <c r="AC426" s="555"/>
    </row>
    <row r="427" spans="1:68" ht="27" customHeight="1" x14ac:dyDescent="0.25">
      <c r="A427" s="54" t="s">
        <v>657</v>
      </c>
      <c r="B427" s="54" t="s">
        <v>658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8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9"/>
      <c r="R427" s="569"/>
      <c r="S427" s="569"/>
      <c r="T427" s="570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659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75"/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7"/>
      <c r="P428" s="565" t="s">
        <v>72</v>
      </c>
      <c r="Q428" s="566"/>
      <c r="R428" s="566"/>
      <c r="S428" s="566"/>
      <c r="T428" s="566"/>
      <c r="U428" s="566"/>
      <c r="V428" s="567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6"/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7"/>
      <c r="P429" s="565" t="s">
        <v>72</v>
      </c>
      <c r="Q429" s="566"/>
      <c r="R429" s="566"/>
      <c r="S429" s="566"/>
      <c r="T429" s="566"/>
      <c r="U429" s="566"/>
      <c r="V429" s="567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30" t="s">
        <v>660</v>
      </c>
      <c r="B430" s="631"/>
      <c r="C430" s="631"/>
      <c r="D430" s="631"/>
      <c r="E430" s="631"/>
      <c r="F430" s="631"/>
      <c r="G430" s="631"/>
      <c r="H430" s="631"/>
      <c r="I430" s="631"/>
      <c r="J430" s="631"/>
      <c r="K430" s="631"/>
      <c r="L430" s="631"/>
      <c r="M430" s="631"/>
      <c r="N430" s="631"/>
      <c r="O430" s="631"/>
      <c r="P430" s="631"/>
      <c r="Q430" s="631"/>
      <c r="R430" s="631"/>
      <c r="S430" s="631"/>
      <c r="T430" s="631"/>
      <c r="U430" s="631"/>
      <c r="V430" s="631"/>
      <c r="W430" s="631"/>
      <c r="X430" s="631"/>
      <c r="Y430" s="631"/>
      <c r="Z430" s="631"/>
      <c r="AA430" s="48"/>
      <c r="AB430" s="48"/>
      <c r="AC430" s="48"/>
    </row>
    <row r="431" spans="1:68" ht="16.5" customHeight="1" x14ac:dyDescent="0.25">
      <c r="A431" s="578" t="s">
        <v>660</v>
      </c>
      <c r="B431" s="576"/>
      <c r="C431" s="576"/>
      <c r="D431" s="576"/>
      <c r="E431" s="576"/>
      <c r="F431" s="576"/>
      <c r="G431" s="576"/>
      <c r="H431" s="576"/>
      <c r="I431" s="576"/>
      <c r="J431" s="576"/>
      <c r="K431" s="576"/>
      <c r="L431" s="576"/>
      <c r="M431" s="576"/>
      <c r="N431" s="576"/>
      <c r="O431" s="576"/>
      <c r="P431" s="576"/>
      <c r="Q431" s="576"/>
      <c r="R431" s="576"/>
      <c r="S431" s="576"/>
      <c r="T431" s="576"/>
      <c r="U431" s="576"/>
      <c r="V431" s="576"/>
      <c r="W431" s="576"/>
      <c r="X431" s="576"/>
      <c r="Y431" s="576"/>
      <c r="Z431" s="576"/>
      <c r="AA431" s="554"/>
      <c r="AB431" s="554"/>
      <c r="AC431" s="554"/>
    </row>
    <row r="432" spans="1:68" ht="14.25" customHeight="1" x14ac:dyDescent="0.25">
      <c r="A432" s="579" t="s">
        <v>103</v>
      </c>
      <c r="B432" s="576"/>
      <c r="C432" s="576"/>
      <c r="D432" s="576"/>
      <c r="E432" s="576"/>
      <c r="F432" s="576"/>
      <c r="G432" s="576"/>
      <c r="H432" s="576"/>
      <c r="I432" s="576"/>
      <c r="J432" s="576"/>
      <c r="K432" s="576"/>
      <c r="L432" s="576"/>
      <c r="M432" s="576"/>
      <c r="N432" s="576"/>
      <c r="O432" s="576"/>
      <c r="P432" s="576"/>
      <c r="Q432" s="576"/>
      <c r="R432" s="576"/>
      <c r="S432" s="576"/>
      <c r="T432" s="576"/>
      <c r="U432" s="576"/>
      <c r="V432" s="576"/>
      <c r="W432" s="576"/>
      <c r="X432" s="576"/>
      <c r="Y432" s="576"/>
      <c r="Z432" s="576"/>
      <c r="AA432" s="555"/>
      <c r="AB432" s="555"/>
      <c r="AC432" s="555"/>
    </row>
    <row r="433" spans="1:68" ht="27" customHeight="1" x14ac:dyDescent="0.25">
      <c r="A433" s="54" t="s">
        <v>661</v>
      </c>
      <c r="B433" s="54" t="s">
        <v>662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9"/>
      <c r="R433" s="569"/>
      <c r="S433" s="569"/>
      <c r="T433" s="570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9"/>
      <c r="R434" s="569"/>
      <c r="S434" s="569"/>
      <c r="T434" s="570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667</v>
      </c>
      <c r="B435" s="54" t="s">
        <v>668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6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9"/>
      <c r="R435" s="569"/>
      <c r="S435" s="569"/>
      <c r="T435" s="570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607" t="s">
        <v>672</v>
      </c>
      <c r="Q436" s="569"/>
      <c r="R436" s="569"/>
      <c r="S436" s="569"/>
      <c r="T436" s="570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674</v>
      </c>
      <c r="B437" s="54" t="s">
        <v>675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9"/>
      <c r="R437" s="569"/>
      <c r="S437" s="569"/>
      <c r="T437" s="570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9"/>
      <c r="R438" s="569"/>
      <c r="S438" s="569"/>
      <c r="T438" s="570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customHeight="1" x14ac:dyDescent="0.25">
      <c r="A439" s="54" t="s">
        <v>680</v>
      </c>
      <c r="B439" s="54" t="s">
        <v>681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6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9"/>
      <c r="R439" s="569"/>
      <c r="S439" s="569"/>
      <c r="T439" s="570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682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9"/>
      <c r="R440" s="569"/>
      <c r="S440" s="569"/>
      <c r="T440" s="570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3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9"/>
      <c r="R441" s="569"/>
      <c r="S441" s="569"/>
      <c r="T441" s="570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663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819" t="s">
        <v>689</v>
      </c>
      <c r="Q442" s="569"/>
      <c r="R442" s="569"/>
      <c r="S442" s="569"/>
      <c r="T442" s="570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9"/>
      <c r="R443" s="569"/>
      <c r="S443" s="569"/>
      <c r="T443" s="570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60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9"/>
      <c r="R444" s="569"/>
      <c r="S444" s="569"/>
      <c r="T444" s="570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679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694</v>
      </c>
      <c r="B445" s="54" t="s">
        <v>695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8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9"/>
      <c r="R445" s="569"/>
      <c r="S445" s="569"/>
      <c r="T445" s="570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679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694</v>
      </c>
      <c r="B446" s="54" t="s">
        <v>696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5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9"/>
      <c r="R446" s="569"/>
      <c r="S446" s="569"/>
      <c r="T446" s="570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679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5"/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7"/>
      <c r="P447" s="565" t="s">
        <v>72</v>
      </c>
      <c r="Q447" s="566"/>
      <c r="R447" s="566"/>
      <c r="S447" s="566"/>
      <c r="T447" s="566"/>
      <c r="U447" s="566"/>
      <c r="V447" s="567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62"/>
      <c r="AB447" s="562"/>
      <c r="AC447" s="562"/>
    </row>
    <row r="448" spans="1:68" x14ac:dyDescent="0.2">
      <c r="A448" s="576"/>
      <c r="B448" s="576"/>
      <c r="C448" s="576"/>
      <c r="D448" s="576"/>
      <c r="E448" s="576"/>
      <c r="F448" s="576"/>
      <c r="G448" s="576"/>
      <c r="H448" s="576"/>
      <c r="I448" s="576"/>
      <c r="J448" s="576"/>
      <c r="K448" s="576"/>
      <c r="L448" s="576"/>
      <c r="M448" s="576"/>
      <c r="N448" s="576"/>
      <c r="O448" s="577"/>
      <c r="P448" s="565" t="s">
        <v>72</v>
      </c>
      <c r="Q448" s="566"/>
      <c r="R448" s="566"/>
      <c r="S448" s="566"/>
      <c r="T448" s="566"/>
      <c r="U448" s="566"/>
      <c r="V448" s="567"/>
      <c r="W448" s="37" t="s">
        <v>70</v>
      </c>
      <c r="X448" s="561">
        <f>IFERROR(SUM(X433:X446),"0")</f>
        <v>0</v>
      </c>
      <c r="Y448" s="561">
        <f>IFERROR(SUM(Y433:Y446),"0")</f>
        <v>0</v>
      </c>
      <c r="Z448" s="37"/>
      <c r="AA448" s="562"/>
      <c r="AB448" s="562"/>
      <c r="AC448" s="562"/>
    </row>
    <row r="449" spans="1:68" ht="14.25" customHeight="1" x14ac:dyDescent="0.25">
      <c r="A449" s="579" t="s">
        <v>139</v>
      </c>
      <c r="B449" s="576"/>
      <c r="C449" s="576"/>
      <c r="D449" s="576"/>
      <c r="E449" s="576"/>
      <c r="F449" s="576"/>
      <c r="G449" s="576"/>
      <c r="H449" s="576"/>
      <c r="I449" s="576"/>
      <c r="J449" s="576"/>
      <c r="K449" s="576"/>
      <c r="L449" s="576"/>
      <c r="M449" s="576"/>
      <c r="N449" s="576"/>
      <c r="O449" s="576"/>
      <c r="P449" s="576"/>
      <c r="Q449" s="576"/>
      <c r="R449" s="576"/>
      <c r="S449" s="576"/>
      <c r="T449" s="576"/>
      <c r="U449" s="576"/>
      <c r="V449" s="576"/>
      <c r="W449" s="576"/>
      <c r="X449" s="576"/>
      <c r="Y449" s="576"/>
      <c r="Z449" s="576"/>
      <c r="AA449" s="555"/>
      <c r="AB449" s="555"/>
      <c r="AC449" s="555"/>
    </row>
    <row r="450" spans="1:68" ht="16.5" customHeight="1" x14ac:dyDescent="0.25">
      <c r="A450" s="54" t="s">
        <v>697</v>
      </c>
      <c r="B450" s="54" t="s">
        <v>698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9"/>
      <c r="R450" s="569"/>
      <c r="S450" s="569"/>
      <c r="T450" s="570"/>
      <c r="U450" s="34"/>
      <c r="V450" s="34"/>
      <c r="W450" s="35" t="s">
        <v>70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699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700</v>
      </c>
      <c r="B451" s="54" t="s">
        <v>701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9"/>
      <c r="R451" s="569"/>
      <c r="S451" s="569"/>
      <c r="T451" s="570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699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702</v>
      </c>
      <c r="B452" s="54" t="s">
        <v>703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9"/>
      <c r="R452" s="569"/>
      <c r="S452" s="569"/>
      <c r="T452" s="570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699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5"/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7"/>
      <c r="P453" s="565" t="s">
        <v>72</v>
      </c>
      <c r="Q453" s="566"/>
      <c r="R453" s="566"/>
      <c r="S453" s="566"/>
      <c r="T453" s="566"/>
      <c r="U453" s="566"/>
      <c r="V453" s="567"/>
      <c r="W453" s="37" t="s">
        <v>73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x14ac:dyDescent="0.2">
      <c r="A454" s="576"/>
      <c r="B454" s="576"/>
      <c r="C454" s="576"/>
      <c r="D454" s="576"/>
      <c r="E454" s="576"/>
      <c r="F454" s="576"/>
      <c r="G454" s="576"/>
      <c r="H454" s="576"/>
      <c r="I454" s="576"/>
      <c r="J454" s="576"/>
      <c r="K454" s="576"/>
      <c r="L454" s="576"/>
      <c r="M454" s="576"/>
      <c r="N454" s="576"/>
      <c r="O454" s="577"/>
      <c r="P454" s="565" t="s">
        <v>72</v>
      </c>
      <c r="Q454" s="566"/>
      <c r="R454" s="566"/>
      <c r="S454" s="566"/>
      <c r="T454" s="566"/>
      <c r="U454" s="566"/>
      <c r="V454" s="567"/>
      <c r="W454" s="37" t="s">
        <v>70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customHeight="1" x14ac:dyDescent="0.25">
      <c r="A455" s="579" t="s">
        <v>64</v>
      </c>
      <c r="B455" s="576"/>
      <c r="C455" s="576"/>
      <c r="D455" s="576"/>
      <c r="E455" s="576"/>
      <c r="F455" s="576"/>
      <c r="G455" s="576"/>
      <c r="H455" s="576"/>
      <c r="I455" s="576"/>
      <c r="J455" s="576"/>
      <c r="K455" s="576"/>
      <c r="L455" s="576"/>
      <c r="M455" s="576"/>
      <c r="N455" s="576"/>
      <c r="O455" s="576"/>
      <c r="P455" s="576"/>
      <c r="Q455" s="576"/>
      <c r="R455" s="576"/>
      <c r="S455" s="576"/>
      <c r="T455" s="576"/>
      <c r="U455" s="576"/>
      <c r="V455" s="576"/>
      <c r="W455" s="576"/>
      <c r="X455" s="576"/>
      <c r="Y455" s="576"/>
      <c r="Z455" s="576"/>
      <c r="AA455" s="555"/>
      <c r="AB455" s="555"/>
      <c r="AC455" s="555"/>
    </row>
    <row r="456" spans="1:68" ht="27" customHeight="1" x14ac:dyDescent="0.25">
      <c r="A456" s="54" t="s">
        <v>704</v>
      </c>
      <c r="B456" s="54" t="s">
        <v>705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9"/>
      <c r="R456" s="569"/>
      <c r="S456" s="569"/>
      <c r="T456" s="570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707</v>
      </c>
      <c r="B457" s="54" t="s">
        <v>708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87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9"/>
      <c r="R457" s="569"/>
      <c r="S457" s="569"/>
      <c r="T457" s="570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710</v>
      </c>
      <c r="B458" s="54" t="s">
        <v>711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85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9"/>
      <c r="R458" s="569"/>
      <c r="S458" s="569"/>
      <c r="T458" s="570"/>
      <c r="U458" s="34"/>
      <c r="V458" s="34"/>
      <c r="W458" s="35" t="s">
        <v>70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712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713</v>
      </c>
      <c r="B459" s="54" t="s">
        <v>714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3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9"/>
      <c r="R459" s="569"/>
      <c r="S459" s="569"/>
      <c r="T459" s="570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706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713</v>
      </c>
      <c r="B460" s="54" t="s">
        <v>715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6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9"/>
      <c r="R460" s="569"/>
      <c r="S460" s="569"/>
      <c r="T460" s="570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716</v>
      </c>
      <c r="B461" s="54" t="s">
        <v>717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68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9"/>
      <c r="R461" s="569"/>
      <c r="S461" s="569"/>
      <c r="T461" s="570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718</v>
      </c>
      <c r="B462" s="54" t="s">
        <v>719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1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9"/>
      <c r="R462" s="569"/>
      <c r="S462" s="569"/>
      <c r="T462" s="570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712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5"/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7"/>
      <c r="P463" s="565" t="s">
        <v>72</v>
      </c>
      <c r="Q463" s="566"/>
      <c r="R463" s="566"/>
      <c r="S463" s="566"/>
      <c r="T463" s="566"/>
      <c r="U463" s="566"/>
      <c r="V463" s="567"/>
      <c r="W463" s="37" t="s">
        <v>73</v>
      </c>
      <c r="X463" s="561">
        <f>IFERROR(X456/H456,"0")+IFERROR(X457/H457,"0")+IFERROR(X458/H458,"0")+IFERROR(X459/H459,"0")+IFERROR(X460/H460,"0")+IFERROR(X461/H461,"0")+IFERROR(X462/H462,"0")</f>
        <v>0</v>
      </c>
      <c r="Y463" s="561">
        <f>IFERROR(Y456/H456,"0")+IFERROR(Y457/H457,"0")+IFERROR(Y458/H458,"0")+IFERROR(Y459/H459,"0")+IFERROR(Y460/H460,"0")+IFERROR(Y461/H461,"0")+IFERROR(Y462/H462,"0")</f>
        <v>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62"/>
      <c r="AB463" s="562"/>
      <c r="AC463" s="562"/>
    </row>
    <row r="464" spans="1:68" x14ac:dyDescent="0.2">
      <c r="A464" s="576"/>
      <c r="B464" s="576"/>
      <c r="C464" s="576"/>
      <c r="D464" s="576"/>
      <c r="E464" s="576"/>
      <c r="F464" s="576"/>
      <c r="G464" s="576"/>
      <c r="H464" s="576"/>
      <c r="I464" s="576"/>
      <c r="J464" s="576"/>
      <c r="K464" s="576"/>
      <c r="L464" s="576"/>
      <c r="M464" s="576"/>
      <c r="N464" s="576"/>
      <c r="O464" s="577"/>
      <c r="P464" s="565" t="s">
        <v>72</v>
      </c>
      <c r="Q464" s="566"/>
      <c r="R464" s="566"/>
      <c r="S464" s="566"/>
      <c r="T464" s="566"/>
      <c r="U464" s="566"/>
      <c r="V464" s="567"/>
      <c r="W464" s="37" t="s">
        <v>70</v>
      </c>
      <c r="X464" s="561">
        <f>IFERROR(SUM(X456:X462),"0")</f>
        <v>0</v>
      </c>
      <c r="Y464" s="561">
        <f>IFERROR(SUM(Y456:Y462),"0")</f>
        <v>0</v>
      </c>
      <c r="Z464" s="37"/>
      <c r="AA464" s="562"/>
      <c r="AB464" s="562"/>
      <c r="AC464" s="562"/>
    </row>
    <row r="465" spans="1:68" ht="14.25" customHeight="1" x14ac:dyDescent="0.25">
      <c r="A465" s="579" t="s">
        <v>74</v>
      </c>
      <c r="B465" s="576"/>
      <c r="C465" s="576"/>
      <c r="D465" s="576"/>
      <c r="E465" s="576"/>
      <c r="F465" s="576"/>
      <c r="G465" s="576"/>
      <c r="H465" s="576"/>
      <c r="I465" s="576"/>
      <c r="J465" s="576"/>
      <c r="K465" s="576"/>
      <c r="L465" s="576"/>
      <c r="M465" s="576"/>
      <c r="N465" s="576"/>
      <c r="O465" s="576"/>
      <c r="P465" s="576"/>
      <c r="Q465" s="576"/>
      <c r="R465" s="576"/>
      <c r="S465" s="576"/>
      <c r="T465" s="576"/>
      <c r="U465" s="576"/>
      <c r="V465" s="576"/>
      <c r="W465" s="576"/>
      <c r="X465" s="576"/>
      <c r="Y465" s="576"/>
      <c r="Z465" s="576"/>
      <c r="AA465" s="555"/>
      <c r="AB465" s="555"/>
      <c r="AC465" s="555"/>
    </row>
    <row r="466" spans="1:68" ht="16.5" customHeight="1" x14ac:dyDescent="0.25">
      <c r="A466" s="54" t="s">
        <v>720</v>
      </c>
      <c r="B466" s="54" t="s">
        <v>721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83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9"/>
      <c r="R466" s="569"/>
      <c r="S466" s="569"/>
      <c r="T466" s="570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723</v>
      </c>
      <c r="B467" s="54" t="s">
        <v>724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8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9"/>
      <c r="R467" s="569"/>
      <c r="S467" s="569"/>
      <c r="T467" s="570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726</v>
      </c>
      <c r="B468" s="54" t="s">
        <v>727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8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9"/>
      <c r="R468" s="569"/>
      <c r="S468" s="569"/>
      <c r="T468" s="570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728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75"/>
      <c r="B469" s="576"/>
      <c r="C469" s="576"/>
      <c r="D469" s="576"/>
      <c r="E469" s="576"/>
      <c r="F469" s="576"/>
      <c r="G469" s="576"/>
      <c r="H469" s="576"/>
      <c r="I469" s="576"/>
      <c r="J469" s="576"/>
      <c r="K469" s="576"/>
      <c r="L469" s="576"/>
      <c r="M469" s="576"/>
      <c r="N469" s="576"/>
      <c r="O469" s="577"/>
      <c r="P469" s="565" t="s">
        <v>72</v>
      </c>
      <c r="Q469" s="566"/>
      <c r="R469" s="566"/>
      <c r="S469" s="566"/>
      <c r="T469" s="566"/>
      <c r="U469" s="566"/>
      <c r="V469" s="567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6"/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7"/>
      <c r="P470" s="565" t="s">
        <v>72</v>
      </c>
      <c r="Q470" s="566"/>
      <c r="R470" s="566"/>
      <c r="S470" s="566"/>
      <c r="T470" s="566"/>
      <c r="U470" s="566"/>
      <c r="V470" s="567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30" t="s">
        <v>729</v>
      </c>
      <c r="B471" s="631"/>
      <c r="C471" s="631"/>
      <c r="D471" s="631"/>
      <c r="E471" s="631"/>
      <c r="F471" s="631"/>
      <c r="G471" s="631"/>
      <c r="H471" s="631"/>
      <c r="I471" s="631"/>
      <c r="J471" s="631"/>
      <c r="K471" s="631"/>
      <c r="L471" s="631"/>
      <c r="M471" s="631"/>
      <c r="N471" s="631"/>
      <c r="O471" s="631"/>
      <c r="P471" s="631"/>
      <c r="Q471" s="631"/>
      <c r="R471" s="631"/>
      <c r="S471" s="631"/>
      <c r="T471" s="631"/>
      <c r="U471" s="631"/>
      <c r="V471" s="631"/>
      <c r="W471" s="631"/>
      <c r="X471" s="631"/>
      <c r="Y471" s="631"/>
      <c r="Z471" s="631"/>
      <c r="AA471" s="48"/>
      <c r="AB471" s="48"/>
      <c r="AC471" s="48"/>
    </row>
    <row r="472" spans="1:68" ht="16.5" customHeight="1" x14ac:dyDescent="0.25">
      <c r="A472" s="578" t="s">
        <v>729</v>
      </c>
      <c r="B472" s="576"/>
      <c r="C472" s="576"/>
      <c r="D472" s="576"/>
      <c r="E472" s="576"/>
      <c r="F472" s="576"/>
      <c r="G472" s="576"/>
      <c r="H472" s="576"/>
      <c r="I472" s="576"/>
      <c r="J472" s="576"/>
      <c r="K472" s="576"/>
      <c r="L472" s="576"/>
      <c r="M472" s="576"/>
      <c r="N472" s="576"/>
      <c r="O472" s="576"/>
      <c r="P472" s="576"/>
      <c r="Q472" s="576"/>
      <c r="R472" s="576"/>
      <c r="S472" s="576"/>
      <c r="T472" s="576"/>
      <c r="U472" s="576"/>
      <c r="V472" s="576"/>
      <c r="W472" s="576"/>
      <c r="X472" s="576"/>
      <c r="Y472" s="576"/>
      <c r="Z472" s="576"/>
      <c r="AA472" s="554"/>
      <c r="AB472" s="554"/>
      <c r="AC472" s="554"/>
    </row>
    <row r="473" spans="1:68" ht="14.25" customHeight="1" x14ac:dyDescent="0.25">
      <c r="A473" s="579" t="s">
        <v>103</v>
      </c>
      <c r="B473" s="576"/>
      <c r="C473" s="576"/>
      <c r="D473" s="576"/>
      <c r="E473" s="576"/>
      <c r="F473" s="576"/>
      <c r="G473" s="576"/>
      <c r="H473" s="576"/>
      <c r="I473" s="576"/>
      <c r="J473" s="576"/>
      <c r="K473" s="576"/>
      <c r="L473" s="576"/>
      <c r="M473" s="576"/>
      <c r="N473" s="576"/>
      <c r="O473" s="576"/>
      <c r="P473" s="576"/>
      <c r="Q473" s="576"/>
      <c r="R473" s="576"/>
      <c r="S473" s="576"/>
      <c r="T473" s="576"/>
      <c r="U473" s="576"/>
      <c r="V473" s="576"/>
      <c r="W473" s="576"/>
      <c r="X473" s="576"/>
      <c r="Y473" s="576"/>
      <c r="Z473" s="576"/>
      <c r="AA473" s="555"/>
      <c r="AB473" s="555"/>
      <c r="AC473" s="555"/>
    </row>
    <row r="474" spans="1:68" ht="27" customHeight="1" x14ac:dyDescent="0.25">
      <c r="A474" s="54" t="s">
        <v>730</v>
      </c>
      <c r="B474" s="54" t="s">
        <v>731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830" t="s">
        <v>732</v>
      </c>
      <c r="Q474" s="569"/>
      <c r="R474" s="569"/>
      <c r="S474" s="569"/>
      <c r="T474" s="570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733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734</v>
      </c>
      <c r="B475" s="54" t="s">
        <v>735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07" t="s">
        <v>736</v>
      </c>
      <c r="Q475" s="569"/>
      <c r="R475" s="569"/>
      <c r="S475" s="569"/>
      <c r="T475" s="570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737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47" t="s">
        <v>740</v>
      </c>
      <c r="Q476" s="569"/>
      <c r="R476" s="569"/>
      <c r="S476" s="569"/>
      <c r="T476" s="570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742</v>
      </c>
      <c r="B477" s="54" t="s">
        <v>743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2" t="s">
        <v>744</v>
      </c>
      <c r="Q477" s="569"/>
      <c r="R477" s="569"/>
      <c r="S477" s="569"/>
      <c r="T477" s="570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733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5"/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7"/>
      <c r="P478" s="565" t="s">
        <v>72</v>
      </c>
      <c r="Q478" s="566"/>
      <c r="R478" s="566"/>
      <c r="S478" s="566"/>
      <c r="T478" s="566"/>
      <c r="U478" s="566"/>
      <c r="V478" s="567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6"/>
      <c r="B479" s="576"/>
      <c r="C479" s="576"/>
      <c r="D479" s="576"/>
      <c r="E479" s="576"/>
      <c r="F479" s="576"/>
      <c r="G479" s="576"/>
      <c r="H479" s="576"/>
      <c r="I479" s="576"/>
      <c r="J479" s="576"/>
      <c r="K479" s="576"/>
      <c r="L479" s="576"/>
      <c r="M479" s="576"/>
      <c r="N479" s="576"/>
      <c r="O479" s="577"/>
      <c r="P479" s="565" t="s">
        <v>72</v>
      </c>
      <c r="Q479" s="566"/>
      <c r="R479" s="566"/>
      <c r="S479" s="566"/>
      <c r="T479" s="566"/>
      <c r="U479" s="566"/>
      <c r="V479" s="567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9" t="s">
        <v>139</v>
      </c>
      <c r="B480" s="576"/>
      <c r="C480" s="576"/>
      <c r="D480" s="576"/>
      <c r="E480" s="576"/>
      <c r="F480" s="576"/>
      <c r="G480" s="576"/>
      <c r="H480" s="576"/>
      <c r="I480" s="576"/>
      <c r="J480" s="576"/>
      <c r="K480" s="576"/>
      <c r="L480" s="576"/>
      <c r="M480" s="576"/>
      <c r="N480" s="576"/>
      <c r="O480" s="576"/>
      <c r="P480" s="576"/>
      <c r="Q480" s="576"/>
      <c r="R480" s="576"/>
      <c r="S480" s="576"/>
      <c r="T480" s="576"/>
      <c r="U480" s="576"/>
      <c r="V480" s="576"/>
      <c r="W480" s="576"/>
      <c r="X480" s="576"/>
      <c r="Y480" s="576"/>
      <c r="Z480" s="576"/>
      <c r="AA480" s="555"/>
      <c r="AB480" s="555"/>
      <c r="AC480" s="555"/>
    </row>
    <row r="481" spans="1:68" ht="27" customHeight="1" x14ac:dyDescent="0.25">
      <c r="A481" s="54" t="s">
        <v>745</v>
      </c>
      <c r="B481" s="54" t="s">
        <v>746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37" t="s">
        <v>747</v>
      </c>
      <c r="Q481" s="569"/>
      <c r="R481" s="569"/>
      <c r="S481" s="569"/>
      <c r="T481" s="570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40" t="s">
        <v>751</v>
      </c>
      <c r="Q482" s="569"/>
      <c r="R482" s="569"/>
      <c r="S482" s="569"/>
      <c r="T482" s="570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663" t="s">
        <v>755</v>
      </c>
      <c r="Q483" s="569"/>
      <c r="R483" s="569"/>
      <c r="S483" s="569"/>
      <c r="T483" s="570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77"/>
      <c r="P484" s="565" t="s">
        <v>72</v>
      </c>
      <c r="Q484" s="566"/>
      <c r="R484" s="566"/>
      <c r="S484" s="566"/>
      <c r="T484" s="566"/>
      <c r="U484" s="566"/>
      <c r="V484" s="567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6"/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7"/>
      <c r="P485" s="565" t="s">
        <v>72</v>
      </c>
      <c r="Q485" s="566"/>
      <c r="R485" s="566"/>
      <c r="S485" s="566"/>
      <c r="T485" s="566"/>
      <c r="U485" s="566"/>
      <c r="V485" s="567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9" t="s">
        <v>64</v>
      </c>
      <c r="B486" s="576"/>
      <c r="C486" s="576"/>
      <c r="D486" s="576"/>
      <c r="E486" s="576"/>
      <c r="F486" s="576"/>
      <c r="G486" s="576"/>
      <c r="H486" s="576"/>
      <c r="I486" s="576"/>
      <c r="J486" s="576"/>
      <c r="K486" s="576"/>
      <c r="L486" s="576"/>
      <c r="M486" s="576"/>
      <c r="N486" s="576"/>
      <c r="O486" s="576"/>
      <c r="P486" s="576"/>
      <c r="Q486" s="576"/>
      <c r="R486" s="576"/>
      <c r="S486" s="576"/>
      <c r="T486" s="576"/>
      <c r="U486" s="576"/>
      <c r="V486" s="576"/>
      <c r="W486" s="576"/>
      <c r="X486" s="576"/>
      <c r="Y486" s="576"/>
      <c r="Z486" s="576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13" t="s">
        <v>759</v>
      </c>
      <c r="Q487" s="569"/>
      <c r="R487" s="569"/>
      <c r="S487" s="569"/>
      <c r="T487" s="570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53" t="s">
        <v>763</v>
      </c>
      <c r="Q488" s="569"/>
      <c r="R488" s="569"/>
      <c r="S488" s="569"/>
      <c r="T488" s="570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77"/>
      <c r="P489" s="565" t="s">
        <v>72</v>
      </c>
      <c r="Q489" s="566"/>
      <c r="R489" s="566"/>
      <c r="S489" s="566"/>
      <c r="T489" s="566"/>
      <c r="U489" s="566"/>
      <c r="V489" s="567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76"/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7"/>
      <c r="P490" s="565" t="s">
        <v>72</v>
      </c>
      <c r="Q490" s="566"/>
      <c r="R490" s="566"/>
      <c r="S490" s="566"/>
      <c r="T490" s="566"/>
      <c r="U490" s="566"/>
      <c r="V490" s="567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9" t="s">
        <v>74</v>
      </c>
      <c r="B491" s="576"/>
      <c r="C491" s="576"/>
      <c r="D491" s="576"/>
      <c r="E491" s="576"/>
      <c r="F491" s="576"/>
      <c r="G491" s="576"/>
      <c r="H491" s="576"/>
      <c r="I491" s="576"/>
      <c r="J491" s="576"/>
      <c r="K491" s="576"/>
      <c r="L491" s="576"/>
      <c r="M491" s="576"/>
      <c r="N491" s="576"/>
      <c r="O491" s="576"/>
      <c r="P491" s="576"/>
      <c r="Q491" s="576"/>
      <c r="R491" s="576"/>
      <c r="S491" s="576"/>
      <c r="T491" s="576"/>
      <c r="U491" s="576"/>
      <c r="V491" s="576"/>
      <c r="W491" s="576"/>
      <c r="X491" s="576"/>
      <c r="Y491" s="576"/>
      <c r="Z491" s="576"/>
      <c r="AA491" s="555"/>
      <c r="AB491" s="555"/>
      <c r="AC491" s="555"/>
    </row>
    <row r="492" spans="1:68" ht="27" customHeight="1" x14ac:dyDescent="0.25">
      <c r="A492" s="54" t="s">
        <v>765</v>
      </c>
      <c r="B492" s="54" t="s">
        <v>766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835" t="s">
        <v>767</v>
      </c>
      <c r="Q492" s="569"/>
      <c r="R492" s="569"/>
      <c r="S492" s="569"/>
      <c r="T492" s="570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820" t="s">
        <v>771</v>
      </c>
      <c r="Q493" s="569"/>
      <c r="R493" s="569"/>
      <c r="S493" s="569"/>
      <c r="T493" s="570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77"/>
      <c r="P494" s="565" t="s">
        <v>72</v>
      </c>
      <c r="Q494" s="566"/>
      <c r="R494" s="566"/>
      <c r="S494" s="566"/>
      <c r="T494" s="566"/>
      <c r="U494" s="566"/>
      <c r="V494" s="567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6"/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7"/>
      <c r="P495" s="565" t="s">
        <v>72</v>
      </c>
      <c r="Q495" s="566"/>
      <c r="R495" s="566"/>
      <c r="S495" s="566"/>
      <c r="T495" s="566"/>
      <c r="U495" s="566"/>
      <c r="V495" s="567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9" t="s">
        <v>174</v>
      </c>
      <c r="B496" s="576"/>
      <c r="C496" s="576"/>
      <c r="D496" s="576"/>
      <c r="E496" s="576"/>
      <c r="F496" s="576"/>
      <c r="G496" s="576"/>
      <c r="H496" s="576"/>
      <c r="I496" s="576"/>
      <c r="J496" s="576"/>
      <c r="K496" s="576"/>
      <c r="L496" s="576"/>
      <c r="M496" s="576"/>
      <c r="N496" s="576"/>
      <c r="O496" s="576"/>
      <c r="P496" s="576"/>
      <c r="Q496" s="576"/>
      <c r="R496" s="576"/>
      <c r="S496" s="576"/>
      <c r="T496" s="576"/>
      <c r="U496" s="576"/>
      <c r="V496" s="576"/>
      <c r="W496" s="576"/>
      <c r="X496" s="576"/>
      <c r="Y496" s="576"/>
      <c r="Z496" s="576"/>
      <c r="AA496" s="555"/>
      <c r="AB496" s="555"/>
      <c r="AC496" s="555"/>
    </row>
    <row r="497" spans="1:68" ht="27" customHeight="1" x14ac:dyDescent="0.25">
      <c r="A497" s="54" t="s">
        <v>772</v>
      </c>
      <c r="B497" s="54" t="s">
        <v>773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678" t="s">
        <v>774</v>
      </c>
      <c r="Q497" s="569"/>
      <c r="R497" s="569"/>
      <c r="S497" s="569"/>
      <c r="T497" s="570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776</v>
      </c>
      <c r="B498" s="54" t="s">
        <v>777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812" t="s">
        <v>778</v>
      </c>
      <c r="Q498" s="569"/>
      <c r="R498" s="569"/>
      <c r="S498" s="569"/>
      <c r="T498" s="570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77"/>
      <c r="P499" s="565" t="s">
        <v>72</v>
      </c>
      <c r="Q499" s="566"/>
      <c r="R499" s="566"/>
      <c r="S499" s="566"/>
      <c r="T499" s="566"/>
      <c r="U499" s="566"/>
      <c r="V499" s="567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6"/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7"/>
      <c r="P500" s="565" t="s">
        <v>72</v>
      </c>
      <c r="Q500" s="566"/>
      <c r="R500" s="566"/>
      <c r="S500" s="566"/>
      <c r="T500" s="566"/>
      <c r="U500" s="566"/>
      <c r="V500" s="567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8" t="s">
        <v>780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4"/>
      <c r="AB501" s="554"/>
      <c r="AC501" s="554"/>
    </row>
    <row r="502" spans="1:68" ht="14.25" customHeight="1" x14ac:dyDescent="0.25">
      <c r="A502" s="579" t="s">
        <v>139</v>
      </c>
      <c r="B502" s="576"/>
      <c r="C502" s="576"/>
      <c r="D502" s="576"/>
      <c r="E502" s="576"/>
      <c r="F502" s="576"/>
      <c r="G502" s="576"/>
      <c r="H502" s="576"/>
      <c r="I502" s="576"/>
      <c r="J502" s="576"/>
      <c r="K502" s="576"/>
      <c r="L502" s="576"/>
      <c r="M502" s="576"/>
      <c r="N502" s="576"/>
      <c r="O502" s="576"/>
      <c r="P502" s="576"/>
      <c r="Q502" s="576"/>
      <c r="R502" s="576"/>
      <c r="S502" s="576"/>
      <c r="T502" s="576"/>
      <c r="U502" s="576"/>
      <c r="V502" s="576"/>
      <c r="W502" s="576"/>
      <c r="X502" s="576"/>
      <c r="Y502" s="576"/>
      <c r="Z502" s="576"/>
      <c r="AA502" s="555"/>
      <c r="AB502" s="555"/>
      <c r="AC502" s="555"/>
    </row>
    <row r="503" spans="1:68" ht="27" customHeight="1" x14ac:dyDescent="0.25">
      <c r="A503" s="54" t="s">
        <v>781</v>
      </c>
      <c r="B503" s="54" t="s">
        <v>782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29" t="s">
        <v>783</v>
      </c>
      <c r="Q503" s="569"/>
      <c r="R503" s="569"/>
      <c r="S503" s="569"/>
      <c r="T503" s="570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75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77"/>
      <c r="P504" s="565" t="s">
        <v>72</v>
      </c>
      <c r="Q504" s="566"/>
      <c r="R504" s="566"/>
      <c r="S504" s="566"/>
      <c r="T504" s="566"/>
      <c r="U504" s="566"/>
      <c r="V504" s="567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6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77"/>
      <c r="P505" s="565" t="s">
        <v>72</v>
      </c>
      <c r="Q505" s="566"/>
      <c r="R505" s="566"/>
      <c r="S505" s="566"/>
      <c r="T505" s="566"/>
      <c r="U505" s="566"/>
      <c r="V505" s="567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595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6"/>
      <c r="P506" s="659" t="s">
        <v>785</v>
      </c>
      <c r="Q506" s="660"/>
      <c r="R506" s="660"/>
      <c r="S506" s="660"/>
      <c r="T506" s="660"/>
      <c r="U506" s="660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10188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10252.57</v>
      </c>
      <c r="Z506" s="37"/>
      <c r="AA506" s="562"/>
      <c r="AB506" s="562"/>
      <c r="AC506" s="562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6"/>
      <c r="P507" s="659" t="s">
        <v>786</v>
      </c>
      <c r="Q507" s="660"/>
      <c r="R507" s="660"/>
      <c r="S507" s="660"/>
      <c r="T507" s="660"/>
      <c r="U507" s="660"/>
      <c r="V507" s="589"/>
      <c r="W507" s="37" t="s">
        <v>70</v>
      </c>
      <c r="X507" s="561">
        <f>IFERROR(SUM(BM22:BM503),"0")</f>
        <v>10701.892774114773</v>
      </c>
      <c r="Y507" s="561">
        <f>IFERROR(SUM(BN22:BN503),"0")</f>
        <v>10769.697999999999</v>
      </c>
      <c r="Z507" s="37"/>
      <c r="AA507" s="562"/>
      <c r="AB507" s="562"/>
      <c r="AC507" s="562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6"/>
      <c r="P508" s="659" t="s">
        <v>787</v>
      </c>
      <c r="Q508" s="660"/>
      <c r="R508" s="660"/>
      <c r="S508" s="660"/>
      <c r="T508" s="660"/>
      <c r="U508" s="660"/>
      <c r="V508" s="589"/>
      <c r="W508" s="37" t="s">
        <v>788</v>
      </c>
      <c r="X508" s="38">
        <f>ROUNDUP(SUM(BO22:BO503),0)</f>
        <v>18</v>
      </c>
      <c r="Y508" s="38">
        <f>ROUNDUP(SUM(BP22:BP503),0)</f>
        <v>18</v>
      </c>
      <c r="Z508" s="37"/>
      <c r="AA508" s="562"/>
      <c r="AB508" s="562"/>
      <c r="AC508" s="562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6"/>
      <c r="P509" s="659" t="s">
        <v>789</v>
      </c>
      <c r="Q509" s="660"/>
      <c r="R509" s="660"/>
      <c r="S509" s="660"/>
      <c r="T509" s="660"/>
      <c r="U509" s="660"/>
      <c r="V509" s="589"/>
      <c r="W509" s="37" t="s">
        <v>70</v>
      </c>
      <c r="X509" s="561">
        <f>GrossWeightTotal+PalletQtyTotal*25</f>
        <v>11151.892774114773</v>
      </c>
      <c r="Y509" s="561">
        <f>GrossWeightTotalR+PalletQtyTotalR*25</f>
        <v>11219.697999999999</v>
      </c>
      <c r="Z509" s="37"/>
      <c r="AA509" s="562"/>
      <c r="AB509" s="562"/>
      <c r="AC509" s="562"/>
    </row>
    <row r="510" spans="1:68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6"/>
      <c r="P510" s="659" t="s">
        <v>790</v>
      </c>
      <c r="Q510" s="660"/>
      <c r="R510" s="660"/>
      <c r="S510" s="660"/>
      <c r="T510" s="660"/>
      <c r="U510" s="660"/>
      <c r="V510" s="589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1392.0177452177452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1402</v>
      </c>
      <c r="Z510" s="37"/>
      <c r="AA510" s="562"/>
      <c r="AB510" s="562"/>
      <c r="AC510" s="562"/>
    </row>
    <row r="511" spans="1:68" ht="14.25" customHeight="1" x14ac:dyDescent="0.2">
      <c r="A511" s="576"/>
      <c r="B511" s="576"/>
      <c r="C511" s="576"/>
      <c r="D511" s="576"/>
      <c r="E511" s="576"/>
      <c r="F511" s="576"/>
      <c r="G511" s="576"/>
      <c r="H511" s="576"/>
      <c r="I511" s="576"/>
      <c r="J511" s="576"/>
      <c r="K511" s="576"/>
      <c r="L511" s="576"/>
      <c r="M511" s="576"/>
      <c r="N511" s="576"/>
      <c r="O511" s="596"/>
      <c r="P511" s="659" t="s">
        <v>791</v>
      </c>
      <c r="Q511" s="660"/>
      <c r="R511" s="660"/>
      <c r="S511" s="660"/>
      <c r="T511" s="660"/>
      <c r="U511" s="660"/>
      <c r="V511" s="589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20.101440000000004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63" t="s">
        <v>101</v>
      </c>
      <c r="D513" s="655"/>
      <c r="E513" s="655"/>
      <c r="F513" s="655"/>
      <c r="G513" s="655"/>
      <c r="H513" s="640"/>
      <c r="I513" s="563" t="s">
        <v>260</v>
      </c>
      <c r="J513" s="655"/>
      <c r="K513" s="655"/>
      <c r="L513" s="655"/>
      <c r="M513" s="655"/>
      <c r="N513" s="655"/>
      <c r="O513" s="655"/>
      <c r="P513" s="655"/>
      <c r="Q513" s="655"/>
      <c r="R513" s="655"/>
      <c r="S513" s="640"/>
      <c r="T513" s="563" t="s">
        <v>549</v>
      </c>
      <c r="U513" s="640"/>
      <c r="V513" s="563" t="s">
        <v>604</v>
      </c>
      <c r="W513" s="655"/>
      <c r="X513" s="655"/>
      <c r="Y513" s="640"/>
      <c r="Z513" s="556" t="s">
        <v>660</v>
      </c>
      <c r="AA513" s="563" t="s">
        <v>729</v>
      </c>
      <c r="AB513" s="640"/>
      <c r="AC513" s="52"/>
      <c r="AF513" s="557"/>
    </row>
    <row r="514" spans="1:32" ht="14.25" customHeight="1" thickTop="1" x14ac:dyDescent="0.2">
      <c r="A514" s="789" t="s">
        <v>794</v>
      </c>
      <c r="B514" s="563" t="s">
        <v>63</v>
      </c>
      <c r="C514" s="563" t="s">
        <v>102</v>
      </c>
      <c r="D514" s="563" t="s">
        <v>119</v>
      </c>
      <c r="E514" s="563" t="s">
        <v>181</v>
      </c>
      <c r="F514" s="563" t="s">
        <v>203</v>
      </c>
      <c r="G514" s="563" t="s">
        <v>236</v>
      </c>
      <c r="H514" s="563" t="s">
        <v>101</v>
      </c>
      <c r="I514" s="563" t="s">
        <v>261</v>
      </c>
      <c r="J514" s="563" t="s">
        <v>301</v>
      </c>
      <c r="K514" s="563" t="s">
        <v>362</v>
      </c>
      <c r="L514" s="563" t="s">
        <v>402</v>
      </c>
      <c r="M514" s="563" t="s">
        <v>418</v>
      </c>
      <c r="N514" s="557"/>
      <c r="O514" s="563" t="s">
        <v>432</v>
      </c>
      <c r="P514" s="563" t="s">
        <v>442</v>
      </c>
      <c r="Q514" s="563" t="s">
        <v>449</v>
      </c>
      <c r="R514" s="563" t="s">
        <v>454</v>
      </c>
      <c r="S514" s="563" t="s">
        <v>539</v>
      </c>
      <c r="T514" s="563" t="s">
        <v>550</v>
      </c>
      <c r="U514" s="563" t="s">
        <v>584</v>
      </c>
      <c r="V514" s="563" t="s">
        <v>605</v>
      </c>
      <c r="W514" s="563" t="s">
        <v>637</v>
      </c>
      <c r="X514" s="563" t="s">
        <v>652</v>
      </c>
      <c r="Y514" s="563" t="s">
        <v>656</v>
      </c>
      <c r="Z514" s="563" t="s">
        <v>660</v>
      </c>
      <c r="AA514" s="563" t="s">
        <v>729</v>
      </c>
      <c r="AB514" s="563" t="s">
        <v>780</v>
      </c>
      <c r="AC514" s="52"/>
      <c r="AF514" s="557"/>
    </row>
    <row r="515" spans="1:32" ht="13.5" customHeight="1" thickBot="1" x14ac:dyDescent="0.25">
      <c r="A515" s="790"/>
      <c r="B515" s="564"/>
      <c r="C515" s="564"/>
      <c r="D515" s="564"/>
      <c r="E515" s="564"/>
      <c r="F515" s="564"/>
      <c r="G515" s="564"/>
      <c r="H515" s="564"/>
      <c r="I515" s="564"/>
      <c r="J515" s="564"/>
      <c r="K515" s="564"/>
      <c r="L515" s="564"/>
      <c r="M515" s="564"/>
      <c r="N515" s="557"/>
      <c r="O515" s="564"/>
      <c r="P515" s="564"/>
      <c r="Q515" s="564"/>
      <c r="R515" s="564"/>
      <c r="S515" s="564"/>
      <c r="T515" s="564"/>
      <c r="U515" s="564"/>
      <c r="V515" s="564"/>
      <c r="W515" s="564"/>
      <c r="X515" s="564"/>
      <c r="Y515" s="564"/>
      <c r="Z515" s="564"/>
      <c r="AA515" s="564"/>
      <c r="AB515" s="564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160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968.40000000000009</v>
      </c>
      <c r="E516" s="46">
        <f>IFERROR(Y89*1,"0")+IFERROR(Y90*1,"0")+IFERROR(Y91*1,"0")+IFERROR(Y95*1,"0")+IFERROR(Y96*1,"0")+IFERROR(Y97*1,"0")+IFERROR(Y98*1,"0")+IFERROR(Y99*1,"0")</f>
        <v>274.32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290.25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120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71.400000000000006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153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702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3466.7999999999997</v>
      </c>
      <c r="S516" s="46">
        <f>IFERROR(Y337*1,"0")+IFERROR(Y338*1,"0")+IFERROR(Y339*1,"0")</f>
        <v>281.39999999999998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3765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178:V178"/>
    <mergeCell ref="A177:O178"/>
    <mergeCell ref="P276:V276"/>
    <mergeCell ref="P463:V463"/>
    <mergeCell ref="P489:V489"/>
    <mergeCell ref="P493:T493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2025-08-12T09:34:16Z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