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948DC478-5F4E-4257-88AD-B130B88ADC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Y428" i="1" s="1"/>
  <c r="P427" i="1"/>
  <c r="X424" i="1"/>
  <c r="X423" i="1"/>
  <c r="BO422" i="1"/>
  <c r="BM422" i="1"/>
  <c r="Y422" i="1"/>
  <c r="X516" i="1" s="1"/>
  <c r="P422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Y418" i="1" s="1"/>
  <c r="P414" i="1"/>
  <c r="X412" i="1"/>
  <c r="Y411" i="1"/>
  <c r="X411" i="1"/>
  <c r="BP410" i="1"/>
  <c r="BO410" i="1"/>
  <c r="BN410" i="1"/>
  <c r="BM410" i="1"/>
  <c r="Z410" i="1"/>
  <c r="Z411" i="1" s="1"/>
  <c r="Y410" i="1"/>
  <c r="W516" i="1" s="1"/>
  <c r="P410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Y407" i="1" s="1"/>
  <c r="P404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Y382" i="1" s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Y357" i="1" s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Y341" i="1" s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Y320" i="1" s="1"/>
  <c r="P318" i="1"/>
  <c r="BP317" i="1"/>
  <c r="BO317" i="1"/>
  <c r="BN317" i="1"/>
  <c r="BM317" i="1"/>
  <c r="Z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Y307" i="1" s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Y296" i="1" s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6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1" i="1" s="1"/>
  <c r="P162" i="1"/>
  <c r="X160" i="1"/>
  <c r="X159" i="1"/>
  <c r="BO158" i="1"/>
  <c r="BM158" i="1"/>
  <c r="Y158" i="1"/>
  <c r="I516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6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6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0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0" i="1" s="1"/>
  <c r="BO22" i="1"/>
  <c r="X508" i="1" s="1"/>
  <c r="BM22" i="1"/>
  <c r="X507" i="1" s="1"/>
  <c r="X509" i="1" s="1"/>
  <c r="Y22" i="1"/>
  <c r="B516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Y203" i="1"/>
  <c r="Y215" i="1"/>
  <c r="Y221" i="1"/>
  <c r="K516" i="1"/>
  <c r="Y232" i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H9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C516" i="1"/>
  <c r="Z42" i="1"/>
  <c r="Z44" i="1" s="1"/>
  <c r="BN42" i="1"/>
  <c r="Y45" i="1"/>
  <c r="D516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16" i="1"/>
  <c r="Z90" i="1"/>
  <c r="Z92" i="1" s="1"/>
  <c r="BN90" i="1"/>
  <c r="Y93" i="1"/>
  <c r="Z95" i="1"/>
  <c r="Z100" i="1" s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Z121" i="1" s="1"/>
  <c r="BN118" i="1"/>
  <c r="Z120" i="1"/>
  <c r="BN120" i="1"/>
  <c r="Z124" i="1"/>
  <c r="Z126" i="1" s="1"/>
  <c r="BN124" i="1"/>
  <c r="BP124" i="1"/>
  <c r="G516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Z215" i="1" s="1"/>
  <c r="BN207" i="1"/>
  <c r="Z209" i="1"/>
  <c r="BN209" i="1"/>
  <c r="Z211" i="1"/>
  <c r="BN211" i="1"/>
  <c r="Z213" i="1"/>
  <c r="BN213" i="1"/>
  <c r="Z219" i="1"/>
  <c r="Z220" i="1" s="1"/>
  <c r="BN219" i="1"/>
  <c r="Z224" i="1"/>
  <c r="Z231" i="1" s="1"/>
  <c r="BN224" i="1"/>
  <c r="BP224" i="1"/>
  <c r="Z226" i="1"/>
  <c r="BN226" i="1"/>
  <c r="Z228" i="1"/>
  <c r="BN228" i="1"/>
  <c r="Z230" i="1"/>
  <c r="BN230" i="1"/>
  <c r="Y231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Z256" i="1" s="1"/>
  <c r="BP263" i="1"/>
  <c r="BN263" i="1"/>
  <c r="Z263" i="1"/>
  <c r="Y265" i="1"/>
  <c r="O516" i="1"/>
  <c r="Y272" i="1"/>
  <c r="Y271" i="1"/>
  <c r="BP268" i="1"/>
  <c r="BN268" i="1"/>
  <c r="Z268" i="1"/>
  <c r="L516" i="1"/>
  <c r="Y257" i="1"/>
  <c r="M516" i="1"/>
  <c r="Y264" i="1"/>
  <c r="Z270" i="1"/>
  <c r="BN270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BP294" i="1"/>
  <c r="BN294" i="1"/>
  <c r="BP300" i="1"/>
  <c r="BN300" i="1"/>
  <c r="Z300" i="1"/>
  <c r="BP304" i="1"/>
  <c r="BN304" i="1"/>
  <c r="Z304" i="1"/>
  <c r="Z306" i="1" s="1"/>
  <c r="Y315" i="1"/>
  <c r="BP312" i="1"/>
  <c r="BN312" i="1"/>
  <c r="Z312" i="1"/>
  <c r="Y321" i="1"/>
  <c r="Y327" i="1"/>
  <c r="BP323" i="1"/>
  <c r="BN323" i="1"/>
  <c r="Z323" i="1"/>
  <c r="BP326" i="1"/>
  <c r="BN326" i="1"/>
  <c r="Z326" i="1"/>
  <c r="Y328" i="1"/>
  <c r="Y333" i="1"/>
  <c r="BP330" i="1"/>
  <c r="BN330" i="1"/>
  <c r="Z330" i="1"/>
  <c r="BP339" i="1"/>
  <c r="BN339" i="1"/>
  <c r="Z339" i="1"/>
  <c r="T516" i="1"/>
  <c r="Y352" i="1"/>
  <c r="BP345" i="1"/>
  <c r="BN345" i="1"/>
  <c r="Z345" i="1"/>
  <c r="BP349" i="1"/>
  <c r="BN349" i="1"/>
  <c r="Z349" i="1"/>
  <c r="BP361" i="1"/>
  <c r="BN361" i="1"/>
  <c r="Z361" i="1"/>
  <c r="Z362" i="1" s="1"/>
  <c r="Y363" i="1"/>
  <c r="Y366" i="1"/>
  <c r="BP365" i="1"/>
  <c r="BN365" i="1"/>
  <c r="Z365" i="1"/>
  <c r="Z366" i="1" s="1"/>
  <c r="Y367" i="1"/>
  <c r="Y373" i="1"/>
  <c r="BP370" i="1"/>
  <c r="BN370" i="1"/>
  <c r="Z370" i="1"/>
  <c r="U516" i="1"/>
  <c r="Y277" i="1"/>
  <c r="Y286" i="1"/>
  <c r="R516" i="1"/>
  <c r="Y297" i="1"/>
  <c r="BP302" i="1"/>
  <c r="BN302" i="1"/>
  <c r="Z302" i="1"/>
  <c r="Y306" i="1"/>
  <c r="BP310" i="1"/>
  <c r="BN310" i="1"/>
  <c r="Z310" i="1"/>
  <c r="Z314" i="1" s="1"/>
  <c r="Y314" i="1"/>
  <c r="Z320" i="1"/>
  <c r="BP318" i="1"/>
  <c r="BN318" i="1"/>
  <c r="Z318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BP372" i="1"/>
  <c r="BN372" i="1"/>
  <c r="Z372" i="1"/>
  <c r="Y374" i="1"/>
  <c r="Y377" i="1"/>
  <c r="BP376" i="1"/>
  <c r="BN376" i="1"/>
  <c r="Z376" i="1"/>
  <c r="Z377" i="1" s="1"/>
  <c r="Y378" i="1"/>
  <c r="Y383" i="1"/>
  <c r="BP380" i="1"/>
  <c r="BN380" i="1"/>
  <c r="Z380" i="1"/>
  <c r="Z382" i="1" s="1"/>
  <c r="Y402" i="1"/>
  <c r="Y406" i="1"/>
  <c r="Y419" i="1"/>
  <c r="Y424" i="1"/>
  <c r="Y429" i="1"/>
  <c r="Z516" i="1"/>
  <c r="Y447" i="1"/>
  <c r="BP444" i="1"/>
  <c r="BN444" i="1"/>
  <c r="Z444" i="1"/>
  <c r="BP452" i="1"/>
  <c r="BN452" i="1"/>
  <c r="Z452" i="1"/>
  <c r="Y454" i="1"/>
  <c r="Y463" i="1"/>
  <c r="BP456" i="1"/>
  <c r="BN456" i="1"/>
  <c r="Z456" i="1"/>
  <c r="BP460" i="1"/>
  <c r="BN460" i="1"/>
  <c r="Z460" i="1"/>
  <c r="BP468" i="1"/>
  <c r="BN468" i="1"/>
  <c r="Z468" i="1"/>
  <c r="Y470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94" i="1" s="1"/>
  <c r="Y516" i="1"/>
  <c r="V516" i="1"/>
  <c r="Z392" i="1"/>
  <c r="Z401" i="1" s="1"/>
  <c r="BN392" i="1"/>
  <c r="Z394" i="1"/>
  <c r="BN394" i="1"/>
  <c r="Z396" i="1"/>
  <c r="BN396" i="1"/>
  <c r="Z398" i="1"/>
  <c r="BN398" i="1"/>
  <c r="Z400" i="1"/>
  <c r="BN400" i="1"/>
  <c r="Y401" i="1"/>
  <c r="Z404" i="1"/>
  <c r="Z406" i="1" s="1"/>
  <c r="BN404" i="1"/>
  <c r="BP404" i="1"/>
  <c r="Y412" i="1"/>
  <c r="Z415" i="1"/>
  <c r="Z418" i="1" s="1"/>
  <c r="BN415" i="1"/>
  <c r="Z417" i="1"/>
  <c r="BN417" i="1"/>
  <c r="Z422" i="1"/>
  <c r="Z423" i="1" s="1"/>
  <c r="BN422" i="1"/>
  <c r="BP422" i="1"/>
  <c r="Y423" i="1"/>
  <c r="Z427" i="1"/>
  <c r="Z428" i="1" s="1"/>
  <c r="BN427" i="1"/>
  <c r="BP427" i="1"/>
  <c r="Z433" i="1"/>
  <c r="BN433" i="1"/>
  <c r="BP433" i="1"/>
  <c r="Z435" i="1"/>
  <c r="BN435" i="1"/>
  <c r="Z436" i="1"/>
  <c r="BN436" i="1"/>
  <c r="Z438" i="1"/>
  <c r="BN438" i="1"/>
  <c r="Z440" i="1"/>
  <c r="BN440" i="1"/>
  <c r="BP441" i="1"/>
  <c r="BN441" i="1"/>
  <c r="BP442" i="1"/>
  <c r="BN442" i="1"/>
  <c r="Z442" i="1"/>
  <c r="BP446" i="1"/>
  <c r="BN446" i="1"/>
  <c r="Z446" i="1"/>
  <c r="Y448" i="1"/>
  <c r="Y453" i="1"/>
  <c r="BP450" i="1"/>
  <c r="BN450" i="1"/>
  <c r="Z450" i="1"/>
  <c r="Z453" i="1" s="1"/>
  <c r="BP458" i="1"/>
  <c r="BN458" i="1"/>
  <c r="Z458" i="1"/>
  <c r="BP462" i="1"/>
  <c r="BN462" i="1"/>
  <c r="Z462" i="1"/>
  <c r="Y464" i="1"/>
  <c r="Y469" i="1"/>
  <c r="BP466" i="1"/>
  <c r="BN466" i="1"/>
  <c r="Z466" i="1"/>
  <c r="Z469" i="1" s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AA516" i="1"/>
  <c r="Z484" i="1" l="1"/>
  <c r="Z447" i="1"/>
  <c r="Z463" i="1"/>
  <c r="Z340" i="1"/>
  <c r="Z373" i="1"/>
  <c r="Z352" i="1"/>
  <c r="Z333" i="1"/>
  <c r="Z327" i="1"/>
  <c r="Z296" i="1"/>
  <c r="Z271" i="1"/>
  <c r="Y508" i="1"/>
  <c r="Z203" i="1"/>
  <c r="Z177" i="1"/>
  <c r="Z153" i="1"/>
  <c r="Z108" i="1"/>
  <c r="Z32" i="1"/>
  <c r="Z511" i="1" s="1"/>
  <c r="Y510" i="1"/>
  <c r="Y507" i="1"/>
  <c r="Y509" i="1" s="1"/>
  <c r="Y506" i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<sst xmlns="http://schemas.openxmlformats.org/spreadsheetml/2006/main" count="2254" uniqueCount="811">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</sst>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6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58"/>
      <c r="P5" s="24" t="s">
        <v>10</v>
      </c>
      <c r="Q5" s="858">
        <v>45883</v>
      </c>
      <c r="R5" s="673"/>
      <c r="T5" s="718" t="s">
        <v>11</v>
      </c>
      <c r="U5" s="719"/>
      <c r="V5" s="721" t="s">
        <v>12</v>
      </c>
      <c r="W5" s="673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7" t="s">
        <v>16</v>
      </c>
      <c r="U6" s="719"/>
      <c r="V6" s="779" t="s">
        <v>17</v>
      </c>
      <c r="W6" s="60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19"/>
      <c r="V7" s="780"/>
      <c r="W7" s="781"/>
      <c r="AB7" s="51"/>
      <c r="AC7" s="51"/>
      <c r="AD7" s="51"/>
      <c r="AE7" s="51"/>
    </row>
    <row r="8" spans="1:32" s="553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0.41666666666666669</v>
      </c>
      <c r="R8" s="619"/>
      <c r="T8" s="572"/>
      <c r="U8" s="719"/>
      <c r="V8" s="780"/>
      <c r="W8" s="781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1"/>
      <c r="P9" s="26" t="s">
        <v>21</v>
      </c>
      <c r="Q9" s="668"/>
      <c r="R9" s="669"/>
      <c r="T9" s="572"/>
      <c r="U9" s="719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552"/>
      <c r="P10" s="26" t="s">
        <v>22</v>
      </c>
      <c r="Q10" s="728"/>
      <c r="R10" s="729"/>
      <c r="U10" s="24" t="s">
        <v>23</v>
      </c>
      <c r="V10" s="607" t="s">
        <v>24</v>
      </c>
      <c r="W10" s="60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2"/>
      <c r="R11" s="673"/>
      <c r="U11" s="24" t="s">
        <v>27</v>
      </c>
      <c r="V11" s="819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3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9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44</v>
      </c>
      <c r="Y41" s="560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45.772222222222219</v>
      </c>
      <c r="BN41" s="64">
        <f>IFERROR(Y41*I41/H41,"0")</f>
        <v>56.17499999999999</v>
      </c>
      <c r="BO41" s="64">
        <f>IFERROR(1/J41*(X41/H41),"0")</f>
        <v>6.3657407407407399E-2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80</v>
      </c>
      <c r="Y42" s="560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1">
        <f>IFERROR(X41/H41,"0")+IFERROR(X42/H42,"0")+IFERROR(X43/H43,"0")</f>
        <v>24.074074074074073</v>
      </c>
      <c r="Y44" s="561">
        <f>IFERROR(Y41/H41,"0")+IFERROR(Y42/H42,"0")+IFERROR(Y43/H43,"0")</f>
        <v>25</v>
      </c>
      <c r="Z44" s="561">
        <f>IFERROR(IF(Z41="",0,Z41),"0")+IFERROR(IF(Z42="",0,Z42),"0")+IFERROR(IF(Z43="",0,Z43),"0")</f>
        <v>0.27529999999999999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1">
        <f>IFERROR(SUM(X41:X43),"0")</f>
        <v>124</v>
      </c>
      <c r="Y45" s="561">
        <f>IFERROR(SUM(Y41:Y43),"0")</f>
        <v>134</v>
      </c>
      <c r="Z45" s="37"/>
      <c r="AA45" s="562"/>
      <c r="AB45" s="562"/>
      <c r="AC45" s="562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225</v>
      </c>
      <c r="Y57" s="560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1">
        <f>IFERROR(X52/H52,"0")+IFERROR(X53/H53,"0")+IFERROR(X54/H54,"0")+IFERROR(X55/H55,"0")+IFERROR(X56/H56,"0")+IFERROR(X57/H57,"0")</f>
        <v>50</v>
      </c>
      <c r="Y58" s="561">
        <f>IFERROR(Y52/H52,"0")+IFERROR(Y53/H53,"0")+IFERROR(Y54/H54,"0")+IFERROR(Y55/H55,"0")+IFERROR(Y56/H56,"0")+IFERROR(Y57/H57,"0")</f>
        <v>50</v>
      </c>
      <c r="Z58" s="561">
        <f>IFERROR(IF(Z52="",0,Z52),"0")+IFERROR(IF(Z53="",0,Z53),"0")+IFERROR(IF(Z54="",0,Z54),"0")+IFERROR(IF(Z55="",0,Z55),"0")+IFERROR(IF(Z56="",0,Z56),"0")+IFERROR(IF(Z57="",0,Z57),"0")</f>
        <v>0.45100000000000001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1">
        <f>IFERROR(SUM(X52:X57),"0")</f>
        <v>225</v>
      </c>
      <c r="Y59" s="561">
        <f>IFERROR(SUM(Y52:Y57),"0")</f>
        <v>225</v>
      </c>
      <c r="Z59" s="37"/>
      <c r="AA59" s="562"/>
      <c r="AB59" s="562"/>
      <c r="AC59" s="562"/>
    </row>
    <row r="60" spans="1:68" ht="14.25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300</v>
      </c>
      <c r="Y61" s="56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1">
        <f>IFERROR(X61/H61,"0")+IFERROR(X62/H62,"0")+IFERROR(X63/H63,"0")+IFERROR(X64/H64,"0")</f>
        <v>27.777777777777775</v>
      </c>
      <c r="Y65" s="561">
        <f>IFERROR(Y61/H61,"0")+IFERROR(Y62/H62,"0")+IFERROR(Y63/H63,"0")+IFERROR(Y64/H64,"0")</f>
        <v>28</v>
      </c>
      <c r="Z65" s="561">
        <f>IFERROR(IF(Z61="",0,Z61),"0")+IFERROR(IF(Z62="",0,Z62),"0")+IFERROR(IF(Z63="",0,Z63),"0")+IFERROR(IF(Z64="",0,Z64),"0")</f>
        <v>0.53144000000000002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1">
        <f>IFERROR(SUM(X61:X64),"0")</f>
        <v>300</v>
      </c>
      <c r="Y66" s="561">
        <f>IFERROR(SUM(Y61:Y64),"0")</f>
        <v>302.40000000000003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158</v>
      </c>
      <c r="Y91" s="560">
        <f>IFERROR(IF(X91="",0,CEILING((X91/$H91),1)*$H91),"")</f>
        <v>162</v>
      </c>
      <c r="Z91" s="36">
        <f>IFERROR(IF(Y91=0,"",ROUNDUP(Y91/H91,0)*0.00902),"")</f>
        <v>0.32472000000000001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165.37333333333333</v>
      </c>
      <c r="BN91" s="64">
        <f>IFERROR(Y91*I91/H91,"0")</f>
        <v>169.56</v>
      </c>
      <c r="BO91" s="64">
        <f>IFERROR(1/J91*(X91/H91),"0")</f>
        <v>0.265993265993266</v>
      </c>
      <c r="BP91" s="64">
        <f>IFERROR(1/J91*(Y91/H91),"0")</f>
        <v>0.27272727272727271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1">
        <f>IFERROR(X89/H89,"0")+IFERROR(X90/H90,"0")+IFERROR(X91/H91,"0")</f>
        <v>35.111111111111114</v>
      </c>
      <c r="Y92" s="561">
        <f>IFERROR(Y89/H89,"0")+IFERROR(Y90/H90,"0")+IFERROR(Y91/H91,"0")</f>
        <v>36</v>
      </c>
      <c r="Z92" s="561">
        <f>IFERROR(IF(Z89="",0,Z89),"0")+IFERROR(IF(Z90="",0,Z90),"0")+IFERROR(IF(Z91="",0,Z91),"0")</f>
        <v>0.32472000000000001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1">
        <f>IFERROR(SUM(X89:X91),"0")</f>
        <v>158</v>
      </c>
      <c r="Y93" s="561">
        <f>IFERROR(SUM(Y89:Y91),"0")</f>
        <v>162</v>
      </c>
      <c r="Z93" s="37"/>
      <c r="AA93" s="562"/>
      <c r="AB93" s="562"/>
      <c r="AC93" s="562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60</v>
      </c>
      <c r="Y95" s="560">
        <f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63.844444444444449</v>
      </c>
      <c r="BN95" s="64">
        <f>IFERROR(Y95*I95/H95,"0")</f>
        <v>68.951999999999998</v>
      </c>
      <c r="BO95" s="64">
        <f>IFERROR(1/J95*(X95/H95),"0")</f>
        <v>0.11574074074074074</v>
      </c>
      <c r="BP95" s="64">
        <f>IFERROR(1/J95*(Y95/H95),"0")</f>
        <v>0.125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135</v>
      </c>
      <c r="Y98" s="560">
        <f>IFERROR(IF(X98="",0,CEILING((X98/$H98),1)*$H98),"")</f>
        <v>135</v>
      </c>
      <c r="Z98" s="36">
        <f>IFERROR(IF(Y98=0,"",ROUNDUP(Y98/H98,0)*0.00651),"")</f>
        <v>0.32550000000000001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147.6</v>
      </c>
      <c r="BN98" s="64">
        <f>IFERROR(Y98*I98/H98,"0")</f>
        <v>147.6</v>
      </c>
      <c r="BO98" s="64">
        <f>IFERROR(1/J98*(X98/H98),"0")</f>
        <v>0.27472527472527475</v>
      </c>
      <c r="BP98" s="64">
        <f>IFERROR(1/J98*(Y98/H98),"0")</f>
        <v>0.27472527472527475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37" t="s">
        <v>73</v>
      </c>
      <c r="X100" s="561">
        <f>IFERROR(X95/H95,"0")+IFERROR(X96/H96,"0")+IFERROR(X97/H97,"0")+IFERROR(X98/H98,"0")+IFERROR(X99/H99,"0")</f>
        <v>57.407407407407405</v>
      </c>
      <c r="Y100" s="561">
        <f>IFERROR(Y95/H95,"0")+IFERROR(Y96/H96,"0")+IFERROR(Y97/H97,"0")+IFERROR(Y98/H98,"0")+IFERROR(Y99/H99,"0")</f>
        <v>58</v>
      </c>
      <c r="Z100" s="561">
        <f>IFERROR(IF(Z95="",0,Z95),"0")+IFERROR(IF(Z96="",0,Z96),"0")+IFERROR(IF(Z97="",0,Z97),"0")+IFERROR(IF(Z98="",0,Z98),"0")+IFERROR(IF(Z99="",0,Z99),"0")</f>
        <v>0.47733999999999999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37" t="s">
        <v>70</v>
      </c>
      <c r="X101" s="561">
        <f>IFERROR(SUM(X95:X99),"0")</f>
        <v>195</v>
      </c>
      <c r="Y101" s="561">
        <f>IFERROR(SUM(Y95:Y99),"0")</f>
        <v>199.8</v>
      </c>
      <c r="Z101" s="37"/>
      <c r="AA101" s="562"/>
      <c r="AB101" s="562"/>
      <c r="AC101" s="562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135</v>
      </c>
      <c r="Y106" s="560">
        <f>IFERROR(IF(X106="",0,CEILING((X106/$H106),1)*$H106),"")</f>
        <v>135</v>
      </c>
      <c r="Z106" s="36">
        <f>IFERROR(IF(Y106=0,"",ROUNDUP(Y106/H106,0)*0.00902),"")</f>
        <v>0.27060000000000001</v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141.30000000000001</v>
      </c>
      <c r="BN106" s="64">
        <f>IFERROR(Y106*I106/H106,"0")</f>
        <v>141.30000000000001</v>
      </c>
      <c r="BO106" s="64">
        <f>IFERROR(1/J106*(X106/H106),"0")</f>
        <v>0.22727272727272729</v>
      </c>
      <c r="BP106" s="64">
        <f>IFERROR(1/J106*(Y106/H106),"0")</f>
        <v>0.22727272727272729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37" t="s">
        <v>73</v>
      </c>
      <c r="X108" s="561">
        <f>IFERROR(X104/H104,"0")+IFERROR(X105/H105,"0")+IFERROR(X106/H106,"0")+IFERROR(X107/H107,"0")</f>
        <v>30</v>
      </c>
      <c r="Y108" s="561">
        <f>IFERROR(Y104/H104,"0")+IFERROR(Y105/H105,"0")+IFERROR(Y106/H106,"0")+IFERROR(Y107/H107,"0")</f>
        <v>30</v>
      </c>
      <c r="Z108" s="561">
        <f>IFERROR(IF(Z104="",0,Z104),"0")+IFERROR(IF(Z105="",0,Z105),"0")+IFERROR(IF(Z106="",0,Z106),"0")+IFERROR(IF(Z107="",0,Z107),"0")</f>
        <v>0.27060000000000001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37" t="s">
        <v>70</v>
      </c>
      <c r="X109" s="561">
        <f>IFERROR(SUM(X104:X107),"0")</f>
        <v>135</v>
      </c>
      <c r="Y109" s="561">
        <f>IFERROR(SUM(Y104:Y107),"0")</f>
        <v>135</v>
      </c>
      <c r="Z109" s="37"/>
      <c r="AA109" s="562"/>
      <c r="AB109" s="562"/>
      <c r="AC109" s="562"/>
    </row>
    <row r="110" spans="1:68" ht="14.25" customHeight="1" x14ac:dyDescent="0.25">
      <c r="A110" s="571" t="s">
        <v>139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135</v>
      </c>
      <c r="Y119" s="560">
        <f>IFERROR(IF(X119="",0,CEILING((X119/$H119),1)*$H119),"")</f>
        <v>135</v>
      </c>
      <c r="Z119" s="36">
        <f>IFERROR(IF(Y119=0,"",ROUNDUP(Y119/H119,0)*0.00651),"")</f>
        <v>0.32550000000000001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147.6</v>
      </c>
      <c r="BN119" s="64">
        <f>IFERROR(Y119*I119/H119,"0")</f>
        <v>147.6</v>
      </c>
      <c r="BO119" s="64">
        <f>IFERROR(1/J119*(X119/H119),"0")</f>
        <v>0.27472527472527475</v>
      </c>
      <c r="BP119" s="64">
        <f>IFERROR(1/J119*(Y119/H119),"0")</f>
        <v>0.27472527472527475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37" t="s">
        <v>73</v>
      </c>
      <c r="X121" s="561">
        <f>IFERROR(X117/H117,"0")+IFERROR(X118/H118,"0")+IFERROR(X119/H119,"0")+IFERROR(X120/H120,"0")</f>
        <v>50</v>
      </c>
      <c r="Y121" s="561">
        <f>IFERROR(Y117/H117,"0")+IFERROR(Y118/H118,"0")+IFERROR(Y119/H119,"0")+IFERROR(Y120/H120,"0")</f>
        <v>50</v>
      </c>
      <c r="Z121" s="561">
        <f>IFERROR(IF(Z117="",0,Z117),"0")+IFERROR(IF(Z118="",0,Z118),"0")+IFERROR(IF(Z119="",0,Z119),"0")+IFERROR(IF(Z120="",0,Z120),"0")</f>
        <v>0.32550000000000001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37" t="s">
        <v>70</v>
      </c>
      <c r="X122" s="561">
        <f>IFERROR(SUM(X117:X120),"0")</f>
        <v>135</v>
      </c>
      <c r="Y122" s="561">
        <f>IFERROR(SUM(Y117:Y120),"0")</f>
        <v>135</v>
      </c>
      <c r="Z122" s="37"/>
      <c r="AA122" s="562"/>
      <c r="AB122" s="562"/>
      <c r="AC122" s="562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32</v>
      </c>
      <c r="Y130" s="560">
        <f>IFERROR(IF(X130="",0,CEILING((X130/$H130),1)*$H130),"")</f>
        <v>32</v>
      </c>
      <c r="Z130" s="36">
        <f>IFERROR(IF(Y130=0,"",ROUNDUP(Y130/H130,0)*0.00651),"")</f>
        <v>6.5100000000000005E-2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33.799999999999997</v>
      </c>
      <c r="BN130" s="64">
        <f>IFERROR(Y130*I130/H130,"0")</f>
        <v>33.799999999999997</v>
      </c>
      <c r="BO130" s="64">
        <f>IFERROR(1/J130*(X130/H130),"0")</f>
        <v>5.4945054945054951E-2</v>
      </c>
      <c r="BP130" s="64">
        <f>IFERROR(1/J130*(Y130/H130),"0")</f>
        <v>5.4945054945054951E-2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37" t="s">
        <v>73</v>
      </c>
      <c r="X132" s="561">
        <f>IFERROR(X130/H130,"0")+IFERROR(X131/H131,"0")</f>
        <v>10</v>
      </c>
      <c r="Y132" s="561">
        <f>IFERROR(Y130/H130,"0")+IFERROR(Y131/H131,"0")</f>
        <v>10</v>
      </c>
      <c r="Z132" s="561">
        <f>IFERROR(IF(Z130="",0,Z130),"0")+IFERROR(IF(Z131="",0,Z131),"0")</f>
        <v>6.5100000000000005E-2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37" t="s">
        <v>70</v>
      </c>
      <c r="X133" s="561">
        <f>IFERROR(SUM(X130:X131),"0")</f>
        <v>32</v>
      </c>
      <c r="Y133" s="561">
        <f>IFERROR(SUM(Y130:Y131),"0")</f>
        <v>32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26</v>
      </c>
      <c r="Y141" s="560">
        <f>IFERROR(IF(X141="",0,CEILING((X141/$H141),1)*$H141),"")</f>
        <v>26.400000000000002</v>
      </c>
      <c r="Z141" s="36">
        <f>IFERROR(IF(Y141=0,"",ROUNDUP(Y141/H141,0)*0.00651),"")</f>
        <v>6.5100000000000005E-2</v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28.639393939393941</v>
      </c>
      <c r="BN141" s="64">
        <f>IFERROR(Y141*I141/H141,"0")</f>
        <v>29.080000000000002</v>
      </c>
      <c r="BO141" s="64">
        <f>IFERROR(1/J141*(X141/H141),"0")</f>
        <v>5.4112554112554112E-2</v>
      </c>
      <c r="BP141" s="64">
        <f>IFERROR(1/J141*(Y141/H141),"0")</f>
        <v>5.4945054945054951E-2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37" t="s">
        <v>73</v>
      </c>
      <c r="X142" s="561">
        <f>IFERROR(X140/H140,"0")+IFERROR(X141/H141,"0")</f>
        <v>9.8484848484848477</v>
      </c>
      <c r="Y142" s="561">
        <f>IFERROR(Y140/H140,"0")+IFERROR(Y141/H141,"0")</f>
        <v>10</v>
      </c>
      <c r="Z142" s="561">
        <f>IFERROR(IF(Z140="",0,Z140),"0")+IFERROR(IF(Z141="",0,Z141),"0")</f>
        <v>6.5100000000000005E-2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37" t="s">
        <v>70</v>
      </c>
      <c r="X143" s="561">
        <f>IFERROR(SUM(X140:X141),"0")</f>
        <v>26</v>
      </c>
      <c r="Y143" s="561">
        <f>IFERROR(SUM(Y140:Y141),"0")</f>
        <v>26.400000000000002</v>
      </c>
      <c r="Z143" s="37"/>
      <c r="AA143" s="562"/>
      <c r="AB143" s="562"/>
      <c r="AC143" s="562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100</v>
      </c>
      <c r="Y146" s="560">
        <f>IFERROR(IF(X146="",0,CEILING((X146/$H146),1)*$H146),"")</f>
        <v>100</v>
      </c>
      <c r="Z146" s="36">
        <f>IFERROR(IF(Y146=0,"",ROUNDUP(Y146/H146,0)*0.00902),"")</f>
        <v>0.22550000000000001</v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105.25</v>
      </c>
      <c r="BN146" s="64">
        <f>IFERROR(Y146*I146/H146,"0")</f>
        <v>105.25</v>
      </c>
      <c r="BO146" s="64">
        <f>IFERROR(1/J146*(X146/H146),"0")</f>
        <v>0.18939393939393939</v>
      </c>
      <c r="BP146" s="64">
        <f>IFERROR(1/J146*(Y146/H146),"0")</f>
        <v>0.18939393939393939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37" t="s">
        <v>73</v>
      </c>
      <c r="X147" s="561">
        <f>IFERROR(X146/H146,"0")</f>
        <v>25</v>
      </c>
      <c r="Y147" s="561">
        <f>IFERROR(Y146/H146,"0")</f>
        <v>25</v>
      </c>
      <c r="Z147" s="561">
        <f>IFERROR(IF(Z146="",0,Z146),"0")</f>
        <v>0.22550000000000001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37" t="s">
        <v>70</v>
      </c>
      <c r="X148" s="561">
        <f>IFERROR(SUM(X146:X146),"0")</f>
        <v>100</v>
      </c>
      <c r="Y148" s="561">
        <f>IFERROR(SUM(Y146:Y146),"0")</f>
        <v>100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48"/>
      <c r="AB155" s="48"/>
      <c r="AC155" s="48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40</v>
      </c>
      <c r="Y164" s="560">
        <f t="shared" si="16"/>
        <v>42</v>
      </c>
      <c r="Z164" s="36">
        <f>IFERROR(IF(Y164=0,"",ROUNDUP(Y164/H164,0)*0.00902),"")</f>
        <v>9.0200000000000002E-2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42</v>
      </c>
      <c r="BN164" s="64">
        <f t="shared" si="18"/>
        <v>44.099999999999994</v>
      </c>
      <c r="BO164" s="64">
        <f t="shared" si="19"/>
        <v>7.2150072150072145E-2</v>
      </c>
      <c r="BP164" s="64">
        <f t="shared" si="20"/>
        <v>7.575757575757576E-2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33</v>
      </c>
      <c r="Y165" s="560">
        <f t="shared" si="16"/>
        <v>33.6</v>
      </c>
      <c r="Z165" s="36">
        <f>IFERROR(IF(Y165=0,"",ROUNDUP(Y165/H165,0)*0.00502),"")</f>
        <v>8.0320000000000003E-2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35.042857142857144</v>
      </c>
      <c r="BN165" s="64">
        <f t="shared" si="18"/>
        <v>35.68</v>
      </c>
      <c r="BO165" s="64">
        <f t="shared" si="19"/>
        <v>6.7155067155067152E-2</v>
      </c>
      <c r="BP165" s="64">
        <f t="shared" si="20"/>
        <v>6.8376068376068383E-2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11</v>
      </c>
      <c r="Y168" s="560">
        <f t="shared" si="16"/>
        <v>12.600000000000001</v>
      </c>
      <c r="Z168" s="36">
        <f>IFERROR(IF(Y168=0,"",ROUNDUP(Y168/H168,0)*0.00502),"")</f>
        <v>3.0120000000000001E-2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11.523809523809526</v>
      </c>
      <c r="BN168" s="64">
        <f t="shared" si="18"/>
        <v>13.200000000000003</v>
      </c>
      <c r="BO168" s="64">
        <f t="shared" si="19"/>
        <v>2.2385022385022386E-2</v>
      </c>
      <c r="BP168" s="64">
        <f t="shared" si="20"/>
        <v>2.5641025641025644E-2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30.476190476190474</v>
      </c>
      <c r="Y171" s="561">
        <f>IFERROR(Y162/H162,"0")+IFERROR(Y163/H163,"0")+IFERROR(Y164/H164,"0")+IFERROR(Y165/H165,"0")+IFERROR(Y166/H166,"0")+IFERROR(Y167/H167,"0")+IFERROR(Y168/H168,"0")+IFERROR(Y169/H169,"0")+IFERROR(Y170/H170,"0")</f>
        <v>32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0.20064000000000001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37" t="s">
        <v>70</v>
      </c>
      <c r="X172" s="561">
        <f>IFERROR(SUM(X162:X170),"0")</f>
        <v>84</v>
      </c>
      <c r="Y172" s="561">
        <f>IFERROR(SUM(Y162:Y170),"0")</f>
        <v>88.199999999999989</v>
      </c>
      <c r="Z172" s="37"/>
      <c r="AA172" s="562"/>
      <c r="AB172" s="562"/>
      <c r="AC172" s="562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6</v>
      </c>
      <c r="Y174" s="560">
        <f>IFERROR(IF(X174="",0,CEILING((X174/$H174),1)*$H174),"")</f>
        <v>6.3</v>
      </c>
      <c r="Z174" s="36">
        <f>IFERROR(IF(Y174=0,"",ROUNDUP(Y174/H174,0)*0.0059),"")</f>
        <v>2.9499999999999998E-2</v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6.9047619047619042</v>
      </c>
      <c r="BN174" s="64">
        <f>IFERROR(Y174*I174/H174,"0")</f>
        <v>7.25</v>
      </c>
      <c r="BO174" s="64">
        <f>IFERROR(1/J174*(X174/H174),"0")</f>
        <v>2.2045855379188711E-2</v>
      </c>
      <c r="BP174" s="64">
        <f>IFERROR(1/J174*(Y174/H174),"0")</f>
        <v>2.3148148148148147E-2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7</v>
      </c>
      <c r="Y175" s="560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2.5720164609053495E-2</v>
      </c>
      <c r="BP175" s="64">
        <f>IFERROR(1/J175*(Y175/H175),"0")</f>
        <v>2.7777777777777776E-2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1">
        <f>IFERROR(X174/H174,"0")+IFERROR(X175/H175,"0")+IFERROR(X176/H176,"0")</f>
        <v>10.317460317460316</v>
      </c>
      <c r="Y177" s="561">
        <f>IFERROR(Y174/H174,"0")+IFERROR(Y175/H175,"0")+IFERROR(Y176/H176,"0")</f>
        <v>11</v>
      </c>
      <c r="Z177" s="561">
        <f>IFERROR(IF(Z174="",0,Z174),"0")+IFERROR(IF(Z175="",0,Z175),"0")+IFERROR(IF(Z176="",0,Z176),"0")</f>
        <v>6.4899999999999999E-2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1">
        <f>IFERROR(SUM(X174:X176),"0")</f>
        <v>13</v>
      </c>
      <c r="Y178" s="561">
        <f>IFERROR(SUM(Y174:Y176),"0")</f>
        <v>13.86</v>
      </c>
      <c r="Z178" s="37"/>
      <c r="AA178" s="562"/>
      <c r="AB178" s="562"/>
      <c r="AC178" s="562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45</v>
      </c>
      <c r="Y195" s="560">
        <f t="shared" ref="Y195:Y202" si="21">IFERROR(IF(X195="",0,CEILING((X195/$H195),1)*$H195),"")</f>
        <v>48.6</v>
      </c>
      <c r="Z195" s="36">
        <f>IFERROR(IF(Y195=0,"",ROUNDUP(Y195/H195,0)*0.00902),"")</f>
        <v>8.1180000000000002E-2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46.75</v>
      </c>
      <c r="BN195" s="64">
        <f t="shared" ref="BN195:BN202" si="23">IFERROR(Y195*I195/H195,"0")</f>
        <v>50.49</v>
      </c>
      <c r="BO195" s="64">
        <f t="shared" ref="BO195:BO202" si="24">IFERROR(1/J195*(X195/H195),"0")</f>
        <v>6.3131313131313122E-2</v>
      </c>
      <c r="BP195" s="64">
        <f t="shared" ref="BP195:BP202" si="25">IFERROR(1/J195*(Y195/H195),"0")</f>
        <v>6.8181818181818177E-2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14</v>
      </c>
      <c r="Y199" s="560">
        <f t="shared" si="21"/>
        <v>14.4</v>
      </c>
      <c r="Z199" s="36">
        <f>IFERROR(IF(Y199=0,"",ROUNDUP(Y199/H199,0)*0.00502),"")</f>
        <v>4.0160000000000001E-2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15.011111111111111</v>
      </c>
      <c r="BN199" s="64">
        <f t="shared" si="23"/>
        <v>15.439999999999998</v>
      </c>
      <c r="BO199" s="64">
        <f t="shared" si="24"/>
        <v>3.3238366571699908E-2</v>
      </c>
      <c r="BP199" s="64">
        <f t="shared" si="25"/>
        <v>3.4188034188034191E-2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16.111111111111111</v>
      </c>
      <c r="Y203" s="561">
        <f>IFERROR(Y195/H195,"0")+IFERROR(Y196/H196,"0")+IFERROR(Y197/H197,"0")+IFERROR(Y198/H198,"0")+IFERROR(Y199/H199,"0")+IFERROR(Y200/H200,"0")+IFERROR(Y201/H201,"0")+IFERROR(Y202/H202,"0")</f>
        <v>17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0.12134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37" t="s">
        <v>70</v>
      </c>
      <c r="X204" s="561">
        <f>IFERROR(SUM(X195:X202),"0")</f>
        <v>59</v>
      </c>
      <c r="Y204" s="561">
        <f>IFERROR(SUM(Y195:Y202),"0")</f>
        <v>63</v>
      </c>
      <c r="Z204" s="37"/>
      <c r="AA204" s="562"/>
      <c r="AB204" s="562"/>
      <c r="AC204" s="562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120</v>
      </c>
      <c r="Y211" s="560">
        <f t="shared" si="26"/>
        <v>120</v>
      </c>
      <c r="Z211" s="36">
        <f t="shared" si="31"/>
        <v>0.32550000000000001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132.60000000000002</v>
      </c>
      <c r="BN211" s="64">
        <f t="shared" si="28"/>
        <v>132.60000000000002</v>
      </c>
      <c r="BO211" s="64">
        <f t="shared" si="29"/>
        <v>0.27472527472527475</v>
      </c>
      <c r="BP211" s="64">
        <f t="shared" si="30"/>
        <v>0.27472527472527475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120</v>
      </c>
      <c r="Y212" s="560">
        <f t="shared" si="26"/>
        <v>120</v>
      </c>
      <c r="Z212" s="36">
        <f t="shared" si="31"/>
        <v>0.32550000000000001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132.60000000000002</v>
      </c>
      <c r="BN212" s="64">
        <f t="shared" si="28"/>
        <v>132.60000000000002</v>
      </c>
      <c r="BO212" s="64">
        <f t="shared" si="29"/>
        <v>0.27472527472527475</v>
      </c>
      <c r="BP212" s="64">
        <f t="shared" si="30"/>
        <v>0.27472527472527475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100</v>
      </c>
      <c r="Y215" s="561">
        <f>IFERROR(Y206/H206,"0")+IFERROR(Y207/H207,"0")+IFERROR(Y208/H208,"0")+IFERROR(Y209/H209,"0")+IFERROR(Y210/H210,"0")+IFERROR(Y211/H211,"0")+IFERROR(Y212/H212,"0")+IFERROR(Y213/H213,"0")+IFERROR(Y214/H214,"0")</f>
        <v>100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0.65100000000000002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37" t="s">
        <v>70</v>
      </c>
      <c r="X216" s="561">
        <f>IFERROR(SUM(X206:X214),"0")</f>
        <v>240</v>
      </c>
      <c r="Y216" s="561">
        <f>IFERROR(SUM(Y206:Y214),"0")</f>
        <v>240</v>
      </c>
      <c r="Z216" s="37"/>
      <c r="AA216" s="562"/>
      <c r="AB216" s="562"/>
      <c r="AC216" s="562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24</v>
      </c>
      <c r="Y219" s="560">
        <f>IFERROR(IF(X219="",0,CEILING((X219/$H219),1)*$H219),"")</f>
        <v>24</v>
      </c>
      <c r="Z219" s="36">
        <f>IFERROR(IF(Y219=0,"",ROUNDUP(Y219/H219,0)*0.00651),"")</f>
        <v>6.5100000000000005E-2</v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26.520000000000003</v>
      </c>
      <c r="BN219" s="64">
        <f>IFERROR(Y219*I219/H219,"0")</f>
        <v>26.520000000000003</v>
      </c>
      <c r="BO219" s="64">
        <f>IFERROR(1/J219*(X219/H219),"0")</f>
        <v>5.4945054945054951E-2</v>
      </c>
      <c r="BP219" s="64">
        <f>IFERROR(1/J219*(Y219/H219),"0")</f>
        <v>5.4945054945054951E-2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37" t="s">
        <v>73</v>
      </c>
      <c r="X220" s="561">
        <f>IFERROR(X218/H218,"0")+IFERROR(X219/H219,"0")</f>
        <v>10</v>
      </c>
      <c r="Y220" s="561">
        <f>IFERROR(Y218/H218,"0")+IFERROR(Y219/H219,"0")</f>
        <v>10</v>
      </c>
      <c r="Z220" s="561">
        <f>IFERROR(IF(Z218="",0,Z218),"0")+IFERROR(IF(Z219="",0,Z219),"0")</f>
        <v>6.5100000000000005E-2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37" t="s">
        <v>70</v>
      </c>
      <c r="X221" s="561">
        <f>IFERROR(SUM(X218:X219),"0")</f>
        <v>24</v>
      </c>
      <c r="Y221" s="561">
        <f>IFERROR(SUM(Y218:Y219),"0")</f>
        <v>24</v>
      </c>
      <c r="Z221" s="37"/>
      <c r="AA221" s="562"/>
      <c r="AB221" s="562"/>
      <c r="AC221" s="562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1</v>
      </c>
      <c r="Y242" s="560">
        <f>IFERROR(IF(X242="",0,CEILING((X242/$H242),1)*$H242),"")</f>
        <v>1.98</v>
      </c>
      <c r="Z242" s="36">
        <f>IFERROR(IF(Y242=0,"",ROUNDUP(Y242/H242,0)*0.0059),"")</f>
        <v>1.18E-2</v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1.1919191919191918</v>
      </c>
      <c r="BN242" s="64">
        <f>IFERROR(Y242*I242/H242,"0")</f>
        <v>2.36</v>
      </c>
      <c r="BO242" s="64">
        <f>IFERROR(1/J242*(X242/H242),"0")</f>
        <v>4.6763935652824546E-3</v>
      </c>
      <c r="BP242" s="64">
        <f>IFERROR(1/J242*(Y242/H242),"0")</f>
        <v>9.2592592592592587E-3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9</v>
      </c>
      <c r="Y243" s="560">
        <f>IFERROR(IF(X243="",0,CEILING((X243/$H243),1)*$H243),"")</f>
        <v>9</v>
      </c>
      <c r="Z243" s="36">
        <f>IFERROR(IF(Y243=0,"",ROUNDUP(Y243/H243,0)*0.0059),"")</f>
        <v>2.9499999999999998E-2</v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9.8750000000000018</v>
      </c>
      <c r="BN243" s="64">
        <f>IFERROR(Y243*I243/H243,"0")</f>
        <v>9.8750000000000018</v>
      </c>
      <c r="BO243" s="64">
        <f>IFERROR(1/J243*(X243/H243),"0")</f>
        <v>2.3148148148148147E-2</v>
      </c>
      <c r="BP243" s="64">
        <f>IFERROR(1/J243*(Y243/H243),"0")</f>
        <v>2.3148148148148147E-2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70</v>
      </c>
      <c r="X244" s="559">
        <v>4</v>
      </c>
      <c r="Y244" s="560">
        <f>IFERROR(IF(X244="",0,CEILING((X244/$H244),1)*$H244),"")</f>
        <v>4.5</v>
      </c>
      <c r="Z244" s="36">
        <f>IFERROR(IF(Y244=0,"",ROUNDUP(Y244/H244,0)*0.0059),"")</f>
        <v>2.9499999999999998E-2</v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4.844444444444445</v>
      </c>
      <c r="BN244" s="64">
        <f>IFERROR(Y244*I244/H244,"0")</f>
        <v>5.45</v>
      </c>
      <c r="BO244" s="64">
        <f>IFERROR(1/J244*(X244/H244),"0")</f>
        <v>2.0576131687242798E-2</v>
      </c>
      <c r="BP244" s="64">
        <f>IFERROR(1/J244*(Y244/H244),"0")</f>
        <v>2.3148148148148147E-2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8</v>
      </c>
      <c r="Y245" s="560">
        <f>IFERROR(IF(X245="",0,CEILING((X245/$H245),1)*$H245),"")</f>
        <v>8.91</v>
      </c>
      <c r="Z245" s="36">
        <f>IFERROR(IF(Y245=0,"",ROUNDUP(Y245/H245,0)*0.0059),"")</f>
        <v>5.3100000000000001E-2</v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9.5353535353535346</v>
      </c>
      <c r="BN245" s="64">
        <f>IFERROR(Y245*I245/H245,"0")</f>
        <v>10.62</v>
      </c>
      <c r="BO245" s="64">
        <f>IFERROR(1/J245*(X245/H245),"0")</f>
        <v>3.7411148522259637E-2</v>
      </c>
      <c r="BP245" s="64">
        <f>IFERROR(1/J245*(Y245/H245),"0")</f>
        <v>4.1666666666666664E-2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37" t="s">
        <v>73</v>
      </c>
      <c r="X247" s="561">
        <f>IFERROR(X242/H242,"0")+IFERROR(X243/H243,"0")+IFERROR(X244/H244,"0")+IFERROR(X245/H245,"0")+IFERROR(X246/H246,"0")</f>
        <v>18.535353535353536</v>
      </c>
      <c r="Y247" s="561">
        <f>IFERROR(Y242/H242,"0")+IFERROR(Y243/H243,"0")+IFERROR(Y244/H244,"0")+IFERROR(Y245/H245,"0")+IFERROR(Y246/H246,"0")</f>
        <v>21</v>
      </c>
      <c r="Z247" s="561">
        <f>IFERROR(IF(Z242="",0,Z242),"0")+IFERROR(IF(Z243="",0,Z243),"0")+IFERROR(IF(Z244="",0,Z244),"0")+IFERROR(IF(Z245="",0,Z245),"0")+IFERROR(IF(Z246="",0,Z246),"0")</f>
        <v>0.12390000000000001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37" t="s">
        <v>70</v>
      </c>
      <c r="X248" s="561">
        <f>IFERROR(SUM(X242:X246),"0")</f>
        <v>22</v>
      </c>
      <c r="Y248" s="561">
        <f>IFERROR(SUM(Y242:Y246),"0")</f>
        <v>24.39</v>
      </c>
      <c r="Z248" s="37"/>
      <c r="AA248" s="562"/>
      <c r="AB248" s="562"/>
      <c r="AC248" s="562"/>
    </row>
    <row r="249" spans="1:68" ht="16.5" customHeight="1" x14ac:dyDescent="0.25">
      <c r="A249" s="573" t="s">
        <v>402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5"/>
      <c r="AB250" s="555"/>
      <c r="AC250" s="555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73" t="s">
        <v>418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5"/>
      <c r="AB259" s="555"/>
      <c r="AC259" s="555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423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425</v>
      </c>
      <c r="B262" s="54" t="s">
        <v>426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428</v>
      </c>
      <c r="B263" s="54" t="s">
        <v>429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7" t="s">
        <v>430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432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5"/>
      <c r="AB267" s="555"/>
      <c r="AC267" s="555"/>
    </row>
    <row r="268" spans="1:68" ht="27" customHeight="1" x14ac:dyDescent="0.25">
      <c r="A268" s="54" t="s">
        <v>433</v>
      </c>
      <c r="B268" s="54" t="s">
        <v>434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436</v>
      </c>
      <c r="B269" s="54" t="s">
        <v>437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10</v>
      </c>
      <c r="Y269" s="560">
        <f>IFERROR(IF(X269="",0,CEILING((X269/$H269),1)*$H269),"")</f>
        <v>12</v>
      </c>
      <c r="Z269" s="36">
        <f>IFERROR(IF(Y269=0,"",ROUNDUP(Y269/H269,0)*0.00651),"")</f>
        <v>3.2550000000000003E-2</v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11.050000000000002</v>
      </c>
      <c r="BN269" s="64">
        <f>IFERROR(Y269*I269/H269,"0")</f>
        <v>13.260000000000002</v>
      </c>
      <c r="BO269" s="64">
        <f>IFERROR(1/J269*(X269/H269),"0")</f>
        <v>2.2893772893772896E-2</v>
      </c>
      <c r="BP269" s="64">
        <f>IFERROR(1/J269*(Y269/H269),"0")</f>
        <v>2.7472527472527476E-2</v>
      </c>
    </row>
    <row r="270" spans="1:68" ht="37.5" customHeight="1" x14ac:dyDescent="0.25">
      <c r="A270" s="54" t="s">
        <v>439</v>
      </c>
      <c r="B270" s="54" t="s">
        <v>440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16</v>
      </c>
      <c r="Y270" s="560">
        <f>IFERROR(IF(X270="",0,CEILING((X270/$H270),1)*$H270),"")</f>
        <v>16.8</v>
      </c>
      <c r="Z270" s="36">
        <f>IFERROR(IF(Y270=0,"",ROUNDUP(Y270/H270,0)*0.00651),"")</f>
        <v>4.5569999999999999E-2</v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17.200000000000003</v>
      </c>
      <c r="BN270" s="64">
        <f>IFERROR(Y270*I270/H270,"0")</f>
        <v>18.060000000000002</v>
      </c>
      <c r="BO270" s="64">
        <f>IFERROR(1/J270*(X270/H270),"0")</f>
        <v>3.6630036630036632E-2</v>
      </c>
      <c r="BP270" s="64">
        <f>IFERROR(1/J270*(Y270/H270),"0")</f>
        <v>3.8461538461538471E-2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37" t="s">
        <v>73</v>
      </c>
      <c r="X271" s="561">
        <f>IFERROR(X268/H268,"0")+IFERROR(X269/H269,"0")+IFERROR(X270/H270,"0")</f>
        <v>10.833333333333334</v>
      </c>
      <c r="Y271" s="561">
        <f>IFERROR(Y268/H268,"0")+IFERROR(Y269/H269,"0")+IFERROR(Y270/H270,"0")</f>
        <v>12</v>
      </c>
      <c r="Z271" s="561">
        <f>IFERROR(IF(Z268="",0,Z268),"0")+IFERROR(IF(Z269="",0,Z269),"0")+IFERROR(IF(Z270="",0,Z270),"0")</f>
        <v>7.8119999999999995E-2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37" t="s">
        <v>70</v>
      </c>
      <c r="X272" s="561">
        <f>IFERROR(SUM(X268:X270),"0")</f>
        <v>26</v>
      </c>
      <c r="Y272" s="561">
        <f>IFERROR(SUM(Y268:Y270),"0")</f>
        <v>28.8</v>
      </c>
      <c r="Z272" s="37"/>
      <c r="AA272" s="562"/>
      <c r="AB272" s="562"/>
      <c r="AC272" s="562"/>
    </row>
    <row r="273" spans="1:68" ht="16.5" customHeight="1" x14ac:dyDescent="0.25">
      <c r="A273" s="573" t="s">
        <v>442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5"/>
      <c r="AB274" s="555"/>
      <c r="AC274" s="555"/>
    </row>
    <row r="275" spans="1:68" ht="27" customHeight="1" x14ac:dyDescent="0.25">
      <c r="A275" s="54" t="s">
        <v>443</v>
      </c>
      <c r="B275" s="54" t="s">
        <v>444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5"/>
      <c r="AB278" s="555"/>
      <c r="AC278" s="555"/>
    </row>
    <row r="279" spans="1:68" ht="27" customHeight="1" x14ac:dyDescent="0.25">
      <c r="A279" s="54" t="s">
        <v>446</v>
      </c>
      <c r="B279" s="54" t="s">
        <v>447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449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5"/>
      <c r="AB283" s="555"/>
      <c r="AC283" s="555"/>
    </row>
    <row r="284" spans="1:68" ht="27" customHeight="1" x14ac:dyDescent="0.25">
      <c r="A284" s="54" t="s">
        <v>450</v>
      </c>
      <c r="B284" s="54" t="s">
        <v>451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454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5"/>
      <c r="AB288" s="555"/>
      <c r="AC288" s="555"/>
    </row>
    <row r="289" spans="1:68" ht="27" customHeight="1" x14ac:dyDescent="0.25">
      <c r="A289" s="54" t="s">
        <v>455</v>
      </c>
      <c r="B289" s="54" t="s">
        <v>456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458</v>
      </c>
      <c r="B290" s="54" t="s">
        <v>459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461</v>
      </c>
      <c r="B292" s="54" t="s">
        <v>464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467</v>
      </c>
      <c r="B293" s="54" t="s">
        <v>468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470</v>
      </c>
      <c r="B294" s="54" t="s">
        <v>471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472</v>
      </c>
      <c r="B295" s="54" t="s">
        <v>473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37" t="s">
        <v>73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37" t="s">
        <v>70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5"/>
      <c r="AB298" s="555"/>
      <c r="AC298" s="555"/>
    </row>
    <row r="299" spans="1:68" ht="27" customHeight="1" x14ac:dyDescent="0.25">
      <c r="A299" s="54" t="s">
        <v>475</v>
      </c>
      <c r="B299" s="54" t="s">
        <v>476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300</v>
      </c>
      <c r="Y300" s="560">
        <f t="shared" si="42"/>
        <v>302.40000000000003</v>
      </c>
      <c r="Z300" s="36">
        <f>IFERROR(IF(Y300=0,"",ROUNDUP(Y300/H300,0)*0.00902),"")</f>
        <v>0.64944000000000002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319.28571428571428</v>
      </c>
      <c r="BN300" s="64">
        <f t="shared" si="44"/>
        <v>321.83999999999997</v>
      </c>
      <c r="BO300" s="64">
        <f t="shared" si="45"/>
        <v>0.54112554112554112</v>
      </c>
      <c r="BP300" s="64">
        <f t="shared" si="46"/>
        <v>0.54545454545454541</v>
      </c>
    </row>
    <row r="301" spans="1:68" ht="27" customHeight="1" x14ac:dyDescent="0.25">
      <c r="A301" s="54" t="s">
        <v>481</v>
      </c>
      <c r="B301" s="54" t="s">
        <v>482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6</v>
      </c>
      <c r="Y302" s="560">
        <f t="shared" si="42"/>
        <v>6.3000000000000007</v>
      </c>
      <c r="Z302" s="36">
        <f>IFERROR(IF(Y302=0,"",ROUNDUP(Y302/H302,0)*0.00502),"")</f>
        <v>1.506E-2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6.371428571428571</v>
      </c>
      <c r="BN302" s="64">
        <f t="shared" si="44"/>
        <v>6.69</v>
      </c>
      <c r="BO302" s="64">
        <f t="shared" si="45"/>
        <v>1.2210012210012212E-2</v>
      </c>
      <c r="BP302" s="64">
        <f t="shared" si="46"/>
        <v>1.2820512820512822E-2</v>
      </c>
    </row>
    <row r="303" spans="1:68" ht="27" customHeight="1" x14ac:dyDescent="0.25">
      <c r="A303" s="54" t="s">
        <v>486</v>
      </c>
      <c r="B303" s="54" t="s">
        <v>487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491</v>
      </c>
      <c r="B305" s="54" t="s">
        <v>492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37" t="s">
        <v>73</v>
      </c>
      <c r="X306" s="561">
        <f>IFERROR(X299/H299,"0")+IFERROR(X300/H300,"0")+IFERROR(X301/H301,"0")+IFERROR(X302/H302,"0")+IFERROR(X303/H303,"0")+IFERROR(X304/H304,"0")+IFERROR(X305/H305,"0")</f>
        <v>74.285714285714292</v>
      </c>
      <c r="Y306" s="561">
        <f>IFERROR(Y299/H299,"0")+IFERROR(Y300/H300,"0")+IFERROR(Y301/H301,"0")+IFERROR(Y302/H302,"0")+IFERROR(Y303/H303,"0")+IFERROR(Y304/H304,"0")+IFERROR(Y305/H305,"0")</f>
        <v>75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0.66449999999999998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37" t="s">
        <v>70</v>
      </c>
      <c r="X307" s="561">
        <f>IFERROR(SUM(X299:X305),"0")</f>
        <v>306</v>
      </c>
      <c r="Y307" s="561">
        <f>IFERROR(SUM(Y299:Y305),"0")</f>
        <v>308.70000000000005</v>
      </c>
      <c r="Z307" s="37"/>
      <c r="AA307" s="562"/>
      <c r="AB307" s="562"/>
      <c r="AC307" s="562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664</v>
      </c>
      <c r="Y309" s="560">
        <f>IFERROR(IF(X309="",0,CEILING((X309/$H309),1)*$H309),"")</f>
        <v>670.8</v>
      </c>
      <c r="Z309" s="36">
        <f>IFERROR(IF(Y309=0,"",ROUNDUP(Y309/H309,0)*0.01898),"")</f>
        <v>1.63228</v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707.67076923076934</v>
      </c>
      <c r="BN309" s="64">
        <f>IFERROR(Y309*I309/H309,"0")</f>
        <v>714.91800000000012</v>
      </c>
      <c r="BO309" s="64">
        <f>IFERROR(1/J309*(X309/H309),"0")</f>
        <v>1.3301282051282051</v>
      </c>
      <c r="BP309" s="64">
        <f>IFERROR(1/J309*(Y309/H309),"0")</f>
        <v>1.34375</v>
      </c>
    </row>
    <row r="310" spans="1:68" ht="27" customHeight="1" x14ac:dyDescent="0.25">
      <c r="A310" s="54" t="s">
        <v>497</v>
      </c>
      <c r="B310" s="54" t="s">
        <v>498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59</v>
      </c>
      <c r="Y312" s="560">
        <f>IFERROR(IF(X312="",0,CEILING((X312/$H312),1)*$H312),"")</f>
        <v>60</v>
      </c>
      <c r="Z312" s="36">
        <f>IFERROR(IF(Y312=0,"",ROUNDUP(Y312/H312,0)*0.00651),"")</f>
        <v>0.13020000000000001</v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63.838000000000001</v>
      </c>
      <c r="BN312" s="64">
        <f>IFERROR(Y312*I312/H312,"0")</f>
        <v>64.92</v>
      </c>
      <c r="BO312" s="64">
        <f>IFERROR(1/J312*(X312/H312),"0")</f>
        <v>0.10805860805860808</v>
      </c>
      <c r="BP312" s="64">
        <f>IFERROR(1/J312*(Y312/H312),"0")</f>
        <v>0.1098901098901099</v>
      </c>
    </row>
    <row r="313" spans="1:68" ht="27" customHeight="1" x14ac:dyDescent="0.25">
      <c r="A313" s="54" t="s">
        <v>506</v>
      </c>
      <c r="B313" s="54" t="s">
        <v>507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37" t="s">
        <v>73</v>
      </c>
      <c r="X314" s="561">
        <f>IFERROR(X309/H309,"0")+IFERROR(X310/H310,"0")+IFERROR(X311/H311,"0")+IFERROR(X312/H312,"0")+IFERROR(X313/H313,"0")</f>
        <v>104.7948717948718</v>
      </c>
      <c r="Y314" s="561">
        <f>IFERROR(Y309/H309,"0")+IFERROR(Y310/H310,"0")+IFERROR(Y311/H311,"0")+IFERROR(Y312/H312,"0")+IFERROR(Y313/H313,"0")</f>
        <v>106</v>
      </c>
      <c r="Z314" s="561">
        <f>IFERROR(IF(Z309="",0,Z309),"0")+IFERROR(IF(Z310="",0,Z310),"0")+IFERROR(IF(Z311="",0,Z311),"0")+IFERROR(IF(Z312="",0,Z312),"0")+IFERROR(IF(Z313="",0,Z313),"0")</f>
        <v>1.76248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37" t="s">
        <v>70</v>
      </c>
      <c r="X315" s="561">
        <f>IFERROR(SUM(X309:X313),"0")</f>
        <v>723</v>
      </c>
      <c r="Y315" s="561">
        <f>IFERROR(SUM(Y309:Y313),"0")</f>
        <v>730.8</v>
      </c>
      <c r="Z315" s="37"/>
      <c r="AA315" s="562"/>
      <c r="AB315" s="562"/>
      <c r="AC315" s="562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5"/>
      <c r="AB316" s="555"/>
      <c r="AC316" s="555"/>
    </row>
    <row r="317" spans="1:68" ht="27" customHeight="1" x14ac:dyDescent="0.25">
      <c r="A317" s="54" t="s">
        <v>509</v>
      </c>
      <c r="B317" s="54" t="s">
        <v>510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512</v>
      </c>
      <c r="B318" s="54" t="s">
        <v>513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34</v>
      </c>
      <c r="Y318" s="560">
        <f>IFERROR(IF(X318="",0,CEILING((X318/$H318),1)*$H318),"")</f>
        <v>39</v>
      </c>
      <c r="Z318" s="36">
        <f>IFERROR(IF(Y318=0,"",ROUNDUP(Y318/H318,0)*0.01898),"")</f>
        <v>9.4899999999999998E-2</v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36.262307692307694</v>
      </c>
      <c r="BN318" s="64">
        <f>IFERROR(Y318*I318/H318,"0")</f>
        <v>41.595000000000006</v>
      </c>
      <c r="BO318" s="64">
        <f>IFERROR(1/J318*(X318/H318),"0")</f>
        <v>6.8108974358974367E-2</v>
      </c>
      <c r="BP318" s="64">
        <f>IFERROR(1/J318*(Y318/H318),"0")</f>
        <v>7.8125E-2</v>
      </c>
    </row>
    <row r="319" spans="1:68" ht="16.5" customHeight="1" x14ac:dyDescent="0.25">
      <c r="A319" s="54" t="s">
        <v>515</v>
      </c>
      <c r="B319" s="54" t="s">
        <v>516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37" t="s">
        <v>73</v>
      </c>
      <c r="X320" s="561">
        <f>IFERROR(X317/H317,"0")+IFERROR(X318/H318,"0")+IFERROR(X319/H319,"0")</f>
        <v>4.3589743589743595</v>
      </c>
      <c r="Y320" s="561">
        <f>IFERROR(Y317/H317,"0")+IFERROR(Y318/H318,"0")+IFERROR(Y319/H319,"0")</f>
        <v>5</v>
      </c>
      <c r="Z320" s="561">
        <f>IFERROR(IF(Z317="",0,Z317),"0")+IFERROR(IF(Z318="",0,Z318),"0")+IFERROR(IF(Z319="",0,Z319),"0")</f>
        <v>9.4899999999999998E-2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37" t="s">
        <v>70</v>
      </c>
      <c r="X321" s="561">
        <f>IFERROR(SUM(X317:X319),"0")</f>
        <v>34</v>
      </c>
      <c r="Y321" s="561">
        <f>IFERROR(SUM(Y317:Y319),"0")</f>
        <v>39</v>
      </c>
      <c r="Z321" s="37"/>
      <c r="AA321" s="562"/>
      <c r="AB321" s="562"/>
      <c r="AC321" s="562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5"/>
      <c r="AB322" s="555"/>
      <c r="AC322" s="555"/>
    </row>
    <row r="323" spans="1:68" ht="27" customHeight="1" x14ac:dyDescent="0.25">
      <c r="A323" s="54" t="s">
        <v>518</v>
      </c>
      <c r="B323" s="54" t="s">
        <v>519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8" t="s">
        <v>520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1" t="s">
        <v>524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7</v>
      </c>
      <c r="Y325" s="560">
        <f>IFERROR(IF(X325="",0,CEILING((X325/$H325),1)*$H325),"")</f>
        <v>7.6499999999999995</v>
      </c>
      <c r="Z325" s="36">
        <f>IFERROR(IF(Y325=0,"",ROUNDUP(Y325/H325,0)*0.00651),"")</f>
        <v>1.9529999999999999E-2</v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8.1117647058823543</v>
      </c>
      <c r="BN325" s="64">
        <f>IFERROR(Y325*I325/H325,"0")</f>
        <v>8.8650000000000002</v>
      </c>
      <c r="BO325" s="64">
        <f>IFERROR(1/J325*(X325/H325),"0")</f>
        <v>1.508295625942685E-2</v>
      </c>
      <c r="BP325" s="64">
        <f>IFERROR(1/J325*(Y325/H325),"0")</f>
        <v>1.6483516483516484E-2</v>
      </c>
    </row>
    <row r="326" spans="1:68" ht="27" customHeight="1" x14ac:dyDescent="0.25">
      <c r="A326" s="54" t="s">
        <v>528</v>
      </c>
      <c r="B326" s="54" t="s">
        <v>529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70</v>
      </c>
      <c r="X326" s="559">
        <v>11</v>
      </c>
      <c r="Y326" s="560">
        <f>IFERROR(IF(X326="",0,CEILING((X326/$H326),1)*$H326),"")</f>
        <v>12.75</v>
      </c>
      <c r="Z326" s="36">
        <f>IFERROR(IF(Y326=0,"",ROUNDUP(Y326/H326,0)*0.00651),"")</f>
        <v>3.2550000000000003E-2</v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12.423529411764706</v>
      </c>
      <c r="BN326" s="64">
        <f>IFERROR(Y326*I326/H326,"0")</f>
        <v>14.4</v>
      </c>
      <c r="BO326" s="64">
        <f>IFERROR(1/J326*(X326/H326),"0")</f>
        <v>2.3701788407670767E-2</v>
      </c>
      <c r="BP326" s="64">
        <f>IFERROR(1/J326*(Y326/H326),"0")</f>
        <v>2.7472527472527476E-2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37" t="s">
        <v>73</v>
      </c>
      <c r="X327" s="561">
        <f>IFERROR(X323/H323,"0")+IFERROR(X324/H324,"0")+IFERROR(X325/H325,"0")+IFERROR(X326/H326,"0")</f>
        <v>7.0588235294117654</v>
      </c>
      <c r="Y327" s="561">
        <f>IFERROR(Y323/H323,"0")+IFERROR(Y324/H324,"0")+IFERROR(Y325/H325,"0")+IFERROR(Y326/H326,"0")</f>
        <v>8</v>
      </c>
      <c r="Z327" s="561">
        <f>IFERROR(IF(Z323="",0,Z323),"0")+IFERROR(IF(Z324="",0,Z324),"0")+IFERROR(IF(Z325="",0,Z325),"0")+IFERROR(IF(Z326="",0,Z326),"0")</f>
        <v>5.2080000000000001E-2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37" t="s">
        <v>70</v>
      </c>
      <c r="X328" s="561">
        <f>IFERROR(SUM(X323:X326),"0")</f>
        <v>18</v>
      </c>
      <c r="Y328" s="561">
        <f>IFERROR(SUM(Y323:Y326),"0")</f>
        <v>20.399999999999999</v>
      </c>
      <c r="Z328" s="37"/>
      <c r="AA328" s="562"/>
      <c r="AB328" s="562"/>
      <c r="AC328" s="562"/>
    </row>
    <row r="329" spans="1:68" ht="14.25" customHeight="1" x14ac:dyDescent="0.25">
      <c r="A329" s="571" t="s">
        <v>530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5"/>
      <c r="AB329" s="555"/>
      <c r="AC329" s="555"/>
    </row>
    <row r="330" spans="1:68" ht="16.5" customHeight="1" x14ac:dyDescent="0.25">
      <c r="A330" s="54" t="s">
        <v>531</v>
      </c>
      <c r="B330" s="54" t="s">
        <v>532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15</v>
      </c>
      <c r="Y330" s="560">
        <f>IFERROR(IF(X330="",0,CEILING((X330/$H330),1)*$H330),"")</f>
        <v>16</v>
      </c>
      <c r="Z330" s="36">
        <f>IFERROR(IF(Y330=0,"",ROUNDUP(Y330/H330,0)*0.00474),"")</f>
        <v>3.7920000000000002E-2</v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16.8</v>
      </c>
      <c r="BN330" s="64">
        <f>IFERROR(Y330*I330/H330,"0")</f>
        <v>17.920000000000002</v>
      </c>
      <c r="BO330" s="64">
        <f>IFERROR(1/J330*(X330/H330),"0")</f>
        <v>3.1512605042016806E-2</v>
      </c>
      <c r="BP330" s="64">
        <f>IFERROR(1/J330*(Y330/H330),"0")</f>
        <v>3.3613445378151259E-2</v>
      </c>
    </row>
    <row r="331" spans="1:68" ht="27" customHeight="1" x14ac:dyDescent="0.25">
      <c r="A331" s="54" t="s">
        <v>535</v>
      </c>
      <c r="B331" s="54" t="s">
        <v>536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537</v>
      </c>
      <c r="B332" s="54" t="s">
        <v>538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70</v>
      </c>
      <c r="X332" s="559">
        <v>11</v>
      </c>
      <c r="Y332" s="560">
        <f>IFERROR(IF(X332="",0,CEILING((X332/$H332),1)*$H332),"")</f>
        <v>12</v>
      </c>
      <c r="Z332" s="36">
        <f>IFERROR(IF(Y332=0,"",ROUNDUP(Y332/H332,0)*0.00474),"")</f>
        <v>2.844E-2</v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12.32</v>
      </c>
      <c r="BN332" s="64">
        <f>IFERROR(Y332*I332/H332,"0")</f>
        <v>13.440000000000001</v>
      </c>
      <c r="BO332" s="64">
        <f>IFERROR(1/J332*(X332/H332),"0")</f>
        <v>2.3109243697478989E-2</v>
      </c>
      <c r="BP332" s="64">
        <f>IFERROR(1/J332*(Y332/H332),"0")</f>
        <v>2.5210084033613446E-2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37" t="s">
        <v>73</v>
      </c>
      <c r="X333" s="561">
        <f>IFERROR(X330/H330,"0")+IFERROR(X331/H331,"0")+IFERROR(X332/H332,"0")</f>
        <v>13</v>
      </c>
      <c r="Y333" s="561">
        <f>IFERROR(Y330/H330,"0")+IFERROR(Y331/H331,"0")+IFERROR(Y332/H332,"0")</f>
        <v>14</v>
      </c>
      <c r="Z333" s="561">
        <f>IFERROR(IF(Z330="",0,Z330),"0")+IFERROR(IF(Z331="",0,Z331),"0")+IFERROR(IF(Z332="",0,Z332),"0")</f>
        <v>6.6360000000000002E-2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37" t="s">
        <v>70</v>
      </c>
      <c r="X334" s="561">
        <f>IFERROR(SUM(X330:X332),"0")</f>
        <v>26</v>
      </c>
      <c r="Y334" s="561">
        <f>IFERROR(SUM(Y330:Y332),"0")</f>
        <v>28</v>
      </c>
      <c r="Z334" s="37"/>
      <c r="AA334" s="562"/>
      <c r="AB334" s="562"/>
      <c r="AC334" s="562"/>
    </row>
    <row r="335" spans="1:68" ht="16.5" customHeight="1" x14ac:dyDescent="0.25">
      <c r="A335" s="573" t="s">
        <v>539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5"/>
      <c r="AB336" s="555"/>
      <c r="AC336" s="555"/>
    </row>
    <row r="337" spans="1:68" ht="27" customHeight="1" x14ac:dyDescent="0.25">
      <c r="A337" s="54" t="s">
        <v>540</v>
      </c>
      <c r="B337" s="54" t="s">
        <v>541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543</v>
      </c>
      <c r="B338" s="54" t="s">
        <v>544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105</v>
      </c>
      <c r="Y338" s="560">
        <f>IFERROR(IF(X338="",0,CEILING((X338/$H338),1)*$H338),"")</f>
        <v>105</v>
      </c>
      <c r="Z338" s="36">
        <f>IFERROR(IF(Y338=0,"",ROUNDUP(Y338/H338,0)*0.00651),"")</f>
        <v>0.32550000000000001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117.59999999999998</v>
      </c>
      <c r="BN338" s="64">
        <f>IFERROR(Y338*I338/H338,"0")</f>
        <v>117.59999999999998</v>
      </c>
      <c r="BO338" s="64">
        <f>IFERROR(1/J338*(X338/H338),"0")</f>
        <v>0.27472527472527475</v>
      </c>
      <c r="BP338" s="64">
        <f>IFERROR(1/J338*(Y338/H338),"0")</f>
        <v>0.27472527472527475</v>
      </c>
    </row>
    <row r="339" spans="1:68" ht="27" customHeight="1" x14ac:dyDescent="0.25">
      <c r="A339" s="54" t="s">
        <v>546</v>
      </c>
      <c r="B339" s="54" t="s">
        <v>547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70</v>
      </c>
      <c r="X339" s="559">
        <v>57</v>
      </c>
      <c r="Y339" s="560">
        <f>IFERROR(IF(X339="",0,CEILING((X339/$H339),1)*$H339),"")</f>
        <v>58.800000000000004</v>
      </c>
      <c r="Z339" s="36">
        <f>IFERROR(IF(Y339=0,"",ROUNDUP(Y339/H339,0)*0.00651),"")</f>
        <v>0.18228</v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63.514285714285712</v>
      </c>
      <c r="BN339" s="64">
        <f>IFERROR(Y339*I339/H339,"0")</f>
        <v>65.52000000000001</v>
      </c>
      <c r="BO339" s="64">
        <f>IFERROR(1/J339*(X339/H339),"0")</f>
        <v>0.14913657770800628</v>
      </c>
      <c r="BP339" s="64">
        <f>IFERROR(1/J339*(Y339/H339),"0")</f>
        <v>0.15384615384615385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37" t="s">
        <v>73</v>
      </c>
      <c r="X340" s="561">
        <f>IFERROR(X337/H337,"0")+IFERROR(X338/H338,"0")+IFERROR(X339/H339,"0")</f>
        <v>77.142857142857139</v>
      </c>
      <c r="Y340" s="561">
        <f>IFERROR(Y337/H337,"0")+IFERROR(Y338/H338,"0")+IFERROR(Y339/H339,"0")</f>
        <v>78</v>
      </c>
      <c r="Z340" s="561">
        <f>IFERROR(IF(Z337="",0,Z337),"0")+IFERROR(IF(Z338="",0,Z338),"0")+IFERROR(IF(Z339="",0,Z339),"0")</f>
        <v>0.50778000000000001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37" t="s">
        <v>70</v>
      </c>
      <c r="X341" s="561">
        <f>IFERROR(SUM(X337:X339),"0")</f>
        <v>162</v>
      </c>
      <c r="Y341" s="561">
        <f>IFERROR(SUM(Y337:Y339),"0")</f>
        <v>163.80000000000001</v>
      </c>
      <c r="Z341" s="37"/>
      <c r="AA341" s="562"/>
      <c r="AB341" s="562"/>
      <c r="AC341" s="562"/>
    </row>
    <row r="342" spans="1:68" ht="27.75" customHeight="1" x14ac:dyDescent="0.2">
      <c r="A342" s="650" t="s">
        <v>549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48"/>
      <c r="AB342" s="48"/>
      <c r="AC342" s="48"/>
    </row>
    <row r="343" spans="1:68" ht="16.5" customHeight="1" x14ac:dyDescent="0.25">
      <c r="A343" s="573" t="s">
        <v>550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5"/>
      <c r="AB344" s="555"/>
      <c r="AC344" s="555"/>
    </row>
    <row r="345" spans="1:68" ht="37.5" customHeight="1" x14ac:dyDescent="0.25">
      <c r="A345" s="54" t="s">
        <v>551</v>
      </c>
      <c r="B345" s="54" t="s">
        <v>552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60</v>
      </c>
      <c r="Y346" s="560">
        <f t="shared" si="47"/>
        <v>60</v>
      </c>
      <c r="Z346" s="36">
        <f>IFERROR(IF(Y346=0,"",ROUNDUP(Y346/H346,0)*0.02175),"")</f>
        <v>8.6999999999999994E-2</v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61.92</v>
      </c>
      <c r="BN346" s="64">
        <f t="shared" si="49"/>
        <v>61.92</v>
      </c>
      <c r="BO346" s="64">
        <f t="shared" si="50"/>
        <v>8.3333333333333329E-2</v>
      </c>
      <c r="BP346" s="64">
        <f t="shared" si="51"/>
        <v>8.3333333333333329E-2</v>
      </c>
    </row>
    <row r="347" spans="1:68" ht="27" customHeight="1" x14ac:dyDescent="0.25">
      <c r="A347" s="54" t="s">
        <v>557</v>
      </c>
      <c r="B347" s="54" t="s">
        <v>558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182</v>
      </c>
      <c r="Y347" s="560">
        <f t="shared" si="47"/>
        <v>195</v>
      </c>
      <c r="Z347" s="36">
        <f>IFERROR(IF(Y347=0,"",ROUNDUP(Y347/H347,0)*0.02175),"")</f>
        <v>0.28275</v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187.82400000000001</v>
      </c>
      <c r="BN347" s="64">
        <f t="shared" si="49"/>
        <v>201.23999999999998</v>
      </c>
      <c r="BO347" s="64">
        <f t="shared" si="50"/>
        <v>0.25277777777777777</v>
      </c>
      <c r="BP347" s="64">
        <f t="shared" si="51"/>
        <v>0.27083333333333331</v>
      </c>
    </row>
    <row r="348" spans="1:68" ht="37.5" customHeight="1" x14ac:dyDescent="0.25">
      <c r="A348" s="54" t="s">
        <v>560</v>
      </c>
      <c r="B348" s="54" t="s">
        <v>561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150</v>
      </c>
      <c r="Y348" s="560">
        <f t="shared" si="47"/>
        <v>150</v>
      </c>
      <c r="Z348" s="36">
        <f>IFERROR(IF(Y348=0,"",ROUNDUP(Y348/H348,0)*0.02175),"")</f>
        <v>0.21749999999999997</v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154.80000000000001</v>
      </c>
      <c r="BN348" s="64">
        <f t="shared" si="49"/>
        <v>154.80000000000001</v>
      </c>
      <c r="BO348" s="64">
        <f t="shared" si="50"/>
        <v>0.20833333333333331</v>
      </c>
      <c r="BP348" s="64">
        <f t="shared" si="51"/>
        <v>0.20833333333333331</v>
      </c>
    </row>
    <row r="349" spans="1:68" ht="27" customHeight="1" x14ac:dyDescent="0.25">
      <c r="A349" s="54" t="s">
        <v>563</v>
      </c>
      <c r="B349" s="54" t="s">
        <v>564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566</v>
      </c>
      <c r="B350" s="54" t="s">
        <v>567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568</v>
      </c>
      <c r="B351" s="54" t="s">
        <v>569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70</v>
      </c>
      <c r="X351" s="559">
        <v>5</v>
      </c>
      <c r="Y351" s="560">
        <f t="shared" si="47"/>
        <v>5</v>
      </c>
      <c r="Z351" s="36">
        <f>IFERROR(IF(Y351=0,"",ROUNDUP(Y351/H351,0)*0.00902),"")</f>
        <v>9.0200000000000002E-3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5.21</v>
      </c>
      <c r="BN351" s="64">
        <f t="shared" si="49"/>
        <v>5.21</v>
      </c>
      <c r="BO351" s="64">
        <f t="shared" si="50"/>
        <v>7.575757575757576E-3</v>
      </c>
      <c r="BP351" s="64">
        <f t="shared" si="51"/>
        <v>7.575757575757576E-3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37" t="s">
        <v>73</v>
      </c>
      <c r="X352" s="561">
        <f>IFERROR(X345/H345,"0")+IFERROR(X346/H346,"0")+IFERROR(X347/H347,"0")+IFERROR(X348/H348,"0")+IFERROR(X349/H349,"0")+IFERROR(X350/H350,"0")+IFERROR(X351/H351,"0")</f>
        <v>27.133333333333333</v>
      </c>
      <c r="Y352" s="561">
        <f>IFERROR(Y345/H345,"0")+IFERROR(Y346/H346,"0")+IFERROR(Y347/H347,"0")+IFERROR(Y348/H348,"0")+IFERROR(Y349/H349,"0")+IFERROR(Y350/H350,"0")+IFERROR(Y351/H351,"0")</f>
        <v>28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0.59627000000000008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37" t="s">
        <v>70</v>
      </c>
      <c r="X353" s="561">
        <f>IFERROR(SUM(X345:X351),"0")</f>
        <v>397</v>
      </c>
      <c r="Y353" s="561">
        <f>IFERROR(SUM(Y345:Y351),"0")</f>
        <v>410</v>
      </c>
      <c r="Z353" s="37"/>
      <c r="AA353" s="562"/>
      <c r="AB353" s="562"/>
      <c r="AC353" s="562"/>
    </row>
    <row r="354" spans="1:68" ht="14.25" customHeight="1" x14ac:dyDescent="0.25">
      <c r="A354" s="571" t="s">
        <v>139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150</v>
      </c>
      <c r="Y355" s="560">
        <f>IFERROR(IF(X355="",0,CEILING((X355/$H355),1)*$H355),"")</f>
        <v>150</v>
      </c>
      <c r="Z355" s="36">
        <f>IFERROR(IF(Y355=0,"",ROUNDUP(Y355/H355,0)*0.02175),"")</f>
        <v>0.21749999999999997</v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154.80000000000001</v>
      </c>
      <c r="BN355" s="64">
        <f>IFERROR(Y355*I355/H355,"0")</f>
        <v>154.80000000000001</v>
      </c>
      <c r="BO355" s="64">
        <f>IFERROR(1/J355*(X355/H355),"0")</f>
        <v>0.20833333333333331</v>
      </c>
      <c r="BP355" s="64">
        <f>IFERROR(1/J355*(Y355/H355),"0")</f>
        <v>0.20833333333333331</v>
      </c>
    </row>
    <row r="356" spans="1:68" ht="16.5" customHeight="1" x14ac:dyDescent="0.25">
      <c r="A356" s="54" t="s">
        <v>573</v>
      </c>
      <c r="B356" s="54" t="s">
        <v>574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37" t="s">
        <v>73</v>
      </c>
      <c r="X357" s="561">
        <f>IFERROR(X355/H355,"0")+IFERROR(X356/H356,"0")</f>
        <v>10</v>
      </c>
      <c r="Y357" s="561">
        <f>IFERROR(Y355/H355,"0")+IFERROR(Y356/H356,"0")</f>
        <v>10</v>
      </c>
      <c r="Z357" s="561">
        <f>IFERROR(IF(Z355="",0,Z355),"0")+IFERROR(IF(Z356="",0,Z356),"0")</f>
        <v>0.21749999999999997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37" t="s">
        <v>70</v>
      </c>
      <c r="X358" s="561">
        <f>IFERROR(SUM(X355:X356),"0")</f>
        <v>150</v>
      </c>
      <c r="Y358" s="561">
        <f>IFERROR(SUM(Y355:Y356),"0")</f>
        <v>150</v>
      </c>
      <c r="Z358" s="37"/>
      <c r="AA358" s="562"/>
      <c r="AB358" s="562"/>
      <c r="AC358" s="562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5"/>
      <c r="AB359" s="555"/>
      <c r="AC359" s="555"/>
    </row>
    <row r="360" spans="1:68" ht="27" customHeight="1" x14ac:dyDescent="0.25">
      <c r="A360" s="54" t="s">
        <v>575</v>
      </c>
      <c r="B360" s="54" t="s">
        <v>576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578</v>
      </c>
      <c r="B361" s="54" t="s">
        <v>579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5"/>
      <c r="AB364" s="555"/>
      <c r="AC364" s="555"/>
    </row>
    <row r="365" spans="1:68" ht="27" customHeight="1" x14ac:dyDescent="0.25">
      <c r="A365" s="54" t="s">
        <v>581</v>
      </c>
      <c r="B365" s="54" t="s">
        <v>582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584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5"/>
      <c r="AB369" s="555"/>
      <c r="AC369" s="555"/>
    </row>
    <row r="370" spans="1:68" ht="37.5" customHeight="1" x14ac:dyDescent="0.25">
      <c r="A370" s="54" t="s">
        <v>585</v>
      </c>
      <c r="B370" s="54" t="s">
        <v>586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588</v>
      </c>
      <c r="B371" s="54" t="s">
        <v>589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591</v>
      </c>
      <c r="B372" s="54" t="s">
        <v>592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5"/>
      <c r="AB375" s="555"/>
      <c r="AC375" s="555"/>
    </row>
    <row r="376" spans="1:68" ht="27" customHeight="1" x14ac:dyDescent="0.25">
      <c r="A376" s="54" t="s">
        <v>593</v>
      </c>
      <c r="B376" s="54" t="s">
        <v>594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5"/>
      <c r="AB379" s="555"/>
      <c r="AC379" s="555"/>
    </row>
    <row r="380" spans="1:68" ht="27" customHeight="1" x14ac:dyDescent="0.25">
      <c r="A380" s="54" t="s">
        <v>596</v>
      </c>
      <c r="B380" s="54" t="s">
        <v>597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599</v>
      </c>
      <c r="B381" s="54" t="s">
        <v>600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5"/>
      <c r="AB384" s="555"/>
      <c r="AC384" s="555"/>
    </row>
    <row r="385" spans="1:68" ht="27" customHeight="1" x14ac:dyDescent="0.25">
      <c r="A385" s="54" t="s">
        <v>601</v>
      </c>
      <c r="B385" s="54" t="s">
        <v>602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0" t="s">
        <v>604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48"/>
      <c r="AB388" s="48"/>
      <c r="AC388" s="48"/>
    </row>
    <row r="389" spans="1:68" ht="16.5" customHeight="1" x14ac:dyDescent="0.25">
      <c r="A389" s="573" t="s">
        <v>605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5"/>
      <c r="AB390" s="555"/>
      <c r="AC390" s="555"/>
    </row>
    <row r="391" spans="1:68" ht="27" customHeight="1" x14ac:dyDescent="0.25">
      <c r="A391" s="54" t="s">
        <v>606</v>
      </c>
      <c r="B391" s="54" t="s">
        <v>607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620</v>
      </c>
      <c r="B397" s="54" t="s">
        <v>621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629</v>
      </c>
      <c r="B400" s="54" t="s">
        <v>630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5"/>
      <c r="AB403" s="555"/>
      <c r="AC403" s="555"/>
    </row>
    <row r="404" spans="1:68" ht="27" customHeight="1" x14ac:dyDescent="0.25">
      <c r="A404" s="54" t="s">
        <v>631</v>
      </c>
      <c r="B404" s="54" t="s">
        <v>632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637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5"/>
      <c r="AB409" s="555"/>
      <c r="AC409" s="555"/>
    </row>
    <row r="410" spans="1:68" ht="27" customHeight="1" x14ac:dyDescent="0.25">
      <c r="A410" s="54" t="s">
        <v>638</v>
      </c>
      <c r="B410" s="54" t="s">
        <v>639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5"/>
      <c r="AB413" s="555"/>
      <c r="AC413" s="555"/>
    </row>
    <row r="414" spans="1:68" ht="27" customHeight="1" x14ac:dyDescent="0.25">
      <c r="A414" s="54" t="s">
        <v>641</v>
      </c>
      <c r="B414" s="54" t="s">
        <v>642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650</v>
      </c>
      <c r="B417" s="54" t="s">
        <v>651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652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5"/>
      <c r="AB421" s="555"/>
      <c r="AC421" s="555"/>
    </row>
    <row r="422" spans="1:68" ht="27" customHeight="1" x14ac:dyDescent="0.25">
      <c r="A422" s="54" t="s">
        <v>653</v>
      </c>
      <c r="B422" s="54" t="s">
        <v>654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656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5"/>
      <c r="AB426" s="555"/>
      <c r="AC426" s="555"/>
    </row>
    <row r="427" spans="1:68" ht="27" customHeight="1" x14ac:dyDescent="0.25">
      <c r="A427" s="54" t="s">
        <v>657</v>
      </c>
      <c r="B427" s="54" t="s">
        <v>658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0" t="s">
        <v>660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48"/>
      <c r="AB430" s="48"/>
      <c r="AC430" s="48"/>
    </row>
    <row r="431" spans="1:68" ht="16.5" customHeight="1" x14ac:dyDescent="0.25">
      <c r="A431" s="573" t="s">
        <v>660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5"/>
      <c r="AB432" s="555"/>
      <c r="AC432" s="555"/>
    </row>
    <row r="433" spans="1:68" ht="27" customHeight="1" x14ac:dyDescent="0.25">
      <c r="A433" s="54" t="s">
        <v>661</v>
      </c>
      <c r="B433" s="54" t="s">
        <v>662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667</v>
      </c>
      <c r="B435" s="54" t="s">
        <v>668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672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674</v>
      </c>
      <c r="B437" s="54" t="s">
        <v>675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680</v>
      </c>
      <c r="B439" s="54" t="s">
        <v>681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10</v>
      </c>
      <c r="Y441" s="560">
        <f t="shared" si="58"/>
        <v>14.399999999999999</v>
      </c>
      <c r="Z441" s="36">
        <f>IFERROR(IF(Y441=0,"",ROUNDUP(Y441/H441,0)*0.00902),"")</f>
        <v>2.7060000000000001E-2</v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14.4375</v>
      </c>
      <c r="BN441" s="64">
        <f t="shared" si="61"/>
        <v>20.79</v>
      </c>
      <c r="BO441" s="64">
        <f t="shared" si="62"/>
        <v>1.5782828282828284E-2</v>
      </c>
      <c r="BP441" s="64">
        <f t="shared" si="63"/>
        <v>2.2727272727272728E-2</v>
      </c>
    </row>
    <row r="442" spans="1:68" ht="27" customHeight="1" x14ac:dyDescent="0.25">
      <c r="A442" s="54" t="s">
        <v>687</v>
      </c>
      <c r="B442" s="54" t="s">
        <v>688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689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10</v>
      </c>
      <c r="Y444" s="560">
        <f t="shared" si="58"/>
        <v>12</v>
      </c>
      <c r="Z444" s="36">
        <f>IFERROR(IF(Y444=0,"",ROUNDUP(Y444/H444,0)*0.00651),"")</f>
        <v>3.2550000000000003E-2</v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10.75</v>
      </c>
      <c r="BN444" s="64">
        <f t="shared" si="61"/>
        <v>12.9</v>
      </c>
      <c r="BO444" s="64">
        <f t="shared" si="62"/>
        <v>2.2893772893772896E-2</v>
      </c>
      <c r="BP444" s="64">
        <f t="shared" si="63"/>
        <v>2.7472527472527476E-2</v>
      </c>
    </row>
    <row r="445" spans="1:68" ht="27" customHeight="1" x14ac:dyDescent="0.25">
      <c r="A445" s="54" t="s">
        <v>694</v>
      </c>
      <c r="B445" s="54" t="s">
        <v>695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694</v>
      </c>
      <c r="B446" s="54" t="s">
        <v>696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6.25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8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5.9610000000000003E-2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37" t="s">
        <v>70</v>
      </c>
      <c r="X448" s="561">
        <f>IFERROR(SUM(X433:X446),"0")</f>
        <v>20</v>
      </c>
      <c r="Y448" s="561">
        <f>IFERROR(SUM(Y433:Y446),"0")</f>
        <v>26.4</v>
      </c>
      <c r="Z448" s="37"/>
      <c r="AA448" s="562"/>
      <c r="AB448" s="562"/>
      <c r="AC448" s="562"/>
    </row>
    <row r="449" spans="1:68" ht="14.25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5"/>
      <c r="AB449" s="555"/>
      <c r="AC449" s="555"/>
    </row>
    <row r="450" spans="1:68" ht="16.5" customHeight="1" x14ac:dyDescent="0.25">
      <c r="A450" s="54" t="s">
        <v>697</v>
      </c>
      <c r="B450" s="54" t="s">
        <v>698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700</v>
      </c>
      <c r="B451" s="54" t="s">
        <v>701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702</v>
      </c>
      <c r="B452" s="54" t="s">
        <v>703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5"/>
      <c r="AB455" s="555"/>
      <c r="AC455" s="555"/>
    </row>
    <row r="456" spans="1:68" ht="27" customHeight="1" x14ac:dyDescent="0.25">
      <c r="A456" s="54" t="s">
        <v>704</v>
      </c>
      <c r="B456" s="54" t="s">
        <v>705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707</v>
      </c>
      <c r="B457" s="54" t="s">
        <v>708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710</v>
      </c>
      <c r="B458" s="54" t="s">
        <v>711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713</v>
      </c>
      <c r="B459" s="54" t="s">
        <v>714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713</v>
      </c>
      <c r="B460" s="54" t="s">
        <v>715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4</v>
      </c>
      <c r="Y460" s="560">
        <f t="shared" si="64"/>
        <v>4.8</v>
      </c>
      <c r="Z460" s="36">
        <f>IFERROR(IF(Y460=0,"",ROUNDUP(Y460/H460,0)*0.00902),"")</f>
        <v>9.0200000000000002E-3</v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5.7750000000000004</v>
      </c>
      <c r="BN460" s="64">
        <f t="shared" si="66"/>
        <v>6.93</v>
      </c>
      <c r="BO460" s="64">
        <f t="shared" si="67"/>
        <v>6.3131313131313139E-3</v>
      </c>
      <c r="BP460" s="64">
        <f t="shared" si="68"/>
        <v>7.575757575757576E-3</v>
      </c>
    </row>
    <row r="461" spans="1:68" ht="27" customHeight="1" x14ac:dyDescent="0.25">
      <c r="A461" s="54" t="s">
        <v>716</v>
      </c>
      <c r="B461" s="54" t="s">
        <v>717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718</v>
      </c>
      <c r="B462" s="54" t="s">
        <v>719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11</v>
      </c>
      <c r="Y462" s="560">
        <f t="shared" si="64"/>
        <v>14.399999999999999</v>
      </c>
      <c r="Z462" s="36">
        <f>IFERROR(IF(Y462=0,"",ROUNDUP(Y462/H462,0)*0.00902),"")</f>
        <v>2.7060000000000001E-2</v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15.331250000000001</v>
      </c>
      <c r="BN462" s="64">
        <f t="shared" si="66"/>
        <v>20.07</v>
      </c>
      <c r="BO462" s="64">
        <f t="shared" si="67"/>
        <v>1.7361111111111115E-2</v>
      </c>
      <c r="BP462" s="64">
        <f t="shared" si="68"/>
        <v>2.2727272727272728E-2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37" t="s">
        <v>73</v>
      </c>
      <c r="X463" s="561">
        <f>IFERROR(X456/H456,"0")+IFERROR(X457/H457,"0")+IFERROR(X458/H458,"0")+IFERROR(X459/H459,"0")+IFERROR(X460/H460,"0")+IFERROR(X461/H461,"0")+IFERROR(X462/H462,"0")</f>
        <v>3.1250000000000004</v>
      </c>
      <c r="Y463" s="561">
        <f>IFERROR(Y456/H456,"0")+IFERROR(Y457/H457,"0")+IFERROR(Y458/H458,"0")+IFERROR(Y459/H459,"0")+IFERROR(Y460/H460,"0")+IFERROR(Y461/H461,"0")+IFERROR(Y462/H462,"0")</f>
        <v>4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3.6080000000000001E-2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37" t="s">
        <v>70</v>
      </c>
      <c r="X464" s="561">
        <f>IFERROR(SUM(X456:X462),"0")</f>
        <v>15</v>
      </c>
      <c r="Y464" s="561">
        <f>IFERROR(SUM(Y456:Y462),"0")</f>
        <v>19.2</v>
      </c>
      <c r="Z464" s="37"/>
      <c r="AA464" s="562"/>
      <c r="AB464" s="562"/>
      <c r="AC464" s="562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5"/>
      <c r="AB465" s="555"/>
      <c r="AC465" s="555"/>
    </row>
    <row r="466" spans="1:68" ht="16.5" customHeight="1" x14ac:dyDescent="0.25">
      <c r="A466" s="54" t="s">
        <v>720</v>
      </c>
      <c r="B466" s="54" t="s">
        <v>721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723</v>
      </c>
      <c r="B467" s="54" t="s">
        <v>724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726</v>
      </c>
      <c r="B468" s="54" t="s">
        <v>727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0" t="s">
        <v>729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48"/>
      <c r="AB471" s="48"/>
      <c r="AC471" s="48"/>
    </row>
    <row r="472" spans="1:68" ht="16.5" customHeight="1" x14ac:dyDescent="0.25">
      <c r="A472" s="573" t="s">
        <v>729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5"/>
      <c r="AB473" s="555"/>
      <c r="AC473" s="555"/>
    </row>
    <row r="474" spans="1:68" ht="27" customHeight="1" x14ac:dyDescent="0.25">
      <c r="A474" s="54" t="s">
        <v>730</v>
      </c>
      <c r="B474" s="54" t="s">
        <v>731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1" t="s">
        <v>732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734</v>
      </c>
      <c r="B475" s="54" t="s">
        <v>735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02" t="s">
        <v>736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">
        <v>740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742</v>
      </c>
      <c r="B477" s="54" t="s">
        <v>743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3" t="s">
        <v>744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747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8" t="s">
        <v>751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2" t="s">
        <v>755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7" t="s">
        <v>759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763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767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771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1" t="s">
        <v>774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778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2" t="s">
        <v>783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3749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3830.1500000000005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3996.7130892946934</v>
      </c>
      <c r="Y507" s="561">
        <f>IFERROR(SUM(BN22:BN503),"0")</f>
        <v>4086.17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37" t="s">
        <v>788</v>
      </c>
      <c r="X508" s="38">
        <f>ROUNDUP(SUM(BO22:BO503),0)</f>
        <v>7</v>
      </c>
      <c r="Y508" s="38">
        <f>ROUNDUP(SUM(BP22:BP503),0)</f>
        <v>8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4171.7130892946934</v>
      </c>
      <c r="Y509" s="561">
        <f>GrossWeightTotalR+PalletQtyTotalR*25</f>
        <v>4286.17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842.64187843746663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861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8.3741599999999998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549</v>
      </c>
      <c r="U513" s="768"/>
      <c r="V513" s="579" t="s">
        <v>604</v>
      </c>
      <c r="W513" s="767"/>
      <c r="X513" s="767"/>
      <c r="Y513" s="768"/>
      <c r="Z513" s="556" t="s">
        <v>660</v>
      </c>
      <c r="AA513" s="579" t="s">
        <v>729</v>
      </c>
      <c r="AB513" s="768"/>
      <c r="AC513" s="52"/>
      <c r="AF513" s="557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402</v>
      </c>
      <c r="M514" s="579" t="s">
        <v>418</v>
      </c>
      <c r="N514" s="557"/>
      <c r="O514" s="579" t="s">
        <v>432</v>
      </c>
      <c r="P514" s="579" t="s">
        <v>442</v>
      </c>
      <c r="Q514" s="579" t="s">
        <v>449</v>
      </c>
      <c r="R514" s="579" t="s">
        <v>454</v>
      </c>
      <c r="S514" s="579" t="s">
        <v>539</v>
      </c>
      <c r="T514" s="579" t="s">
        <v>550</v>
      </c>
      <c r="U514" s="579" t="s">
        <v>584</v>
      </c>
      <c r="V514" s="579" t="s">
        <v>605</v>
      </c>
      <c r="W514" s="579" t="s">
        <v>637</v>
      </c>
      <c r="X514" s="579" t="s">
        <v>652</v>
      </c>
      <c r="Y514" s="579" t="s">
        <v>656</v>
      </c>
      <c r="Z514" s="579" t="s">
        <v>660</v>
      </c>
      <c r="AA514" s="579" t="s">
        <v>729</v>
      </c>
      <c r="AB514" s="579" t="s">
        <v>780</v>
      </c>
      <c r="AC514" s="52"/>
      <c r="AF514" s="557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7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134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527.40000000000009</v>
      </c>
      <c r="E516" s="46">
        <f>IFERROR(Y89*1,"0")+IFERROR(Y90*1,"0")+IFERROR(Y91*1,"0")+IFERROR(Y95*1,"0")+IFERROR(Y96*1,"0")+IFERROR(Y97*1,"0")+IFERROR(Y98*1,"0")+IFERROR(Y99*1,"0")</f>
        <v>361.8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270</v>
      </c>
      <c r="G516" s="46">
        <f>IFERROR(Y130*1,"0")+IFERROR(Y131*1,"0")+IFERROR(Y135*1,"0")+IFERROR(Y136*1,"0")+IFERROR(Y140*1,"0")+IFERROR(Y141*1,"0")</f>
        <v>58.400000000000006</v>
      </c>
      <c r="H516" s="46">
        <f>IFERROR(Y146*1,"0")+IFERROR(Y150*1,"0")+IFERROR(Y151*1,"0")+IFERROR(Y152*1,"0")</f>
        <v>100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102.05999999999999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327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24.39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28.8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1126.9000000000001</v>
      </c>
      <c r="S516" s="46">
        <f>IFERROR(Y337*1,"0")+IFERROR(Y338*1,"0")+IFERROR(Y339*1,"0")</f>
        <v>163.80000000000001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560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45.599999999999994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2025-08-12T09:05:49Z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