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заказы Краснодар\12,08,25 Пушкарный\"/>
    </mc:Choice>
  </mc:AlternateContent>
  <xr:revisionPtr revIDLastSave="0" documentId="13_ncr:1_{3B71955F-0E95-4DDE-9AA7-364B2327C8DE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заказа'!$X$507:$X$507</definedName>
    <definedName name="GrossWeightTotalR">'Бланк заказа'!$Y$507:$Y$507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заказа'!$X$508:$X$508</definedName>
    <definedName name="PalletQtyTotalR">'Бланк заказа'!$Y$508:$Y$508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заказа'!$B$218:$B$218</definedName>
    <definedName name="ProductId101">'Бланк заказа'!$B$219:$B$219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заказа'!$B$263:$B$263</definedName>
    <definedName name="ProductId125">'Бланк заказа'!$B$268:$B$268</definedName>
    <definedName name="ProductId126">'Бланк заказа'!$B$269:$B$269</definedName>
    <definedName name="ProductId127">'Бланк заказа'!$B$270:$B$270</definedName>
    <definedName name="ProductId128">'Бланк заказа'!$B$275:$B$275</definedName>
    <definedName name="ProductId129">'Бланк заказа'!$B$279:$B$279</definedName>
    <definedName name="ProductId13">'Бланк заказа'!$B$52:$B$52</definedName>
    <definedName name="ProductId130">'Бланк заказа'!$B$284:$B$284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заказа'!$B$295:$B$295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заказа'!$B$312:$B$312</definedName>
    <definedName name="ProductId149">'Бланк заказа'!$B$313:$B$313</definedName>
    <definedName name="ProductId15">'Бланк заказа'!$B$54:$B$54</definedName>
    <definedName name="ProductId150">'Бланк заказа'!$B$317:$B$317</definedName>
    <definedName name="ProductId151">'Бланк заказа'!$B$318:$B$318</definedName>
    <definedName name="ProductId152">'Бланк заказа'!$B$319:$B$319</definedName>
    <definedName name="ProductId153">'Бланк заказа'!$B$323:$B$323</definedName>
    <definedName name="ProductId154">'Бланк заказа'!$B$324:$B$324</definedName>
    <definedName name="ProductId155">'Бланк заказа'!$B$325:$B$325</definedName>
    <definedName name="ProductId156">'Бланк заказа'!$B$326:$B$326</definedName>
    <definedName name="ProductId157">'Бланк заказа'!$B$330:$B$330</definedName>
    <definedName name="ProductId158">'Бланк заказа'!$B$331:$B$331</definedName>
    <definedName name="ProductId159">'Бланк заказа'!$B$332:$B$332</definedName>
    <definedName name="ProductId16">'Бланк заказа'!$B$55:$B$55</definedName>
    <definedName name="ProductId160">'Бланк заказа'!$B$337:$B$337</definedName>
    <definedName name="ProductId161">'Бланк заказа'!$B$338:$B$338</definedName>
    <definedName name="ProductId162">'Бланк заказа'!$B$339:$B$339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заказа'!$B$355:$B$355</definedName>
    <definedName name="ProductId171">'Бланк заказа'!$B$356:$B$356</definedName>
    <definedName name="ProductId172">'Бланк заказа'!$B$360:$B$360</definedName>
    <definedName name="ProductId173">'Бланк заказа'!$B$361:$B$361</definedName>
    <definedName name="ProductId174">'Бланк заказа'!$B$365:$B$365</definedName>
    <definedName name="ProductId175">'Бланк заказа'!$B$370:$B$370</definedName>
    <definedName name="ProductId176">'Бланк заказа'!$B$371:$B$371</definedName>
    <definedName name="ProductId177">'Бланк заказа'!$B$372:$B$372</definedName>
    <definedName name="ProductId178">'Бланк заказа'!$B$376:$B$376</definedName>
    <definedName name="ProductId179">'Бланк заказа'!$B$380:$B$380</definedName>
    <definedName name="ProductId18">'Бланк заказа'!$B$57:$B$57</definedName>
    <definedName name="ProductId180">'Бланк заказа'!$B$381:$B$381</definedName>
    <definedName name="ProductId181">'Бланк заказа'!$B$385:$B$385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заказа'!$B$404:$B$404</definedName>
    <definedName name="ProductId193">'Бланк заказа'!$B$405:$B$405</definedName>
    <definedName name="ProductId194">'Бланк заказа'!$B$410:$B$410</definedName>
    <definedName name="ProductId195">'Бланк заказа'!$B$414:$B$414</definedName>
    <definedName name="ProductId196">'Бланк заказа'!$B$415:$B$415</definedName>
    <definedName name="ProductId197">'Бланк заказа'!$B$416:$B$416</definedName>
    <definedName name="ProductId198">'Бланк заказа'!$B$417:$B$417</definedName>
    <definedName name="ProductId199">'Бланк заказа'!$B$422:$B$422</definedName>
    <definedName name="ProductId2">'Бланк заказа'!$B$26:$B$26</definedName>
    <definedName name="ProductId20">'Бланк заказа'!$B$62:$B$62</definedName>
    <definedName name="ProductId200">'Бланк заказа'!$B$427:$B$427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заказа'!$B$450:$B$450</definedName>
    <definedName name="ProductId216">'Бланк заказа'!$B$451:$B$451</definedName>
    <definedName name="ProductId217">'Бланк заказа'!$B$452:$B$452</definedName>
    <definedName name="ProductId218">'Бланк заказа'!$B$456:$B$456</definedName>
    <definedName name="ProductId219">'Бланк заказа'!$B$457:$B$457</definedName>
    <definedName name="ProductId22">'Бланк заказа'!$B$64:$B$64</definedName>
    <definedName name="ProductId220">'Бланк заказа'!$B$458:$B$458</definedName>
    <definedName name="ProductId221">'Бланк заказа'!$B$459:$B$459</definedName>
    <definedName name="ProductId222">'Бланк заказа'!$B$460:$B$460</definedName>
    <definedName name="ProductId223">'Бланк заказа'!$B$461:$B$461</definedName>
    <definedName name="ProductId224">'Бланк заказа'!$B$462:$B$462</definedName>
    <definedName name="ProductId225">'Бланк заказа'!$B$466:$B$466</definedName>
    <definedName name="ProductId226">'Бланк заказа'!$B$467:$B$467</definedName>
    <definedName name="ProductId227">'Бланк заказа'!$B$468:$B$468</definedName>
    <definedName name="ProductId228">'Бланк заказа'!$B$474:$B$474</definedName>
    <definedName name="ProductId229">'Бланк заказа'!$B$475:$B$475</definedName>
    <definedName name="ProductId23">'Бланк заказа'!$B$68:$B$68</definedName>
    <definedName name="ProductId230">'Бланк заказа'!$B$476:$B$476</definedName>
    <definedName name="ProductId231">'Бланк заказа'!$B$477:$B$477</definedName>
    <definedName name="ProductId232">'Бланк заказа'!$B$481:$B$481</definedName>
    <definedName name="ProductId233">'Бланк заказа'!$B$482:$B$482</definedName>
    <definedName name="ProductId234">'Бланк заказа'!$B$483:$B$483</definedName>
    <definedName name="ProductId235">'Бланк заказа'!$B$487:$B$487</definedName>
    <definedName name="ProductId236">'Бланк заказа'!$B$488:$B$488</definedName>
    <definedName name="ProductId237">'Бланк заказа'!$B$492:$B$492</definedName>
    <definedName name="ProductId238">'Бланк заказа'!$B$493:$B$493</definedName>
    <definedName name="ProductId239">'Бланк заказа'!$B$497:$B$497</definedName>
    <definedName name="ProductId24">'Бланк заказа'!$B$69:$B$69</definedName>
    <definedName name="ProductId240">'Бланк заказа'!$B$498:$B$498</definedName>
    <definedName name="ProductId241">'Бланк заказа'!$B$503:$B$503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заказа'!$B$111:$B$111</definedName>
    <definedName name="ProductId47">'Бланк заказа'!$B$112:$B$112</definedName>
    <definedName name="ProductId48">'Бланк заказа'!$B$113:$B$113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заказа'!$B$130:$B$130</definedName>
    <definedName name="ProductId56">'Бланк заказа'!$B$131:$B$131</definedName>
    <definedName name="ProductId57">'Бланк заказа'!$B$135:$B$135</definedName>
    <definedName name="ProductId58">'Бланк заказа'!$B$136:$B$136</definedName>
    <definedName name="ProductId59">'Бланк заказа'!$B$140:$B$140</definedName>
    <definedName name="ProductId6">'Бланк заказа'!$B$30:$B$30</definedName>
    <definedName name="ProductId60">'Бланк заказа'!$B$141:$B$141</definedName>
    <definedName name="ProductId61">'Бланк заказа'!$B$146:$B$146</definedName>
    <definedName name="ProductId62">'Бланк заказа'!$B$150:$B$150</definedName>
    <definedName name="ProductId63">'Бланк заказа'!$B$151:$B$151</definedName>
    <definedName name="ProductId64">'Бланк заказа'!$B$152:$B$152</definedName>
    <definedName name="ProductId65">'Бланк заказа'!$B$158:$B$158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заказа'!$B$174:$B$174</definedName>
    <definedName name="ProductId76">'Бланк заказа'!$B$175:$B$175</definedName>
    <definedName name="ProductId77">'Бланк заказа'!$B$176:$B$176</definedName>
    <definedName name="ProductId78">'Бланк заказа'!$B$180:$B$180</definedName>
    <definedName name="ProductId79">'Бланк заказа'!$B$185:$B$185</definedName>
    <definedName name="ProductId8">'Бланк заказа'!$B$35:$B$35</definedName>
    <definedName name="ProductId80">'Бланк заказа'!$B$186:$B$186</definedName>
    <definedName name="ProductId81">'Бланк заказа'!$B$190:$B$190</definedName>
    <definedName name="ProductId82">'Бланк заказа'!$B$191:$B$191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заказа'!$X$218:$X$218</definedName>
    <definedName name="SalesQty101">'Бланк заказа'!$X$219:$X$219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заказа'!$X$263:$X$263</definedName>
    <definedName name="SalesQty125">'Бланк заказа'!$X$268:$X$268</definedName>
    <definedName name="SalesQty126">'Бланк заказа'!$X$269:$X$269</definedName>
    <definedName name="SalesQty127">'Бланк заказа'!$X$270:$X$270</definedName>
    <definedName name="SalesQty128">'Бланк заказа'!$X$275:$X$275</definedName>
    <definedName name="SalesQty129">'Бланк заказа'!$X$279:$X$279</definedName>
    <definedName name="SalesQty13">'Бланк заказа'!$X$52:$X$52</definedName>
    <definedName name="SalesQty130">'Бланк заказа'!$X$284:$X$284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заказа'!$X$295:$X$295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заказа'!$X$312:$X$312</definedName>
    <definedName name="SalesQty149">'Бланк заказа'!$X$313:$X$313</definedName>
    <definedName name="SalesQty15">'Бланк заказа'!$X$54:$X$54</definedName>
    <definedName name="SalesQty150">'Бланк заказа'!$X$317:$X$317</definedName>
    <definedName name="SalesQty151">'Бланк заказа'!$X$318:$X$318</definedName>
    <definedName name="SalesQty152">'Бланк заказа'!$X$319:$X$319</definedName>
    <definedName name="SalesQty153">'Бланк заказа'!$X$323:$X$323</definedName>
    <definedName name="SalesQty154">'Бланк заказа'!$X$324:$X$324</definedName>
    <definedName name="SalesQty155">'Бланк заказа'!$X$325:$X$325</definedName>
    <definedName name="SalesQty156">'Бланк заказа'!$X$326:$X$326</definedName>
    <definedName name="SalesQty157">'Бланк заказа'!$X$330:$X$330</definedName>
    <definedName name="SalesQty158">'Бланк заказа'!$X$331:$X$331</definedName>
    <definedName name="SalesQty159">'Бланк заказа'!$X$332:$X$332</definedName>
    <definedName name="SalesQty16">'Бланк заказа'!$X$55:$X$55</definedName>
    <definedName name="SalesQty160">'Бланк заказа'!$X$337:$X$337</definedName>
    <definedName name="SalesQty161">'Бланк заказа'!$X$338:$X$338</definedName>
    <definedName name="SalesQty162">'Бланк заказа'!$X$339:$X$339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заказа'!$X$355:$X$355</definedName>
    <definedName name="SalesQty171">'Бланк заказа'!$X$356:$X$356</definedName>
    <definedName name="SalesQty172">'Бланк заказа'!$X$360:$X$360</definedName>
    <definedName name="SalesQty173">'Бланк заказа'!$X$361:$X$361</definedName>
    <definedName name="SalesQty174">'Бланк заказа'!$X$365:$X$365</definedName>
    <definedName name="SalesQty175">'Бланк заказа'!$X$370:$X$370</definedName>
    <definedName name="SalesQty176">'Бланк заказа'!$X$371:$X$371</definedName>
    <definedName name="SalesQty177">'Бланк заказа'!$X$372:$X$372</definedName>
    <definedName name="SalesQty178">'Бланк заказа'!$X$376:$X$376</definedName>
    <definedName name="SalesQty179">'Бланк заказа'!$X$380:$X$380</definedName>
    <definedName name="SalesQty18">'Бланк заказа'!$X$57:$X$57</definedName>
    <definedName name="SalesQty180">'Бланк заказа'!$X$381:$X$381</definedName>
    <definedName name="SalesQty181">'Бланк заказа'!$X$385:$X$385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заказа'!$X$404:$X$404</definedName>
    <definedName name="SalesQty193">'Бланк заказа'!$X$405:$X$405</definedName>
    <definedName name="SalesQty194">'Бланк заказа'!$X$410:$X$410</definedName>
    <definedName name="SalesQty195">'Бланк заказа'!$X$414:$X$414</definedName>
    <definedName name="SalesQty196">'Бланк заказа'!$X$415:$X$415</definedName>
    <definedName name="SalesQty197">'Бланк заказа'!$X$416:$X$416</definedName>
    <definedName name="SalesQty198">'Бланк заказа'!$X$417:$X$417</definedName>
    <definedName name="SalesQty199">'Бланк заказа'!$X$422:$X$422</definedName>
    <definedName name="SalesQty2">'Бланк заказа'!$X$26:$X$26</definedName>
    <definedName name="SalesQty20">'Бланк заказа'!$X$62:$X$62</definedName>
    <definedName name="SalesQty200">'Бланк заказа'!$X$427:$X$427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заказа'!$X$450:$X$450</definedName>
    <definedName name="SalesQty216">'Бланк заказа'!$X$451:$X$451</definedName>
    <definedName name="SalesQty217">'Бланк заказа'!$X$452:$X$452</definedName>
    <definedName name="SalesQty218">'Бланк заказа'!$X$456:$X$456</definedName>
    <definedName name="SalesQty219">'Бланк заказа'!$X$457:$X$457</definedName>
    <definedName name="SalesQty22">'Бланк заказа'!$X$64:$X$64</definedName>
    <definedName name="SalesQty220">'Бланк заказа'!$X$458:$X$458</definedName>
    <definedName name="SalesQty221">'Бланк заказа'!$X$459:$X$459</definedName>
    <definedName name="SalesQty222">'Бланк заказа'!$X$460:$X$460</definedName>
    <definedName name="SalesQty223">'Бланк заказа'!$X$461:$X$461</definedName>
    <definedName name="SalesQty224">'Бланк заказа'!$X$462:$X$462</definedName>
    <definedName name="SalesQty225">'Бланк заказа'!$X$466:$X$466</definedName>
    <definedName name="SalesQty226">'Бланк заказа'!$X$467:$X$467</definedName>
    <definedName name="SalesQty227">'Бланк заказа'!$X$468:$X$468</definedName>
    <definedName name="SalesQty228">'Бланк заказа'!$X$474:$X$474</definedName>
    <definedName name="SalesQty229">'Бланк заказа'!$X$475:$X$475</definedName>
    <definedName name="SalesQty23">'Бланк заказа'!$X$68:$X$68</definedName>
    <definedName name="SalesQty230">'Бланк заказа'!$X$476:$X$476</definedName>
    <definedName name="SalesQty231">'Бланк заказа'!$X$477:$X$477</definedName>
    <definedName name="SalesQty232">'Бланк заказа'!$X$481:$X$481</definedName>
    <definedName name="SalesQty233">'Бланк заказа'!$X$482:$X$482</definedName>
    <definedName name="SalesQty234">'Бланк заказа'!$X$483:$X$483</definedName>
    <definedName name="SalesQty235">'Бланк заказа'!$X$487:$X$487</definedName>
    <definedName name="SalesQty236">'Бланк заказа'!$X$488:$X$488</definedName>
    <definedName name="SalesQty237">'Бланк заказа'!$X$492:$X$492</definedName>
    <definedName name="SalesQty238">'Бланк заказа'!$X$493:$X$493</definedName>
    <definedName name="SalesQty239">'Бланк заказа'!$X$497:$X$497</definedName>
    <definedName name="SalesQty24">'Бланк заказа'!$X$69:$X$69</definedName>
    <definedName name="SalesQty240">'Бланк заказа'!$X$498:$X$498</definedName>
    <definedName name="SalesQty241">'Бланк заказа'!$X$503:$X$503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заказа'!$X$111:$X$111</definedName>
    <definedName name="SalesQty47">'Бланк заказа'!$X$112:$X$112</definedName>
    <definedName name="SalesQty48">'Бланк заказа'!$X$113:$X$113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заказа'!$X$130:$X$130</definedName>
    <definedName name="SalesQty56">'Бланк заказа'!$X$131:$X$131</definedName>
    <definedName name="SalesQty57">'Бланк заказа'!$X$135:$X$135</definedName>
    <definedName name="SalesQty58">'Бланк заказа'!$X$136:$X$136</definedName>
    <definedName name="SalesQty59">'Бланк заказа'!$X$140:$X$140</definedName>
    <definedName name="SalesQty6">'Бланк заказа'!$X$30:$X$30</definedName>
    <definedName name="SalesQty60">'Бланк заказа'!$X$141:$X$141</definedName>
    <definedName name="SalesQty61">'Бланк заказа'!$X$146:$X$146</definedName>
    <definedName name="SalesQty62">'Бланк заказа'!$X$150:$X$150</definedName>
    <definedName name="SalesQty63">'Бланк заказа'!$X$151:$X$151</definedName>
    <definedName name="SalesQty64">'Бланк заказа'!$X$152:$X$152</definedName>
    <definedName name="SalesQty65">'Бланк заказа'!$X$158:$X$158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заказа'!$X$174:$X$174</definedName>
    <definedName name="SalesQty76">'Бланк заказа'!$X$175:$X$175</definedName>
    <definedName name="SalesQty77">'Бланк заказа'!$X$176:$X$176</definedName>
    <definedName name="SalesQty78">'Бланк заказа'!$X$180:$X$180</definedName>
    <definedName name="SalesQty79">'Бланк заказа'!$X$185:$X$185</definedName>
    <definedName name="SalesQty8">'Бланк заказа'!$X$35:$X$35</definedName>
    <definedName name="SalesQty80">'Бланк заказа'!$X$186:$X$186</definedName>
    <definedName name="SalesQty81">'Бланк заказа'!$X$190:$X$190</definedName>
    <definedName name="SalesQty82">'Бланк заказа'!$X$191:$X$191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заказа'!$Y$218:$Y$218</definedName>
    <definedName name="SalesRoundBox101">'Бланк заказа'!$Y$219:$Y$219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заказа'!$Y$263:$Y$263</definedName>
    <definedName name="SalesRoundBox125">'Бланк заказа'!$Y$268:$Y$268</definedName>
    <definedName name="SalesRoundBox126">'Бланк заказа'!$Y$269:$Y$269</definedName>
    <definedName name="SalesRoundBox127">'Бланк заказа'!$Y$270:$Y$270</definedName>
    <definedName name="SalesRoundBox128">'Бланк заказа'!$Y$275:$Y$275</definedName>
    <definedName name="SalesRoundBox129">'Бланк заказа'!$Y$279:$Y$279</definedName>
    <definedName name="SalesRoundBox13">'Бланк заказа'!$Y$52:$Y$52</definedName>
    <definedName name="SalesRoundBox130">'Бланк заказа'!$Y$284:$Y$284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заказа'!$Y$295:$Y$295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заказа'!$Y$312:$Y$312</definedName>
    <definedName name="SalesRoundBox149">'Бланк заказа'!$Y$313:$Y$313</definedName>
    <definedName name="SalesRoundBox15">'Бланк заказа'!$Y$54:$Y$54</definedName>
    <definedName name="SalesRoundBox150">'Бланк заказа'!$Y$317:$Y$317</definedName>
    <definedName name="SalesRoundBox151">'Бланк заказа'!$Y$318:$Y$318</definedName>
    <definedName name="SalesRoundBox152">'Бланк заказа'!$Y$319:$Y$319</definedName>
    <definedName name="SalesRoundBox153">'Бланк заказа'!$Y$323:$Y$323</definedName>
    <definedName name="SalesRoundBox154">'Бланк заказа'!$Y$324:$Y$324</definedName>
    <definedName name="SalesRoundBox155">'Бланк заказа'!$Y$325:$Y$325</definedName>
    <definedName name="SalesRoundBox156">'Бланк заказа'!$Y$326:$Y$326</definedName>
    <definedName name="SalesRoundBox157">'Бланк заказа'!$Y$330:$Y$330</definedName>
    <definedName name="SalesRoundBox158">'Бланк заказа'!$Y$331:$Y$331</definedName>
    <definedName name="SalesRoundBox159">'Бланк заказа'!$Y$332:$Y$332</definedName>
    <definedName name="SalesRoundBox16">'Бланк заказа'!$Y$55:$Y$55</definedName>
    <definedName name="SalesRoundBox160">'Бланк заказа'!$Y$337:$Y$337</definedName>
    <definedName name="SalesRoundBox161">'Бланк заказа'!$Y$338:$Y$338</definedName>
    <definedName name="SalesRoundBox162">'Бланк заказа'!$Y$339:$Y$339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заказа'!$Y$355:$Y$355</definedName>
    <definedName name="SalesRoundBox171">'Бланк заказа'!$Y$356:$Y$356</definedName>
    <definedName name="SalesRoundBox172">'Бланк заказа'!$Y$360:$Y$360</definedName>
    <definedName name="SalesRoundBox173">'Бланк заказа'!$Y$361:$Y$361</definedName>
    <definedName name="SalesRoundBox174">'Бланк заказа'!$Y$365:$Y$365</definedName>
    <definedName name="SalesRoundBox175">'Бланк заказа'!$Y$370:$Y$370</definedName>
    <definedName name="SalesRoundBox176">'Бланк заказа'!$Y$371:$Y$371</definedName>
    <definedName name="SalesRoundBox177">'Бланк заказа'!$Y$372:$Y$372</definedName>
    <definedName name="SalesRoundBox178">'Бланк заказа'!$Y$376:$Y$376</definedName>
    <definedName name="SalesRoundBox179">'Бланк заказа'!$Y$380:$Y$380</definedName>
    <definedName name="SalesRoundBox18">'Бланк заказа'!$Y$57:$Y$57</definedName>
    <definedName name="SalesRoundBox180">'Бланк заказа'!$Y$381:$Y$381</definedName>
    <definedName name="SalesRoundBox181">'Бланк заказа'!$Y$385:$Y$385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заказа'!$Y$404:$Y$404</definedName>
    <definedName name="SalesRoundBox193">'Бланк заказа'!$Y$405:$Y$405</definedName>
    <definedName name="SalesRoundBox194">'Бланк заказа'!$Y$410:$Y$410</definedName>
    <definedName name="SalesRoundBox195">'Бланк заказа'!$Y$414:$Y$414</definedName>
    <definedName name="SalesRoundBox196">'Бланк заказа'!$Y$415:$Y$415</definedName>
    <definedName name="SalesRoundBox197">'Бланк заказа'!$Y$416:$Y$416</definedName>
    <definedName name="SalesRoundBox198">'Бланк заказа'!$Y$417:$Y$417</definedName>
    <definedName name="SalesRoundBox199">'Бланк заказа'!$Y$422:$Y$422</definedName>
    <definedName name="SalesRoundBox2">'Бланк заказа'!$Y$26:$Y$26</definedName>
    <definedName name="SalesRoundBox20">'Бланк заказа'!$Y$62:$Y$62</definedName>
    <definedName name="SalesRoundBox200">'Бланк заказа'!$Y$427:$Y$427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заказа'!$Y$450:$Y$450</definedName>
    <definedName name="SalesRoundBox216">'Бланк заказа'!$Y$451:$Y$451</definedName>
    <definedName name="SalesRoundBox217">'Бланк заказа'!$Y$452:$Y$452</definedName>
    <definedName name="SalesRoundBox218">'Бланк заказа'!$Y$456:$Y$456</definedName>
    <definedName name="SalesRoundBox219">'Бланк заказа'!$Y$457:$Y$457</definedName>
    <definedName name="SalesRoundBox22">'Бланк заказа'!$Y$64:$Y$64</definedName>
    <definedName name="SalesRoundBox220">'Бланк заказа'!$Y$458:$Y$458</definedName>
    <definedName name="SalesRoundBox221">'Бланк заказа'!$Y$459:$Y$459</definedName>
    <definedName name="SalesRoundBox222">'Бланк заказа'!$Y$460:$Y$460</definedName>
    <definedName name="SalesRoundBox223">'Бланк заказа'!$Y$461:$Y$461</definedName>
    <definedName name="SalesRoundBox224">'Бланк заказа'!$Y$462:$Y$462</definedName>
    <definedName name="SalesRoundBox225">'Бланк заказа'!$Y$466:$Y$466</definedName>
    <definedName name="SalesRoundBox226">'Бланк заказа'!$Y$467:$Y$467</definedName>
    <definedName name="SalesRoundBox227">'Бланк заказа'!$Y$468:$Y$468</definedName>
    <definedName name="SalesRoundBox228">'Бланк заказа'!$Y$474:$Y$474</definedName>
    <definedName name="SalesRoundBox229">'Бланк заказа'!$Y$475:$Y$475</definedName>
    <definedName name="SalesRoundBox23">'Бланк заказа'!$Y$68:$Y$68</definedName>
    <definedName name="SalesRoundBox230">'Бланк заказа'!$Y$476:$Y$476</definedName>
    <definedName name="SalesRoundBox231">'Бланк заказа'!$Y$477:$Y$477</definedName>
    <definedName name="SalesRoundBox232">'Бланк заказа'!$Y$481:$Y$481</definedName>
    <definedName name="SalesRoundBox233">'Бланк заказа'!$Y$482:$Y$482</definedName>
    <definedName name="SalesRoundBox234">'Бланк заказа'!$Y$483:$Y$483</definedName>
    <definedName name="SalesRoundBox235">'Бланк заказа'!$Y$487:$Y$487</definedName>
    <definedName name="SalesRoundBox236">'Бланк заказа'!$Y$488:$Y$488</definedName>
    <definedName name="SalesRoundBox237">'Бланк заказа'!$Y$492:$Y$492</definedName>
    <definedName name="SalesRoundBox238">'Бланк заказа'!$Y$493:$Y$493</definedName>
    <definedName name="SalesRoundBox239">'Бланк заказа'!$Y$497:$Y$497</definedName>
    <definedName name="SalesRoundBox24">'Бланк заказа'!$Y$69:$Y$69</definedName>
    <definedName name="SalesRoundBox240">'Бланк заказа'!$Y$498:$Y$498</definedName>
    <definedName name="SalesRoundBox241">'Бланк заказа'!$Y$503:$Y$503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заказа'!$Y$111:$Y$111</definedName>
    <definedName name="SalesRoundBox47">'Бланк заказа'!$Y$112:$Y$112</definedName>
    <definedName name="SalesRoundBox48">'Бланк заказа'!$Y$113:$Y$113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заказа'!$Y$130:$Y$130</definedName>
    <definedName name="SalesRoundBox56">'Бланк заказа'!$Y$131:$Y$131</definedName>
    <definedName name="SalesRoundBox57">'Бланк заказа'!$Y$135:$Y$135</definedName>
    <definedName name="SalesRoundBox58">'Бланк заказа'!$Y$136:$Y$136</definedName>
    <definedName name="SalesRoundBox59">'Бланк заказа'!$Y$140:$Y$140</definedName>
    <definedName name="SalesRoundBox6">'Бланк заказа'!$Y$30:$Y$30</definedName>
    <definedName name="SalesRoundBox60">'Бланк заказа'!$Y$141:$Y$141</definedName>
    <definedName name="SalesRoundBox61">'Бланк заказа'!$Y$146:$Y$146</definedName>
    <definedName name="SalesRoundBox62">'Бланк заказа'!$Y$150:$Y$150</definedName>
    <definedName name="SalesRoundBox63">'Бланк заказа'!$Y$151:$Y$151</definedName>
    <definedName name="SalesRoundBox64">'Бланк заказа'!$Y$152:$Y$152</definedName>
    <definedName name="SalesRoundBox65">'Бланк заказа'!$Y$158:$Y$158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заказа'!$Y$174:$Y$174</definedName>
    <definedName name="SalesRoundBox76">'Бланк заказа'!$Y$175:$Y$175</definedName>
    <definedName name="SalesRoundBox77">'Бланк заказа'!$Y$176:$Y$176</definedName>
    <definedName name="SalesRoundBox78">'Бланк заказа'!$Y$180:$Y$180</definedName>
    <definedName name="SalesRoundBox79">'Бланк заказа'!$Y$185:$Y$185</definedName>
    <definedName name="SalesRoundBox8">'Бланк заказа'!$Y$35:$Y$35</definedName>
    <definedName name="SalesRoundBox80">'Бланк заказа'!$Y$186:$Y$186</definedName>
    <definedName name="SalesRoundBox81">'Бланк заказа'!$Y$190:$Y$190</definedName>
    <definedName name="SalesRoundBox82">'Бланк заказа'!$Y$191:$Y$191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заказа'!$W$218:$W$218</definedName>
    <definedName name="UnitOfMeasure101">'Бланк заказа'!$W$219:$W$219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заказа'!$W$263:$W$263</definedName>
    <definedName name="UnitOfMeasure125">'Бланк заказа'!$W$268:$W$268</definedName>
    <definedName name="UnitOfMeasure126">'Бланк заказа'!$W$269:$W$269</definedName>
    <definedName name="UnitOfMeasure127">'Бланк заказа'!$W$270:$W$270</definedName>
    <definedName name="UnitOfMeasure128">'Бланк заказа'!$W$275:$W$275</definedName>
    <definedName name="UnitOfMeasure129">'Бланк заказа'!$W$279:$W$279</definedName>
    <definedName name="UnitOfMeasure13">'Бланк заказа'!$W$52:$W$52</definedName>
    <definedName name="UnitOfMeasure130">'Бланк заказа'!$W$284:$W$284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заказа'!$W$295:$W$295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заказа'!$W$312:$W$312</definedName>
    <definedName name="UnitOfMeasure149">'Бланк заказа'!$W$313:$W$313</definedName>
    <definedName name="UnitOfMeasure15">'Бланк заказа'!$W$54:$W$54</definedName>
    <definedName name="UnitOfMeasure150">'Бланк заказа'!$W$317:$W$317</definedName>
    <definedName name="UnitOfMeasure151">'Бланк заказа'!$W$318:$W$318</definedName>
    <definedName name="UnitOfMeasure152">'Бланк заказа'!$W$319:$W$319</definedName>
    <definedName name="UnitOfMeasure153">'Бланк заказа'!$W$323:$W$323</definedName>
    <definedName name="UnitOfMeasure154">'Бланк заказа'!$W$324:$W$324</definedName>
    <definedName name="UnitOfMeasure155">'Бланк заказа'!$W$325:$W$325</definedName>
    <definedName name="UnitOfMeasure156">'Бланк заказа'!$W$326:$W$326</definedName>
    <definedName name="UnitOfMeasure157">'Бланк заказа'!$W$330:$W$330</definedName>
    <definedName name="UnitOfMeasure158">'Бланк заказа'!$W$331:$W$331</definedName>
    <definedName name="UnitOfMeasure159">'Бланк заказа'!$W$332:$W$332</definedName>
    <definedName name="UnitOfMeasure16">'Бланк заказа'!$W$55:$W$55</definedName>
    <definedName name="UnitOfMeasure160">'Бланк заказа'!$W$337:$W$337</definedName>
    <definedName name="UnitOfMeasure161">'Бланк заказа'!$W$338:$W$338</definedName>
    <definedName name="UnitOfMeasure162">'Бланк заказа'!$W$339:$W$339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заказа'!$W$355:$W$355</definedName>
    <definedName name="UnitOfMeasure171">'Бланк заказа'!$W$356:$W$356</definedName>
    <definedName name="UnitOfMeasure172">'Бланк заказа'!$W$360:$W$360</definedName>
    <definedName name="UnitOfMeasure173">'Бланк заказа'!$W$361:$W$361</definedName>
    <definedName name="UnitOfMeasure174">'Бланк заказа'!$W$365:$W$365</definedName>
    <definedName name="UnitOfMeasure175">'Бланк заказа'!$W$370:$W$370</definedName>
    <definedName name="UnitOfMeasure176">'Бланк заказа'!$W$371:$W$371</definedName>
    <definedName name="UnitOfMeasure177">'Бланк заказа'!$W$372:$W$372</definedName>
    <definedName name="UnitOfMeasure178">'Бланк заказа'!$W$376:$W$376</definedName>
    <definedName name="UnitOfMeasure179">'Бланк заказа'!$W$380:$W$380</definedName>
    <definedName name="UnitOfMeasure18">'Бланк заказа'!$W$57:$W$57</definedName>
    <definedName name="UnitOfMeasure180">'Бланк заказа'!$W$381:$W$381</definedName>
    <definedName name="UnitOfMeasure181">'Бланк заказа'!$W$385:$W$385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заказа'!$W$404:$W$404</definedName>
    <definedName name="UnitOfMeasure193">'Бланк заказа'!$W$405:$W$405</definedName>
    <definedName name="UnitOfMeasure194">'Бланк заказа'!$W$410:$W$410</definedName>
    <definedName name="UnitOfMeasure195">'Бланк заказа'!$W$414:$W$414</definedName>
    <definedName name="UnitOfMeasure196">'Бланк заказа'!$W$415:$W$415</definedName>
    <definedName name="UnitOfMeasure197">'Бланк заказа'!$W$416:$W$416</definedName>
    <definedName name="UnitOfMeasure198">'Бланк заказа'!$W$417:$W$417</definedName>
    <definedName name="UnitOfMeasure199">'Бланк заказа'!$W$422:$W$422</definedName>
    <definedName name="UnitOfMeasure2">'Бланк заказа'!$W$26:$W$26</definedName>
    <definedName name="UnitOfMeasure20">'Бланк заказа'!$W$62:$W$62</definedName>
    <definedName name="UnitOfMeasure200">'Бланк заказа'!$W$427:$W$427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заказа'!$W$450:$W$450</definedName>
    <definedName name="UnitOfMeasure216">'Бланк заказа'!$W$451:$W$451</definedName>
    <definedName name="UnitOfMeasure217">'Бланк заказа'!$W$452:$W$452</definedName>
    <definedName name="UnitOfMeasure218">'Бланк заказа'!$W$456:$W$456</definedName>
    <definedName name="UnitOfMeasure219">'Бланк заказа'!$W$457:$W$457</definedName>
    <definedName name="UnitOfMeasure22">'Бланк заказа'!$W$64:$W$64</definedName>
    <definedName name="UnitOfMeasure220">'Бланк заказа'!$W$458:$W$458</definedName>
    <definedName name="UnitOfMeasure221">'Бланк заказа'!$W$459:$W$459</definedName>
    <definedName name="UnitOfMeasure222">'Бланк заказа'!$W$460:$W$460</definedName>
    <definedName name="UnitOfMeasure223">'Бланк заказа'!$W$461:$W$461</definedName>
    <definedName name="UnitOfMeasure224">'Бланк заказа'!$W$462:$W$462</definedName>
    <definedName name="UnitOfMeasure225">'Бланк заказа'!$W$466:$W$466</definedName>
    <definedName name="UnitOfMeasure226">'Бланк заказа'!$W$467:$W$467</definedName>
    <definedName name="UnitOfMeasure227">'Бланк заказа'!$W$468:$W$468</definedName>
    <definedName name="UnitOfMeasure228">'Бланк заказа'!$W$474:$W$474</definedName>
    <definedName name="UnitOfMeasure229">'Бланк заказа'!$W$475:$W$475</definedName>
    <definedName name="UnitOfMeasure23">'Бланк заказа'!$W$68:$W$68</definedName>
    <definedName name="UnitOfMeasure230">'Бланк заказа'!$W$476:$W$476</definedName>
    <definedName name="UnitOfMeasure231">'Бланк заказа'!$W$477:$W$477</definedName>
    <definedName name="UnitOfMeasure232">'Бланк заказа'!$W$481:$W$481</definedName>
    <definedName name="UnitOfMeasure233">'Бланк заказа'!$W$482:$W$482</definedName>
    <definedName name="UnitOfMeasure234">'Бланк заказа'!$W$483:$W$483</definedName>
    <definedName name="UnitOfMeasure235">'Бланк заказа'!$W$487:$W$487</definedName>
    <definedName name="UnitOfMeasure236">'Бланк заказа'!$W$488:$W$488</definedName>
    <definedName name="UnitOfMeasure237">'Бланк заказа'!$W$492:$W$492</definedName>
    <definedName name="UnitOfMeasure238">'Бланк заказа'!$W$493:$W$493</definedName>
    <definedName name="UnitOfMeasure239">'Бланк заказа'!$W$497:$W$497</definedName>
    <definedName name="UnitOfMeasure24">'Бланк заказа'!$W$69:$W$69</definedName>
    <definedName name="UnitOfMeasure240">'Бланк заказа'!$W$498:$W$498</definedName>
    <definedName name="UnitOfMeasure241">'Бланк заказа'!$W$503:$W$503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заказа'!$W$111:$W$111</definedName>
    <definedName name="UnitOfMeasure47">'Бланк заказа'!$W$112:$W$112</definedName>
    <definedName name="UnitOfMeasure48">'Бланк заказа'!$W$113:$W$113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заказа'!$W$130:$W$130</definedName>
    <definedName name="UnitOfMeasure56">'Бланк заказа'!$W$131:$W$131</definedName>
    <definedName name="UnitOfMeasure57">'Бланк заказа'!$W$135:$W$135</definedName>
    <definedName name="UnitOfMeasure58">'Бланк заказа'!$W$136:$W$136</definedName>
    <definedName name="UnitOfMeasure59">'Бланк заказа'!$W$140:$W$140</definedName>
    <definedName name="UnitOfMeasure6">'Бланк заказа'!$W$30:$W$30</definedName>
    <definedName name="UnitOfMeasure60">'Бланк заказа'!$W$141:$W$141</definedName>
    <definedName name="UnitOfMeasure61">'Бланк заказа'!$W$146:$W$146</definedName>
    <definedName name="UnitOfMeasure62">'Бланк заказа'!$W$150:$W$150</definedName>
    <definedName name="UnitOfMeasure63">'Бланк заказа'!$W$151:$W$151</definedName>
    <definedName name="UnitOfMeasure64">'Бланк заказа'!$W$152:$W$152</definedName>
    <definedName name="UnitOfMeasure65">'Бланк заказа'!$W$158:$W$158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заказа'!$W$174:$W$174</definedName>
    <definedName name="UnitOfMeasure76">'Бланк заказа'!$W$175:$W$175</definedName>
    <definedName name="UnitOfMeasure77">'Бланк заказа'!$W$176:$W$176</definedName>
    <definedName name="UnitOfMeasure78">'Бланк заказа'!$W$180:$W$180</definedName>
    <definedName name="UnitOfMeasure79">'Бланк заказа'!$W$185:$W$185</definedName>
    <definedName name="UnitOfMeasure8">'Бланк заказа'!$W$35:$W$35</definedName>
    <definedName name="UnitOfMeasure80">'Бланк заказа'!$W$186:$W$186</definedName>
    <definedName name="UnitOfMeasure81">'Бланк заказа'!$W$190:$W$190</definedName>
    <definedName name="UnitOfMeasure82">'Бланк заказа'!$W$191:$W$191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5" i="2" l="1"/>
  <c r="X504" i="2"/>
  <c r="BO503" i="2"/>
  <c r="BM503" i="2"/>
  <c r="Y503" i="2"/>
  <c r="AB516" i="2" s="1"/>
  <c r="X500" i="2"/>
  <c r="X499" i="2"/>
  <c r="BO498" i="2"/>
  <c r="BM498" i="2"/>
  <c r="Y498" i="2"/>
  <c r="BN498" i="2" s="1"/>
  <c r="BO497" i="2"/>
  <c r="BM497" i="2"/>
  <c r="Y497" i="2"/>
  <c r="X495" i="2"/>
  <c r="X494" i="2"/>
  <c r="BO493" i="2"/>
  <c r="BM493" i="2"/>
  <c r="Y493" i="2"/>
  <c r="BN493" i="2" s="1"/>
  <c r="BO492" i="2"/>
  <c r="BM492" i="2"/>
  <c r="Y492" i="2"/>
  <c r="BP492" i="2" s="1"/>
  <c r="X490" i="2"/>
  <c r="X489" i="2"/>
  <c r="BO488" i="2"/>
  <c r="BM488" i="2"/>
  <c r="Y488" i="2"/>
  <c r="BP488" i="2" s="1"/>
  <c r="BO487" i="2"/>
  <c r="BM487" i="2"/>
  <c r="Y487" i="2"/>
  <c r="X485" i="2"/>
  <c r="X484" i="2"/>
  <c r="BO483" i="2"/>
  <c r="BM483" i="2"/>
  <c r="Y483" i="2"/>
  <c r="BO482" i="2"/>
  <c r="BM482" i="2"/>
  <c r="Y482" i="2"/>
  <c r="BP482" i="2" s="1"/>
  <c r="BO481" i="2"/>
  <c r="BM481" i="2"/>
  <c r="Y481" i="2"/>
  <c r="X479" i="2"/>
  <c r="X478" i="2"/>
  <c r="BO477" i="2"/>
  <c r="BM477" i="2"/>
  <c r="Y477" i="2"/>
  <c r="BP477" i="2" s="1"/>
  <c r="BO476" i="2"/>
  <c r="BM476" i="2"/>
  <c r="Y476" i="2"/>
  <c r="Z476" i="2" s="1"/>
  <c r="BO475" i="2"/>
  <c r="BM475" i="2"/>
  <c r="Y475" i="2"/>
  <c r="BP475" i="2" s="1"/>
  <c r="BO474" i="2"/>
  <c r="BM474" i="2"/>
  <c r="Y474" i="2"/>
  <c r="BP474" i="2" s="1"/>
  <c r="X470" i="2"/>
  <c r="X469" i="2"/>
  <c r="BO468" i="2"/>
  <c r="BM468" i="2"/>
  <c r="Y468" i="2"/>
  <c r="P468" i="2"/>
  <c r="BO467" i="2"/>
  <c r="BM467" i="2"/>
  <c r="Y467" i="2"/>
  <c r="BP467" i="2" s="1"/>
  <c r="P467" i="2"/>
  <c r="BO466" i="2"/>
  <c r="BM466" i="2"/>
  <c r="Y466" i="2"/>
  <c r="P466" i="2"/>
  <c r="X464" i="2"/>
  <c r="X463" i="2"/>
  <c r="BO462" i="2"/>
  <c r="BM462" i="2"/>
  <c r="Y462" i="2"/>
  <c r="BP462" i="2" s="1"/>
  <c r="P462" i="2"/>
  <c r="BO461" i="2"/>
  <c r="BM461" i="2"/>
  <c r="Y461" i="2"/>
  <c r="P461" i="2"/>
  <c r="BO460" i="2"/>
  <c r="BM460" i="2"/>
  <c r="Y460" i="2"/>
  <c r="BN460" i="2" s="1"/>
  <c r="P460" i="2"/>
  <c r="BO459" i="2"/>
  <c r="BM459" i="2"/>
  <c r="Z459" i="2"/>
  <c r="Y459" i="2"/>
  <c r="P459" i="2"/>
  <c r="BO458" i="2"/>
  <c r="BM458" i="2"/>
  <c r="Y458" i="2"/>
  <c r="P458" i="2"/>
  <c r="BO457" i="2"/>
  <c r="BM457" i="2"/>
  <c r="Y457" i="2"/>
  <c r="BP457" i="2" s="1"/>
  <c r="P457" i="2"/>
  <c r="BO456" i="2"/>
  <c r="BM456" i="2"/>
  <c r="Y456" i="2"/>
  <c r="P456" i="2"/>
  <c r="X454" i="2"/>
  <c r="X453" i="2"/>
  <c r="BO452" i="2"/>
  <c r="BM452" i="2"/>
  <c r="Y452" i="2"/>
  <c r="BP452" i="2" s="1"/>
  <c r="P452" i="2"/>
  <c r="BO451" i="2"/>
  <c r="BM451" i="2"/>
  <c r="Y451" i="2"/>
  <c r="P451" i="2"/>
  <c r="BO450" i="2"/>
  <c r="BM450" i="2"/>
  <c r="Y450" i="2"/>
  <c r="Y453" i="2" s="1"/>
  <c r="P450" i="2"/>
  <c r="X448" i="2"/>
  <c r="X447" i="2"/>
  <c r="BO446" i="2"/>
  <c r="BM446" i="2"/>
  <c r="Y446" i="2"/>
  <c r="Z446" i="2" s="1"/>
  <c r="P446" i="2"/>
  <c r="BO445" i="2"/>
  <c r="BM445" i="2"/>
  <c r="Y445" i="2"/>
  <c r="BN445" i="2" s="1"/>
  <c r="P445" i="2"/>
  <c r="BO444" i="2"/>
  <c r="BM444" i="2"/>
  <c r="Y444" i="2"/>
  <c r="P444" i="2"/>
  <c r="BO443" i="2"/>
  <c r="BM443" i="2"/>
  <c r="Y443" i="2"/>
  <c r="BP443" i="2" s="1"/>
  <c r="P443" i="2"/>
  <c r="BO442" i="2"/>
  <c r="BM442" i="2"/>
  <c r="Y442" i="2"/>
  <c r="BP442" i="2" s="1"/>
  <c r="BP441" i="2"/>
  <c r="BO441" i="2"/>
  <c r="BN441" i="2"/>
  <c r="BM441" i="2"/>
  <c r="Z441" i="2"/>
  <c r="Y441" i="2"/>
  <c r="P441" i="2"/>
  <c r="BO440" i="2"/>
  <c r="BM440" i="2"/>
  <c r="Y440" i="2"/>
  <c r="BN440" i="2" s="1"/>
  <c r="P440" i="2"/>
  <c r="BO439" i="2"/>
  <c r="BM439" i="2"/>
  <c r="Y439" i="2"/>
  <c r="BP439" i="2" s="1"/>
  <c r="P439" i="2"/>
  <c r="BO438" i="2"/>
  <c r="BM438" i="2"/>
  <c r="Y438" i="2"/>
  <c r="BP438" i="2" s="1"/>
  <c r="P438" i="2"/>
  <c r="BO437" i="2"/>
  <c r="BM437" i="2"/>
  <c r="Y437" i="2"/>
  <c r="BP437" i="2" s="1"/>
  <c r="P437" i="2"/>
  <c r="BO436" i="2"/>
  <c r="BM436" i="2"/>
  <c r="Y436" i="2"/>
  <c r="Z436" i="2" s="1"/>
  <c r="BO435" i="2"/>
  <c r="BM435" i="2"/>
  <c r="Y435" i="2"/>
  <c r="BP435" i="2" s="1"/>
  <c r="P435" i="2"/>
  <c r="BO434" i="2"/>
  <c r="BM434" i="2"/>
  <c r="Y434" i="2"/>
  <c r="BP434" i="2" s="1"/>
  <c r="P434" i="2"/>
  <c r="BO433" i="2"/>
  <c r="BM433" i="2"/>
  <c r="Y433" i="2"/>
  <c r="P433" i="2"/>
  <c r="X429" i="2"/>
  <c r="X428" i="2"/>
  <c r="BO427" i="2"/>
  <c r="BM427" i="2"/>
  <c r="Y427" i="2"/>
  <c r="Y428" i="2" s="1"/>
  <c r="P427" i="2"/>
  <c r="X424" i="2"/>
  <c r="X423" i="2"/>
  <c r="BP422" i="2"/>
  <c r="BO422" i="2"/>
  <c r="BN422" i="2"/>
  <c r="BM422" i="2"/>
  <c r="Z422" i="2"/>
  <c r="Z423" i="2" s="1"/>
  <c r="Y422" i="2"/>
  <c r="Y423" i="2" s="1"/>
  <c r="P422" i="2"/>
  <c r="X419" i="2"/>
  <c r="X418" i="2"/>
  <c r="BO417" i="2"/>
  <c r="BM417" i="2"/>
  <c r="Y417" i="2"/>
  <c r="P417" i="2"/>
  <c r="BO416" i="2"/>
  <c r="BM416" i="2"/>
  <c r="Y416" i="2"/>
  <c r="BN416" i="2" s="1"/>
  <c r="P416" i="2"/>
  <c r="BO415" i="2"/>
  <c r="BM415" i="2"/>
  <c r="Y415" i="2"/>
  <c r="Z415" i="2" s="1"/>
  <c r="P415" i="2"/>
  <c r="BO414" i="2"/>
  <c r="BM414" i="2"/>
  <c r="Y414" i="2"/>
  <c r="P414" i="2"/>
  <c r="Y412" i="2"/>
  <c r="X412" i="2"/>
  <c r="Y411" i="2"/>
  <c r="X411" i="2"/>
  <c r="BP410" i="2"/>
  <c r="BO410" i="2"/>
  <c r="BN410" i="2"/>
  <c r="BM410" i="2"/>
  <c r="Z410" i="2"/>
  <c r="Z411" i="2" s="1"/>
  <c r="Y410" i="2"/>
  <c r="P410" i="2"/>
  <c r="X407" i="2"/>
  <c r="X406" i="2"/>
  <c r="BO405" i="2"/>
  <c r="BM405" i="2"/>
  <c r="Y405" i="2"/>
  <c r="BP405" i="2" s="1"/>
  <c r="P405" i="2"/>
  <c r="BO404" i="2"/>
  <c r="BM404" i="2"/>
  <c r="Y404" i="2"/>
  <c r="Z404" i="2" s="1"/>
  <c r="P404" i="2"/>
  <c r="X402" i="2"/>
  <c r="X401" i="2"/>
  <c r="BO400" i="2"/>
  <c r="BN400" i="2"/>
  <c r="BM400" i="2"/>
  <c r="Z400" i="2"/>
  <c r="Y400" i="2"/>
  <c r="BP400" i="2" s="1"/>
  <c r="P400" i="2"/>
  <c r="BO399" i="2"/>
  <c r="BM399" i="2"/>
  <c r="Y399" i="2"/>
  <c r="P399" i="2"/>
  <c r="BO398" i="2"/>
  <c r="BM398" i="2"/>
  <c r="Y398" i="2"/>
  <c r="BP398" i="2" s="1"/>
  <c r="P398" i="2"/>
  <c r="BO397" i="2"/>
  <c r="BM397" i="2"/>
  <c r="Y397" i="2"/>
  <c r="BP397" i="2" s="1"/>
  <c r="P397" i="2"/>
  <c r="BO396" i="2"/>
  <c r="BM396" i="2"/>
  <c r="Y396" i="2"/>
  <c r="BP396" i="2" s="1"/>
  <c r="P396" i="2"/>
  <c r="BO395" i="2"/>
  <c r="BM395" i="2"/>
  <c r="Y395" i="2"/>
  <c r="BP395" i="2" s="1"/>
  <c r="P395" i="2"/>
  <c r="BO394" i="2"/>
  <c r="BM394" i="2"/>
  <c r="Y394" i="2"/>
  <c r="Z394" i="2" s="1"/>
  <c r="P394" i="2"/>
  <c r="BO393" i="2"/>
  <c r="BM393" i="2"/>
  <c r="Y393" i="2"/>
  <c r="BP393" i="2" s="1"/>
  <c r="P393" i="2"/>
  <c r="BO392" i="2"/>
  <c r="BM392" i="2"/>
  <c r="Y392" i="2"/>
  <c r="Z392" i="2" s="1"/>
  <c r="P392" i="2"/>
  <c r="BO391" i="2"/>
  <c r="BM391" i="2"/>
  <c r="Y391" i="2"/>
  <c r="P391" i="2"/>
  <c r="X387" i="2"/>
  <c r="X386" i="2"/>
  <c r="BO385" i="2"/>
  <c r="BM385" i="2"/>
  <c r="Y385" i="2"/>
  <c r="Y386" i="2" s="1"/>
  <c r="P385" i="2"/>
  <c r="X383" i="2"/>
  <c r="X382" i="2"/>
  <c r="BO381" i="2"/>
  <c r="BM381" i="2"/>
  <c r="Y381" i="2"/>
  <c r="BN381" i="2" s="1"/>
  <c r="P381" i="2"/>
  <c r="BO380" i="2"/>
  <c r="BM380" i="2"/>
  <c r="Y380" i="2"/>
  <c r="P380" i="2"/>
  <c r="X378" i="2"/>
  <c r="X377" i="2"/>
  <c r="BO376" i="2"/>
  <c r="BM376" i="2"/>
  <c r="Y376" i="2"/>
  <c r="BN376" i="2" s="1"/>
  <c r="P376" i="2"/>
  <c r="X374" i="2"/>
  <c r="X373" i="2"/>
  <c r="BO372" i="2"/>
  <c r="BM372" i="2"/>
  <c r="Y372" i="2"/>
  <c r="BP372" i="2" s="1"/>
  <c r="P372" i="2"/>
  <c r="BO371" i="2"/>
  <c r="BM371" i="2"/>
  <c r="Y371" i="2"/>
  <c r="BP371" i="2" s="1"/>
  <c r="P371" i="2"/>
  <c r="BO370" i="2"/>
  <c r="BM370" i="2"/>
  <c r="Y370" i="2"/>
  <c r="Y374" i="2" s="1"/>
  <c r="P370" i="2"/>
  <c r="X367" i="2"/>
  <c r="X366" i="2"/>
  <c r="BO365" i="2"/>
  <c r="BM365" i="2"/>
  <c r="Y365" i="2"/>
  <c r="BP365" i="2" s="1"/>
  <c r="P365" i="2"/>
  <c r="X363" i="2"/>
  <c r="X362" i="2"/>
  <c r="BO361" i="2"/>
  <c r="BM361" i="2"/>
  <c r="Y361" i="2"/>
  <c r="BP361" i="2" s="1"/>
  <c r="P361" i="2"/>
  <c r="BO360" i="2"/>
  <c r="BM360" i="2"/>
  <c r="Y360" i="2"/>
  <c r="BP360" i="2" s="1"/>
  <c r="P360" i="2"/>
  <c r="X358" i="2"/>
  <c r="X357" i="2"/>
  <c r="BO356" i="2"/>
  <c r="BM356" i="2"/>
  <c r="Y356" i="2"/>
  <c r="P356" i="2"/>
  <c r="BO355" i="2"/>
  <c r="BM355" i="2"/>
  <c r="Y355" i="2"/>
  <c r="P355" i="2"/>
  <c r="X353" i="2"/>
  <c r="X352" i="2"/>
  <c r="BP351" i="2"/>
  <c r="BO351" i="2"/>
  <c r="BN351" i="2"/>
  <c r="BM351" i="2"/>
  <c r="Z351" i="2"/>
  <c r="Y351" i="2"/>
  <c r="P351" i="2"/>
  <c r="BO350" i="2"/>
  <c r="BM350" i="2"/>
  <c r="Y350" i="2"/>
  <c r="BP350" i="2" s="1"/>
  <c r="P350" i="2"/>
  <c r="BO349" i="2"/>
  <c r="BM349" i="2"/>
  <c r="Y349" i="2"/>
  <c r="BP349" i="2" s="1"/>
  <c r="P349" i="2"/>
  <c r="BO348" i="2"/>
  <c r="BM348" i="2"/>
  <c r="Y348" i="2"/>
  <c r="BP348" i="2" s="1"/>
  <c r="P348" i="2"/>
  <c r="BO347" i="2"/>
  <c r="BM347" i="2"/>
  <c r="Y347" i="2"/>
  <c r="Z347" i="2" s="1"/>
  <c r="P347" i="2"/>
  <c r="BO346" i="2"/>
  <c r="BM346" i="2"/>
  <c r="Y346" i="2"/>
  <c r="BP346" i="2" s="1"/>
  <c r="P346" i="2"/>
  <c r="BO345" i="2"/>
  <c r="BM345" i="2"/>
  <c r="Y345" i="2"/>
  <c r="Z345" i="2" s="1"/>
  <c r="P345" i="2"/>
  <c r="X341" i="2"/>
  <c r="X340" i="2"/>
  <c r="BO339" i="2"/>
  <c r="BM339" i="2"/>
  <c r="Y339" i="2"/>
  <c r="P339" i="2"/>
  <c r="BO338" i="2"/>
  <c r="BM338" i="2"/>
  <c r="Y338" i="2"/>
  <c r="BP338" i="2" s="1"/>
  <c r="P338" i="2"/>
  <c r="BO337" i="2"/>
  <c r="BM337" i="2"/>
  <c r="Y337" i="2"/>
  <c r="P337" i="2"/>
  <c r="X334" i="2"/>
  <c r="X333" i="2"/>
  <c r="BO332" i="2"/>
  <c r="BM332" i="2"/>
  <c r="Y332" i="2"/>
  <c r="Z332" i="2" s="1"/>
  <c r="P332" i="2"/>
  <c r="BO331" i="2"/>
  <c r="BM331" i="2"/>
  <c r="Y331" i="2"/>
  <c r="P331" i="2"/>
  <c r="BO330" i="2"/>
  <c r="BM330" i="2"/>
  <c r="Y330" i="2"/>
  <c r="P330" i="2"/>
  <c r="X328" i="2"/>
  <c r="X327" i="2"/>
  <c r="BO326" i="2"/>
  <c r="BM326" i="2"/>
  <c r="Y326" i="2"/>
  <c r="BP326" i="2" s="1"/>
  <c r="P326" i="2"/>
  <c r="BO325" i="2"/>
  <c r="BM325" i="2"/>
  <c r="Y325" i="2"/>
  <c r="BP325" i="2" s="1"/>
  <c r="P325" i="2"/>
  <c r="BP324" i="2"/>
  <c r="BO324" i="2"/>
  <c r="BM324" i="2"/>
  <c r="Y324" i="2"/>
  <c r="BP323" i="2"/>
  <c r="BO323" i="2"/>
  <c r="BN323" i="2"/>
  <c r="BM323" i="2"/>
  <c r="Z323" i="2"/>
  <c r="Y323" i="2"/>
  <c r="X321" i="2"/>
  <c r="X320" i="2"/>
  <c r="BO319" i="2"/>
  <c r="BM319" i="2"/>
  <c r="Y319" i="2"/>
  <c r="Z319" i="2" s="1"/>
  <c r="P319" i="2"/>
  <c r="BO318" i="2"/>
  <c r="BM318" i="2"/>
  <c r="Y318" i="2"/>
  <c r="P318" i="2"/>
  <c r="BO317" i="2"/>
  <c r="BM317" i="2"/>
  <c r="Y317" i="2"/>
  <c r="P317" i="2"/>
  <c r="X315" i="2"/>
  <c r="X314" i="2"/>
  <c r="BO313" i="2"/>
  <c r="BM313" i="2"/>
  <c r="Y313" i="2"/>
  <c r="BN313" i="2" s="1"/>
  <c r="P313" i="2"/>
  <c r="BO312" i="2"/>
  <c r="BM312" i="2"/>
  <c r="Z312" i="2"/>
  <c r="Y312" i="2"/>
  <c r="BP312" i="2" s="1"/>
  <c r="P312" i="2"/>
  <c r="BO311" i="2"/>
  <c r="BM311" i="2"/>
  <c r="Y311" i="2"/>
  <c r="P311" i="2"/>
  <c r="BO310" i="2"/>
  <c r="BM310" i="2"/>
  <c r="Y310" i="2"/>
  <c r="P310" i="2"/>
  <c r="BO309" i="2"/>
  <c r="BM309" i="2"/>
  <c r="Y309" i="2"/>
  <c r="BP309" i="2" s="1"/>
  <c r="P309" i="2"/>
  <c r="X307" i="2"/>
  <c r="X306" i="2"/>
  <c r="BO305" i="2"/>
  <c r="BM305" i="2"/>
  <c r="Y305" i="2"/>
  <c r="BP305" i="2" s="1"/>
  <c r="P305" i="2"/>
  <c r="BP304" i="2"/>
  <c r="BO304" i="2"/>
  <c r="BM304" i="2"/>
  <c r="Y304" i="2"/>
  <c r="BN304" i="2" s="1"/>
  <c r="P304" i="2"/>
  <c r="BO303" i="2"/>
  <c r="BM303" i="2"/>
  <c r="Y303" i="2"/>
  <c r="BN303" i="2" s="1"/>
  <c r="P303" i="2"/>
  <c r="BO302" i="2"/>
  <c r="BM302" i="2"/>
  <c r="Y302" i="2"/>
  <c r="P302" i="2"/>
  <c r="BO301" i="2"/>
  <c r="BM301" i="2"/>
  <c r="Y301" i="2"/>
  <c r="BP301" i="2" s="1"/>
  <c r="P301" i="2"/>
  <c r="BO300" i="2"/>
  <c r="BM300" i="2"/>
  <c r="Z300" i="2"/>
  <c r="Y300" i="2"/>
  <c r="BN300" i="2" s="1"/>
  <c r="P300" i="2"/>
  <c r="BO299" i="2"/>
  <c r="BM299" i="2"/>
  <c r="Y299" i="2"/>
  <c r="P299" i="2"/>
  <c r="X297" i="2"/>
  <c r="X296" i="2"/>
  <c r="BO295" i="2"/>
  <c r="BM295" i="2"/>
  <c r="Y295" i="2"/>
  <c r="BP295" i="2" s="1"/>
  <c r="P295" i="2"/>
  <c r="BO294" i="2"/>
  <c r="BM294" i="2"/>
  <c r="Y294" i="2"/>
  <c r="P294" i="2"/>
  <c r="BO293" i="2"/>
  <c r="BM293" i="2"/>
  <c r="Y293" i="2"/>
  <c r="BN293" i="2" s="1"/>
  <c r="P293" i="2"/>
  <c r="BO292" i="2"/>
  <c r="BM292" i="2"/>
  <c r="Y292" i="2"/>
  <c r="BP292" i="2" s="1"/>
  <c r="P292" i="2"/>
  <c r="BO291" i="2"/>
  <c r="BM291" i="2"/>
  <c r="Y291" i="2"/>
  <c r="P291" i="2"/>
  <c r="BO290" i="2"/>
  <c r="BM290" i="2"/>
  <c r="Y290" i="2"/>
  <c r="P290" i="2"/>
  <c r="BP289" i="2"/>
  <c r="BO289" i="2"/>
  <c r="BN289" i="2"/>
  <c r="BM289" i="2"/>
  <c r="Z289" i="2"/>
  <c r="Y289" i="2"/>
  <c r="P289" i="2"/>
  <c r="X286" i="2"/>
  <c r="X285" i="2"/>
  <c r="BO284" i="2"/>
  <c r="BM284" i="2"/>
  <c r="Y284" i="2"/>
  <c r="Y285" i="2" s="1"/>
  <c r="P284" i="2"/>
  <c r="X281" i="2"/>
  <c r="X280" i="2"/>
  <c r="BO279" i="2"/>
  <c r="BM279" i="2"/>
  <c r="Y279" i="2"/>
  <c r="Z279" i="2" s="1"/>
  <c r="Z280" i="2" s="1"/>
  <c r="P279" i="2"/>
  <c r="X277" i="2"/>
  <c r="Y276" i="2"/>
  <c r="X276" i="2"/>
  <c r="BP275" i="2"/>
  <c r="BO275" i="2"/>
  <c r="BN275" i="2"/>
  <c r="BM275" i="2"/>
  <c r="Z275" i="2"/>
  <c r="Z276" i="2" s="1"/>
  <c r="Y275" i="2"/>
  <c r="P516" i="2" s="1"/>
  <c r="P275" i="2"/>
  <c r="X272" i="2"/>
  <c r="X271" i="2"/>
  <c r="BO270" i="2"/>
  <c r="BM270" i="2"/>
  <c r="Y270" i="2"/>
  <c r="BP270" i="2" s="1"/>
  <c r="P270" i="2"/>
  <c r="BO269" i="2"/>
  <c r="BM269" i="2"/>
  <c r="Y269" i="2"/>
  <c r="BN269" i="2" s="1"/>
  <c r="P269" i="2"/>
  <c r="BO268" i="2"/>
  <c r="BM268" i="2"/>
  <c r="Y268" i="2"/>
  <c r="P268" i="2"/>
  <c r="X265" i="2"/>
  <c r="X264" i="2"/>
  <c r="BP263" i="2"/>
  <c r="BO263" i="2"/>
  <c r="BN263" i="2"/>
  <c r="BM263" i="2"/>
  <c r="Z263" i="2"/>
  <c r="Y263" i="2"/>
  <c r="BO262" i="2"/>
  <c r="BM262" i="2"/>
  <c r="Y262" i="2"/>
  <c r="BN262" i="2" s="1"/>
  <c r="P262" i="2"/>
  <c r="BO261" i="2"/>
  <c r="BM261" i="2"/>
  <c r="Z261" i="2"/>
  <c r="Y261" i="2"/>
  <c r="BO260" i="2"/>
  <c r="BM260" i="2"/>
  <c r="Y260" i="2"/>
  <c r="BP260" i="2" s="1"/>
  <c r="P260" i="2"/>
  <c r="X257" i="2"/>
  <c r="X256" i="2"/>
  <c r="BO255" i="2"/>
  <c r="BM255" i="2"/>
  <c r="Z255" i="2"/>
  <c r="Y255" i="2"/>
  <c r="P255" i="2"/>
  <c r="BO254" i="2"/>
  <c r="BM254" i="2"/>
  <c r="Y254" i="2"/>
  <c r="P254" i="2"/>
  <c r="BO253" i="2"/>
  <c r="BM253" i="2"/>
  <c r="Y253" i="2"/>
  <c r="P253" i="2"/>
  <c r="BO252" i="2"/>
  <c r="BM252" i="2"/>
  <c r="Y252" i="2"/>
  <c r="BN252" i="2" s="1"/>
  <c r="P252" i="2"/>
  <c r="BO251" i="2"/>
  <c r="BM251" i="2"/>
  <c r="Y251" i="2"/>
  <c r="P251" i="2"/>
  <c r="X248" i="2"/>
  <c r="X247" i="2"/>
  <c r="BP246" i="2"/>
  <c r="BO246" i="2"/>
  <c r="BM246" i="2"/>
  <c r="Y246" i="2"/>
  <c r="BN246" i="2" s="1"/>
  <c r="P246" i="2"/>
  <c r="BO245" i="2"/>
  <c r="BM245" i="2"/>
  <c r="Y245" i="2"/>
  <c r="BN245" i="2" s="1"/>
  <c r="P245" i="2"/>
  <c r="BO244" i="2"/>
  <c r="BM244" i="2"/>
  <c r="Y244" i="2"/>
  <c r="P244" i="2"/>
  <c r="BO243" i="2"/>
  <c r="BM243" i="2"/>
  <c r="Y243" i="2"/>
  <c r="BP243" i="2" s="1"/>
  <c r="BO242" i="2"/>
  <c r="BM242" i="2"/>
  <c r="Y242" i="2"/>
  <c r="BP242" i="2" s="1"/>
  <c r="P242" i="2"/>
  <c r="X240" i="2"/>
  <c r="X239" i="2"/>
  <c r="BO238" i="2"/>
  <c r="BM238" i="2"/>
  <c r="Y238" i="2"/>
  <c r="Y240" i="2" s="1"/>
  <c r="X236" i="2"/>
  <c r="X235" i="2"/>
  <c r="BO234" i="2"/>
  <c r="BM234" i="2"/>
  <c r="Y234" i="2"/>
  <c r="Y236" i="2" s="1"/>
  <c r="P234" i="2"/>
  <c r="X232" i="2"/>
  <c r="X231" i="2"/>
  <c r="BO230" i="2"/>
  <c r="BM230" i="2"/>
  <c r="Y230" i="2"/>
  <c r="BN230" i="2" s="1"/>
  <c r="P230" i="2"/>
  <c r="BO229" i="2"/>
  <c r="BM229" i="2"/>
  <c r="Y229" i="2"/>
  <c r="P229" i="2"/>
  <c r="BO228" i="2"/>
  <c r="BM228" i="2"/>
  <c r="Y228" i="2"/>
  <c r="BP228" i="2" s="1"/>
  <c r="P228" i="2"/>
  <c r="BO227" i="2"/>
  <c r="BM227" i="2"/>
  <c r="Y227" i="2"/>
  <c r="BP227" i="2" s="1"/>
  <c r="P227" i="2"/>
  <c r="BO226" i="2"/>
  <c r="BM226" i="2"/>
  <c r="Y226" i="2"/>
  <c r="P226" i="2"/>
  <c r="BO225" i="2"/>
  <c r="BM225" i="2"/>
  <c r="Y225" i="2"/>
  <c r="BN225" i="2" s="1"/>
  <c r="P225" i="2"/>
  <c r="BO224" i="2"/>
  <c r="BM224" i="2"/>
  <c r="Z224" i="2"/>
  <c r="Y224" i="2"/>
  <c r="BP224" i="2" s="1"/>
  <c r="P224" i="2"/>
  <c r="X221" i="2"/>
  <c r="X220" i="2"/>
  <c r="BO219" i="2"/>
  <c r="BM219" i="2"/>
  <c r="Y219" i="2"/>
  <c r="BN219" i="2" s="1"/>
  <c r="P219" i="2"/>
  <c r="BO218" i="2"/>
  <c r="BM218" i="2"/>
  <c r="Y218" i="2"/>
  <c r="P218" i="2"/>
  <c r="X216" i="2"/>
  <c r="X215" i="2"/>
  <c r="BO214" i="2"/>
  <c r="BM214" i="2"/>
  <c r="Y214" i="2"/>
  <c r="BP214" i="2" s="1"/>
  <c r="P214" i="2"/>
  <c r="BO213" i="2"/>
  <c r="BM213" i="2"/>
  <c r="Y213" i="2"/>
  <c r="Z213" i="2" s="1"/>
  <c r="P213" i="2"/>
  <c r="BO212" i="2"/>
  <c r="BM212" i="2"/>
  <c r="Y212" i="2"/>
  <c r="Z212" i="2" s="1"/>
  <c r="P212" i="2"/>
  <c r="BO211" i="2"/>
  <c r="BM211" i="2"/>
  <c r="Y211" i="2"/>
  <c r="BP211" i="2" s="1"/>
  <c r="P211" i="2"/>
  <c r="BO210" i="2"/>
  <c r="BM210" i="2"/>
  <c r="Y210" i="2"/>
  <c r="BP210" i="2" s="1"/>
  <c r="P210" i="2"/>
  <c r="BO209" i="2"/>
  <c r="BM209" i="2"/>
  <c r="Y209" i="2"/>
  <c r="BN209" i="2" s="1"/>
  <c r="P209" i="2"/>
  <c r="BO208" i="2"/>
  <c r="BM208" i="2"/>
  <c r="Y208" i="2"/>
  <c r="P208" i="2"/>
  <c r="BO207" i="2"/>
  <c r="BM207" i="2"/>
  <c r="Y207" i="2"/>
  <c r="BP207" i="2" s="1"/>
  <c r="P207" i="2"/>
  <c r="BO206" i="2"/>
  <c r="BM206" i="2"/>
  <c r="Y206" i="2"/>
  <c r="BP206" i="2" s="1"/>
  <c r="P206" i="2"/>
  <c r="X204" i="2"/>
  <c r="X203" i="2"/>
  <c r="BO202" i="2"/>
  <c r="BM202" i="2"/>
  <c r="Y202" i="2"/>
  <c r="Z202" i="2" s="1"/>
  <c r="P202" i="2"/>
  <c r="BO201" i="2"/>
  <c r="BM201" i="2"/>
  <c r="Y201" i="2"/>
  <c r="BP201" i="2" s="1"/>
  <c r="P201" i="2"/>
  <c r="BP200" i="2"/>
  <c r="BO200" i="2"/>
  <c r="BN200" i="2"/>
  <c r="BM200" i="2"/>
  <c r="Z200" i="2"/>
  <c r="Y200" i="2"/>
  <c r="P200" i="2"/>
  <c r="BO199" i="2"/>
  <c r="BM199" i="2"/>
  <c r="Y199" i="2"/>
  <c r="Z199" i="2" s="1"/>
  <c r="P199" i="2"/>
  <c r="BO198" i="2"/>
  <c r="BM198" i="2"/>
  <c r="Y198" i="2"/>
  <c r="P198" i="2"/>
  <c r="BO197" i="2"/>
  <c r="BM197" i="2"/>
  <c r="Y197" i="2"/>
  <c r="BP197" i="2" s="1"/>
  <c r="P197" i="2"/>
  <c r="BO196" i="2"/>
  <c r="BM196" i="2"/>
  <c r="Y196" i="2"/>
  <c r="BP196" i="2" s="1"/>
  <c r="P196" i="2"/>
  <c r="BO195" i="2"/>
  <c r="BM195" i="2"/>
  <c r="Y195" i="2"/>
  <c r="P195" i="2"/>
  <c r="X193" i="2"/>
  <c r="X192" i="2"/>
  <c r="BO191" i="2"/>
  <c r="BM191" i="2"/>
  <c r="Y191" i="2"/>
  <c r="P191" i="2"/>
  <c r="BO190" i="2"/>
  <c r="BM190" i="2"/>
  <c r="Y190" i="2"/>
  <c r="BP190" i="2" s="1"/>
  <c r="P190" i="2"/>
  <c r="X188" i="2"/>
  <c r="X187" i="2"/>
  <c r="BO186" i="2"/>
  <c r="BM186" i="2"/>
  <c r="Y186" i="2"/>
  <c r="BP186" i="2" s="1"/>
  <c r="P186" i="2"/>
  <c r="BO185" i="2"/>
  <c r="BM185" i="2"/>
  <c r="Y185" i="2"/>
  <c r="Y187" i="2" s="1"/>
  <c r="P185" i="2"/>
  <c r="X182" i="2"/>
  <c r="X181" i="2"/>
  <c r="BO180" i="2"/>
  <c r="BM180" i="2"/>
  <c r="Y180" i="2"/>
  <c r="P180" i="2"/>
  <c r="X178" i="2"/>
  <c r="X177" i="2"/>
  <c r="BO176" i="2"/>
  <c r="BM176" i="2"/>
  <c r="Y176" i="2"/>
  <c r="BN176" i="2" s="1"/>
  <c r="P176" i="2"/>
  <c r="BP175" i="2"/>
  <c r="BO175" i="2"/>
  <c r="BN175" i="2"/>
  <c r="BM175" i="2"/>
  <c r="Z175" i="2"/>
  <c r="Y175" i="2"/>
  <c r="P175" i="2"/>
  <c r="BO174" i="2"/>
  <c r="BM174" i="2"/>
  <c r="Y174" i="2"/>
  <c r="BP174" i="2" s="1"/>
  <c r="P174" i="2"/>
  <c r="X172" i="2"/>
  <c r="X171" i="2"/>
  <c r="BO170" i="2"/>
  <c r="BM170" i="2"/>
  <c r="Y170" i="2"/>
  <c r="Z170" i="2" s="1"/>
  <c r="P170" i="2"/>
  <c r="BO169" i="2"/>
  <c r="BM169" i="2"/>
  <c r="Y169" i="2"/>
  <c r="Z169" i="2" s="1"/>
  <c r="P169" i="2"/>
  <c r="BO168" i="2"/>
  <c r="BM168" i="2"/>
  <c r="Y168" i="2"/>
  <c r="BP168" i="2" s="1"/>
  <c r="P168" i="2"/>
  <c r="BO167" i="2"/>
  <c r="BM167" i="2"/>
  <c r="Y167" i="2"/>
  <c r="BP167" i="2" s="1"/>
  <c r="P167" i="2"/>
  <c r="BO166" i="2"/>
  <c r="BM166" i="2"/>
  <c r="Y166" i="2"/>
  <c r="BN166" i="2" s="1"/>
  <c r="P166" i="2"/>
  <c r="BO165" i="2"/>
  <c r="BM165" i="2"/>
  <c r="Y165" i="2"/>
  <c r="P165" i="2"/>
  <c r="BO164" i="2"/>
  <c r="BM164" i="2"/>
  <c r="Y164" i="2"/>
  <c r="BP164" i="2" s="1"/>
  <c r="P164" i="2"/>
  <c r="BO163" i="2"/>
  <c r="BM163" i="2"/>
  <c r="Y163" i="2"/>
  <c r="BP163" i="2" s="1"/>
  <c r="P163" i="2"/>
  <c r="BO162" i="2"/>
  <c r="BM162" i="2"/>
  <c r="Y162" i="2"/>
  <c r="P162" i="2"/>
  <c r="X160" i="2"/>
  <c r="X159" i="2"/>
  <c r="BO158" i="2"/>
  <c r="BM158" i="2"/>
  <c r="Y158" i="2"/>
  <c r="P158" i="2"/>
  <c r="X154" i="2"/>
  <c r="X153" i="2"/>
  <c r="BP152" i="2"/>
  <c r="BO152" i="2"/>
  <c r="BN152" i="2"/>
  <c r="BM152" i="2"/>
  <c r="Z152" i="2"/>
  <c r="Y152" i="2"/>
  <c r="P152" i="2"/>
  <c r="BO151" i="2"/>
  <c r="BM151" i="2"/>
  <c r="Y151" i="2"/>
  <c r="BN151" i="2" s="1"/>
  <c r="P151" i="2"/>
  <c r="BO150" i="2"/>
  <c r="BM150" i="2"/>
  <c r="Y150" i="2"/>
  <c r="BP150" i="2" s="1"/>
  <c r="P150" i="2"/>
  <c r="X148" i="2"/>
  <c r="X147" i="2"/>
  <c r="BO146" i="2"/>
  <c r="BM146" i="2"/>
  <c r="Y146" i="2"/>
  <c r="P146" i="2"/>
  <c r="X143" i="2"/>
  <c r="X142" i="2"/>
  <c r="BO141" i="2"/>
  <c r="BM141" i="2"/>
  <c r="Y141" i="2"/>
  <c r="BN141" i="2" s="1"/>
  <c r="P141" i="2"/>
  <c r="BO140" i="2"/>
  <c r="BM140" i="2"/>
  <c r="Y140" i="2"/>
  <c r="Z140" i="2" s="1"/>
  <c r="P140" i="2"/>
  <c r="X138" i="2"/>
  <c r="X137" i="2"/>
  <c r="BO136" i="2"/>
  <c r="BM136" i="2"/>
  <c r="Y136" i="2"/>
  <c r="BN136" i="2" s="1"/>
  <c r="P136" i="2"/>
  <c r="BO135" i="2"/>
  <c r="BM135" i="2"/>
  <c r="Y135" i="2"/>
  <c r="Z135" i="2" s="1"/>
  <c r="P135" i="2"/>
  <c r="X133" i="2"/>
  <c r="X132" i="2"/>
  <c r="BO131" i="2"/>
  <c r="BM131" i="2"/>
  <c r="Y131" i="2"/>
  <c r="BP131" i="2" s="1"/>
  <c r="P131" i="2"/>
  <c r="BO130" i="2"/>
  <c r="BM130" i="2"/>
  <c r="Y130" i="2"/>
  <c r="P130" i="2"/>
  <c r="X127" i="2"/>
  <c r="X126" i="2"/>
  <c r="BO125" i="2"/>
  <c r="BM125" i="2"/>
  <c r="Y125" i="2"/>
  <c r="BP125" i="2" s="1"/>
  <c r="P125" i="2"/>
  <c r="BO124" i="2"/>
  <c r="BM124" i="2"/>
  <c r="Y124" i="2"/>
  <c r="P124" i="2"/>
  <c r="X122" i="2"/>
  <c r="X121" i="2"/>
  <c r="BO120" i="2"/>
  <c r="BM120" i="2"/>
  <c r="Y120" i="2"/>
  <c r="BP120" i="2" s="1"/>
  <c r="P120" i="2"/>
  <c r="BP119" i="2"/>
  <c r="BO119" i="2"/>
  <c r="BN119" i="2"/>
  <c r="BM119" i="2"/>
  <c r="Z119" i="2"/>
  <c r="Y119" i="2"/>
  <c r="P119" i="2"/>
  <c r="BO118" i="2"/>
  <c r="BM118" i="2"/>
  <c r="Y118" i="2"/>
  <c r="BN118" i="2" s="1"/>
  <c r="P118" i="2"/>
  <c r="BO117" i="2"/>
  <c r="BM117" i="2"/>
  <c r="Y117" i="2"/>
  <c r="P117" i="2"/>
  <c r="X115" i="2"/>
  <c r="X114" i="2"/>
  <c r="BO113" i="2"/>
  <c r="BM113" i="2"/>
  <c r="Y113" i="2"/>
  <c r="Z113" i="2" s="1"/>
  <c r="P113" i="2"/>
  <c r="BO112" i="2"/>
  <c r="BM112" i="2"/>
  <c r="Y112" i="2"/>
  <c r="Z112" i="2" s="1"/>
  <c r="P112" i="2"/>
  <c r="BO111" i="2"/>
  <c r="BM111" i="2"/>
  <c r="Y111" i="2"/>
  <c r="P111" i="2"/>
  <c r="X109" i="2"/>
  <c r="X108" i="2"/>
  <c r="BO107" i="2"/>
  <c r="BM107" i="2"/>
  <c r="Y107" i="2"/>
  <c r="BP107" i="2" s="1"/>
  <c r="P107" i="2"/>
  <c r="BO106" i="2"/>
  <c r="BM106" i="2"/>
  <c r="Y106" i="2"/>
  <c r="BP106" i="2" s="1"/>
  <c r="P106" i="2"/>
  <c r="BO105" i="2"/>
  <c r="BM105" i="2"/>
  <c r="Y105" i="2"/>
  <c r="Z105" i="2" s="1"/>
  <c r="P105" i="2"/>
  <c r="BO104" i="2"/>
  <c r="BM104" i="2"/>
  <c r="Y104" i="2"/>
  <c r="P104" i="2"/>
  <c r="X101" i="2"/>
  <c r="X100" i="2"/>
  <c r="BO99" i="2"/>
  <c r="BM99" i="2"/>
  <c r="Y99" i="2"/>
  <c r="P99" i="2"/>
  <c r="BO98" i="2"/>
  <c r="BM98" i="2"/>
  <c r="Y98" i="2"/>
  <c r="BP98" i="2" s="1"/>
  <c r="P98" i="2"/>
  <c r="BO97" i="2"/>
  <c r="BM97" i="2"/>
  <c r="Y97" i="2"/>
  <c r="P97" i="2"/>
  <c r="BP96" i="2"/>
  <c r="BO96" i="2"/>
  <c r="BN96" i="2"/>
  <c r="BM96" i="2"/>
  <c r="Z96" i="2"/>
  <c r="Y96" i="2"/>
  <c r="P96" i="2"/>
  <c r="BO95" i="2"/>
  <c r="BM95" i="2"/>
  <c r="Y95" i="2"/>
  <c r="BP95" i="2" s="1"/>
  <c r="X93" i="2"/>
  <c r="X92" i="2"/>
  <c r="BO91" i="2"/>
  <c r="BM91" i="2"/>
  <c r="Y91" i="2"/>
  <c r="BP91" i="2" s="1"/>
  <c r="P91" i="2"/>
  <c r="BP90" i="2"/>
  <c r="BO90" i="2"/>
  <c r="BN90" i="2"/>
  <c r="BM90" i="2"/>
  <c r="Z90" i="2"/>
  <c r="Y90" i="2"/>
  <c r="P90" i="2"/>
  <c r="BO89" i="2"/>
  <c r="BM89" i="2"/>
  <c r="Y89" i="2"/>
  <c r="Z89" i="2" s="1"/>
  <c r="P89" i="2"/>
  <c r="X86" i="2"/>
  <c r="X85" i="2"/>
  <c r="BO84" i="2"/>
  <c r="BM84" i="2"/>
  <c r="Y84" i="2"/>
  <c r="BN84" i="2" s="1"/>
  <c r="P84" i="2"/>
  <c r="BO83" i="2"/>
  <c r="BM83" i="2"/>
  <c r="Y83" i="2"/>
  <c r="BP83" i="2" s="1"/>
  <c r="P83" i="2"/>
  <c r="X81" i="2"/>
  <c r="X80" i="2"/>
  <c r="BO79" i="2"/>
  <c r="BM79" i="2"/>
  <c r="Y79" i="2"/>
  <c r="BN79" i="2" s="1"/>
  <c r="P79" i="2"/>
  <c r="BO78" i="2"/>
  <c r="BM78" i="2"/>
  <c r="Y78" i="2"/>
  <c r="BP78" i="2" s="1"/>
  <c r="P78" i="2"/>
  <c r="BO77" i="2"/>
  <c r="BM77" i="2"/>
  <c r="Y77" i="2"/>
  <c r="BP77" i="2" s="1"/>
  <c r="P77" i="2"/>
  <c r="BO76" i="2"/>
  <c r="BM76" i="2"/>
  <c r="Y76" i="2"/>
  <c r="BP76" i="2" s="1"/>
  <c r="P76" i="2"/>
  <c r="BO75" i="2"/>
  <c r="BM75" i="2"/>
  <c r="Y75" i="2"/>
  <c r="BN75" i="2" s="1"/>
  <c r="P75" i="2"/>
  <c r="BO74" i="2"/>
  <c r="BM74" i="2"/>
  <c r="Y74" i="2"/>
  <c r="Z74" i="2" s="1"/>
  <c r="P74" i="2"/>
  <c r="X72" i="2"/>
  <c r="X71" i="2"/>
  <c r="BO70" i="2"/>
  <c r="BM70" i="2"/>
  <c r="Y70" i="2"/>
  <c r="BP70" i="2" s="1"/>
  <c r="P70" i="2"/>
  <c r="BO69" i="2"/>
  <c r="BM69" i="2"/>
  <c r="Y69" i="2"/>
  <c r="Z69" i="2" s="1"/>
  <c r="P69" i="2"/>
  <c r="BO68" i="2"/>
  <c r="BM68" i="2"/>
  <c r="Y68" i="2"/>
  <c r="BP68" i="2" s="1"/>
  <c r="P68" i="2"/>
  <c r="X66" i="2"/>
  <c r="X65" i="2"/>
  <c r="BO64" i="2"/>
  <c r="BM64" i="2"/>
  <c r="Y64" i="2"/>
  <c r="BP64" i="2" s="1"/>
  <c r="P64" i="2"/>
  <c r="BO63" i="2"/>
  <c r="BM63" i="2"/>
  <c r="Y63" i="2"/>
  <c r="Z63" i="2" s="1"/>
  <c r="P63" i="2"/>
  <c r="BO62" i="2"/>
  <c r="BM62" i="2"/>
  <c r="Y62" i="2"/>
  <c r="BP62" i="2" s="1"/>
  <c r="P62" i="2"/>
  <c r="BO61" i="2"/>
  <c r="BM61" i="2"/>
  <c r="Y61" i="2"/>
  <c r="BN61" i="2" s="1"/>
  <c r="P61" i="2"/>
  <c r="X59" i="2"/>
  <c r="X58" i="2"/>
  <c r="BP57" i="2"/>
  <c r="BO57" i="2"/>
  <c r="BN57" i="2"/>
  <c r="BM57" i="2"/>
  <c r="Z57" i="2"/>
  <c r="Y57" i="2"/>
  <c r="P57" i="2"/>
  <c r="BO56" i="2"/>
  <c r="BM56" i="2"/>
  <c r="Y56" i="2"/>
  <c r="BP56" i="2" s="1"/>
  <c r="P56" i="2"/>
  <c r="BO55" i="2"/>
  <c r="BM55" i="2"/>
  <c r="Y55" i="2"/>
  <c r="BP55" i="2" s="1"/>
  <c r="P55" i="2"/>
  <c r="BO54" i="2"/>
  <c r="BM54" i="2"/>
  <c r="Y54" i="2"/>
  <c r="BN54" i="2" s="1"/>
  <c r="P54" i="2"/>
  <c r="BO53" i="2"/>
  <c r="BM53" i="2"/>
  <c r="Y53" i="2"/>
  <c r="Z53" i="2" s="1"/>
  <c r="P53" i="2"/>
  <c r="BO52" i="2"/>
  <c r="BM52" i="2"/>
  <c r="Y52" i="2"/>
  <c r="P52" i="2"/>
  <c r="X49" i="2"/>
  <c r="Y48" i="2"/>
  <c r="X48" i="2"/>
  <c r="BP47" i="2"/>
  <c r="BO47" i="2"/>
  <c r="BN47" i="2"/>
  <c r="BM47" i="2"/>
  <c r="Z47" i="2"/>
  <c r="Z48" i="2" s="1"/>
  <c r="Y47" i="2"/>
  <c r="Y49" i="2" s="1"/>
  <c r="P47" i="2"/>
  <c r="X45" i="2"/>
  <c r="X44" i="2"/>
  <c r="BO43" i="2"/>
  <c r="BM43" i="2"/>
  <c r="Y43" i="2"/>
  <c r="BP43" i="2" s="1"/>
  <c r="P43" i="2"/>
  <c r="BO42" i="2"/>
  <c r="BM42" i="2"/>
  <c r="Y42" i="2"/>
  <c r="BN42" i="2" s="1"/>
  <c r="P42" i="2"/>
  <c r="BO41" i="2"/>
  <c r="BM41" i="2"/>
  <c r="Y41" i="2"/>
  <c r="BN41" i="2" s="1"/>
  <c r="P41" i="2"/>
  <c r="X37" i="2"/>
  <c r="X36" i="2"/>
  <c r="BO35" i="2"/>
  <c r="BM35" i="2"/>
  <c r="Y35" i="2"/>
  <c r="Y37" i="2" s="1"/>
  <c r="P35" i="2"/>
  <c r="X33" i="2"/>
  <c r="X32" i="2"/>
  <c r="BO31" i="2"/>
  <c r="BM31" i="2"/>
  <c r="Y31" i="2"/>
  <c r="BN31" i="2" s="1"/>
  <c r="P31" i="2"/>
  <c r="BO30" i="2"/>
  <c r="BM30" i="2"/>
  <c r="Y30" i="2"/>
  <c r="BP30" i="2" s="1"/>
  <c r="P30" i="2"/>
  <c r="BO29" i="2"/>
  <c r="BM29" i="2"/>
  <c r="Y29" i="2"/>
  <c r="BP29" i="2" s="1"/>
  <c r="P29" i="2"/>
  <c r="BO28" i="2"/>
  <c r="BM28" i="2"/>
  <c r="Y28" i="2"/>
  <c r="Z28" i="2" s="1"/>
  <c r="P28" i="2"/>
  <c r="BO27" i="2"/>
  <c r="BM27" i="2"/>
  <c r="Y27" i="2"/>
  <c r="Z27" i="2" s="1"/>
  <c r="P27" i="2"/>
  <c r="BO26" i="2"/>
  <c r="BM26" i="2"/>
  <c r="Y26" i="2"/>
  <c r="Y32" i="2" s="1"/>
  <c r="P26" i="2"/>
  <c r="X24" i="2"/>
  <c r="X23" i="2"/>
  <c r="BO22" i="2"/>
  <c r="BM22" i="2"/>
  <c r="Y22" i="2"/>
  <c r="B516" i="2" s="1"/>
  <c r="H10" i="2"/>
  <c r="A9" i="2"/>
  <c r="A10" i="2" s="1"/>
  <c r="D7" i="2"/>
  <c r="Q6" i="2"/>
  <c r="P2" i="2"/>
  <c r="Z22" i="2" l="1"/>
  <c r="Z23" i="2" s="1"/>
  <c r="BN22" i="2"/>
  <c r="BP22" i="2"/>
  <c r="Y23" i="2"/>
  <c r="Z35" i="2"/>
  <c r="Z36" i="2" s="1"/>
  <c r="BN35" i="2"/>
  <c r="BP35" i="2"/>
  <c r="Y36" i="2"/>
  <c r="BP42" i="2"/>
  <c r="Z70" i="2"/>
  <c r="BN70" i="2"/>
  <c r="Z106" i="2"/>
  <c r="BN106" i="2"/>
  <c r="Z131" i="2"/>
  <c r="BN131" i="2"/>
  <c r="BP140" i="2"/>
  <c r="Z167" i="2"/>
  <c r="BN167" i="2"/>
  <c r="Z190" i="2"/>
  <c r="BN190" i="2"/>
  <c r="Y192" i="2"/>
  <c r="Z210" i="2"/>
  <c r="BN210" i="2"/>
  <c r="Z234" i="2"/>
  <c r="Z235" i="2" s="1"/>
  <c r="Z238" i="2"/>
  <c r="Z239" i="2" s="1"/>
  <c r="BN238" i="2"/>
  <c r="BP238" i="2"/>
  <c r="Y239" i="2"/>
  <c r="Z242" i="2"/>
  <c r="Z243" i="2"/>
  <c r="BN243" i="2"/>
  <c r="Z252" i="2"/>
  <c r="BP269" i="2"/>
  <c r="Y280" i="2"/>
  <c r="Y281" i="2"/>
  <c r="Z292" i="2"/>
  <c r="Z301" i="2"/>
  <c r="BN301" i="2"/>
  <c r="Z309" i="2"/>
  <c r="BN309" i="2"/>
  <c r="Z393" i="2"/>
  <c r="BN393" i="2"/>
  <c r="Z398" i="2"/>
  <c r="BN398" i="2"/>
  <c r="Y424" i="2"/>
  <c r="Z440" i="2"/>
  <c r="Z467" i="2"/>
  <c r="BN467" i="2"/>
  <c r="Z474" i="2"/>
  <c r="BN474" i="2"/>
  <c r="Z477" i="2"/>
  <c r="BN477" i="2"/>
  <c r="BN140" i="2"/>
  <c r="S516" i="2"/>
  <c r="BP252" i="2"/>
  <c r="Y321" i="2"/>
  <c r="BN319" i="2"/>
  <c r="BP319" i="2"/>
  <c r="Z214" i="2"/>
  <c r="Z488" i="2"/>
  <c r="BN457" i="2"/>
  <c r="Z457" i="2"/>
  <c r="BN346" i="2"/>
  <c r="Z346" i="2"/>
  <c r="BN365" i="2"/>
  <c r="Z365" i="2"/>
  <c r="Z366" i="2" s="1"/>
  <c r="X506" i="2"/>
  <c r="BN43" i="2"/>
  <c r="BN63" i="2"/>
  <c r="BP63" i="2"/>
  <c r="Y71" i="2"/>
  <c r="Y72" i="2"/>
  <c r="Y101" i="2"/>
  <c r="BN112" i="2"/>
  <c r="BP112" i="2"/>
  <c r="BP117" i="2"/>
  <c r="BN117" i="2"/>
  <c r="Z117" i="2"/>
  <c r="Y147" i="2"/>
  <c r="Z146" i="2"/>
  <c r="Z147" i="2" s="1"/>
  <c r="BN169" i="2"/>
  <c r="Y182" i="2"/>
  <c r="Z180" i="2"/>
  <c r="Z181" i="2" s="1"/>
  <c r="BN202" i="2"/>
  <c r="BN212" i="2"/>
  <c r="BP218" i="2"/>
  <c r="BN218" i="2"/>
  <c r="Z218" i="2"/>
  <c r="Y248" i="2"/>
  <c r="Z244" i="2"/>
  <c r="Y257" i="2"/>
  <c r="BN253" i="2"/>
  <c r="Z253" i="2"/>
  <c r="BP254" i="2"/>
  <c r="BN254" i="2"/>
  <c r="Z254" i="2"/>
  <c r="BN284" i="2"/>
  <c r="Y296" i="2"/>
  <c r="BN290" i="2"/>
  <c r="Z290" i="2"/>
  <c r="BP291" i="2"/>
  <c r="BN291" i="2"/>
  <c r="Z291" i="2"/>
  <c r="BP302" i="2"/>
  <c r="Z302" i="2"/>
  <c r="BP318" i="2"/>
  <c r="BN318" i="2"/>
  <c r="Z318" i="2"/>
  <c r="BP339" i="2"/>
  <c r="BN339" i="2"/>
  <c r="Z339" i="2"/>
  <c r="BP399" i="2"/>
  <c r="BN399" i="2"/>
  <c r="Z399" i="2"/>
  <c r="BN417" i="2"/>
  <c r="BP417" i="2"/>
  <c r="X507" i="2"/>
  <c r="X508" i="2"/>
  <c r="X510" i="2"/>
  <c r="Y24" i="2"/>
  <c r="BN27" i="2"/>
  <c r="BP27" i="2"/>
  <c r="BN28" i="2"/>
  <c r="BP28" i="2"/>
  <c r="D516" i="2"/>
  <c r="BN52" i="2"/>
  <c r="BP52" i="2"/>
  <c r="BN53" i="2"/>
  <c r="BP53" i="2"/>
  <c r="Y59" i="2"/>
  <c r="BN62" i="2"/>
  <c r="Z68" i="2"/>
  <c r="BN68" i="2"/>
  <c r="BP75" i="2"/>
  <c r="BN76" i="2"/>
  <c r="Z78" i="2"/>
  <c r="BN78" i="2"/>
  <c r="Z91" i="2"/>
  <c r="Z92" i="2" s="1"/>
  <c r="BN91" i="2"/>
  <c r="Z95" i="2"/>
  <c r="BN95" i="2"/>
  <c r="Z97" i="2"/>
  <c r="BN97" i="2"/>
  <c r="Z98" i="2"/>
  <c r="BN98" i="2"/>
  <c r="Y100" i="2"/>
  <c r="F516" i="2"/>
  <c r="Z107" i="2"/>
  <c r="BN107" i="2"/>
  <c r="Y115" i="2"/>
  <c r="BN111" i="2"/>
  <c r="Y126" i="2"/>
  <c r="BP124" i="2"/>
  <c r="G516" i="2"/>
  <c r="BP130" i="2"/>
  <c r="BN130" i="2"/>
  <c r="Z130" i="2"/>
  <c r="Z132" i="2" s="1"/>
  <c r="I516" i="2"/>
  <c r="Y172" i="2"/>
  <c r="BP162" i="2"/>
  <c r="BP165" i="2"/>
  <c r="BN165" i="2"/>
  <c r="Z165" i="2"/>
  <c r="BN195" i="2"/>
  <c r="BP195" i="2"/>
  <c r="BP198" i="2"/>
  <c r="BN198" i="2"/>
  <c r="Z198" i="2"/>
  <c r="BP208" i="2"/>
  <c r="BN208" i="2"/>
  <c r="Z208" i="2"/>
  <c r="BN226" i="2"/>
  <c r="BP226" i="2"/>
  <c r="BP229" i="2"/>
  <c r="BN229" i="2"/>
  <c r="Z229" i="2"/>
  <c r="L516" i="2"/>
  <c r="BP251" i="2"/>
  <c r="BN251" i="2"/>
  <c r="Z251" i="2"/>
  <c r="Z256" i="2" s="1"/>
  <c r="Y264" i="2"/>
  <c r="BN270" i="2"/>
  <c r="BN294" i="2"/>
  <c r="BP294" i="2"/>
  <c r="BP299" i="2"/>
  <c r="BN299" i="2"/>
  <c r="Z299" i="2"/>
  <c r="BN305" i="2"/>
  <c r="BP310" i="2"/>
  <c r="BN310" i="2"/>
  <c r="Z310" i="2"/>
  <c r="BP458" i="2"/>
  <c r="BN458" i="2"/>
  <c r="Z458" i="2"/>
  <c r="BP468" i="2"/>
  <c r="BN468" i="2"/>
  <c r="Z468" i="2"/>
  <c r="Y470" i="2"/>
  <c r="BN476" i="2"/>
  <c r="BP476" i="2"/>
  <c r="BN482" i="2"/>
  <c r="BP483" i="2"/>
  <c r="BN483" i="2"/>
  <c r="Z483" i="2"/>
  <c r="BP497" i="2"/>
  <c r="Z497" i="2"/>
  <c r="BN125" i="2"/>
  <c r="BN135" i="2"/>
  <c r="BP135" i="2"/>
  <c r="BN163" i="2"/>
  <c r="BN170" i="2"/>
  <c r="BP170" i="2"/>
  <c r="BN196" i="2"/>
  <c r="BN206" i="2"/>
  <c r="BN213" i="2"/>
  <c r="BP213" i="2"/>
  <c r="BN227" i="2"/>
  <c r="Y256" i="2"/>
  <c r="Y265" i="2"/>
  <c r="Y271" i="2"/>
  <c r="Y277" i="2"/>
  <c r="BN279" i="2"/>
  <c r="R516" i="2"/>
  <c r="BN295" i="2"/>
  <c r="Y306" i="2"/>
  <c r="BP311" i="2"/>
  <c r="BN311" i="2"/>
  <c r="Z311" i="2"/>
  <c r="BN325" i="2"/>
  <c r="Y328" i="2"/>
  <c r="Y334" i="2"/>
  <c r="BN330" i="2"/>
  <c r="Z330" i="2"/>
  <c r="BP331" i="2"/>
  <c r="BN331" i="2"/>
  <c r="Z331" i="2"/>
  <c r="Z355" i="2"/>
  <c r="Y358" i="2"/>
  <c r="BN355" i="2"/>
  <c r="BP355" i="2"/>
  <c r="BP356" i="2"/>
  <c r="BN356" i="2"/>
  <c r="Z356" i="2"/>
  <c r="BP380" i="2"/>
  <c r="Z380" i="2"/>
  <c r="BP414" i="2"/>
  <c r="BN414" i="2"/>
  <c r="Z414" i="2"/>
  <c r="BN427" i="2"/>
  <c r="BP427" i="2"/>
  <c r="Z516" i="2"/>
  <c r="BP433" i="2"/>
  <c r="BP444" i="2"/>
  <c r="BN444" i="2"/>
  <c r="Z444" i="2"/>
  <c r="BN446" i="2"/>
  <c r="BP446" i="2"/>
  <c r="BN451" i="2"/>
  <c r="BP451" i="2"/>
  <c r="BP456" i="2"/>
  <c r="BN456" i="2"/>
  <c r="Z456" i="2"/>
  <c r="BN461" i="2"/>
  <c r="BP461" i="2"/>
  <c r="Y469" i="2"/>
  <c r="BP466" i="2"/>
  <c r="BN466" i="2"/>
  <c r="Z466" i="2"/>
  <c r="Z469" i="2" s="1"/>
  <c r="Z487" i="2"/>
  <c r="Z489" i="2" s="1"/>
  <c r="Y490" i="2"/>
  <c r="BN487" i="2"/>
  <c r="BP487" i="2"/>
  <c r="Y327" i="2"/>
  <c r="Y333" i="2"/>
  <c r="BN345" i="2"/>
  <c r="BP345" i="2"/>
  <c r="BN347" i="2"/>
  <c r="BP347" i="2"/>
  <c r="BN360" i="2"/>
  <c r="Y363" i="2"/>
  <c r="BN370" i="2"/>
  <c r="BP370" i="2"/>
  <c r="Y373" i="2"/>
  <c r="V516" i="2"/>
  <c r="BN391" i="2"/>
  <c r="BP391" i="2"/>
  <c r="BN392" i="2"/>
  <c r="BP392" i="2"/>
  <c r="BN394" i="2"/>
  <c r="BP394" i="2"/>
  <c r="BN404" i="2"/>
  <c r="BP404" i="2"/>
  <c r="W516" i="2"/>
  <c r="Y419" i="2"/>
  <c r="BN434" i="2"/>
  <c r="BN436" i="2"/>
  <c r="BP436" i="2"/>
  <c r="BP440" i="2"/>
  <c r="BN442" i="2"/>
  <c r="BN452" i="2"/>
  <c r="Y463" i="2"/>
  <c r="BN462" i="2"/>
  <c r="AA516" i="2"/>
  <c r="Y484" i="2"/>
  <c r="BN481" i="2"/>
  <c r="BP481" i="2"/>
  <c r="Y485" i="2"/>
  <c r="Y504" i="2"/>
  <c r="X516" i="2"/>
  <c r="Z71" i="2"/>
  <c r="Z29" i="2"/>
  <c r="BP89" i="2"/>
  <c r="Z79" i="2"/>
  <c r="Y93" i="2"/>
  <c r="BP191" i="2"/>
  <c r="BN69" i="2"/>
  <c r="BP97" i="2"/>
  <c r="Y121" i="2"/>
  <c r="Y44" i="2"/>
  <c r="Z52" i="2"/>
  <c r="BP54" i="2"/>
  <c r="Z62" i="2"/>
  <c r="BN74" i="2"/>
  <c r="Z111" i="2"/>
  <c r="Z114" i="2" s="1"/>
  <c r="BP113" i="2"/>
  <c r="BP136" i="2"/>
  <c r="Y148" i="2"/>
  <c r="Y33" i="2"/>
  <c r="BP69" i="2"/>
  <c r="Z77" i="2"/>
  <c r="BP79" i="2"/>
  <c r="BP118" i="2"/>
  <c r="Y132" i="2"/>
  <c r="BP141" i="2"/>
  <c r="Z164" i="2"/>
  <c r="BP166" i="2"/>
  <c r="Z174" i="2"/>
  <c r="BP176" i="2"/>
  <c r="Y188" i="2"/>
  <c r="Z197" i="2"/>
  <c r="BP199" i="2"/>
  <c r="Z207" i="2"/>
  <c r="BP209" i="2"/>
  <c r="BP219" i="2"/>
  <c r="Z228" i="2"/>
  <c r="BP230" i="2"/>
  <c r="Z326" i="2"/>
  <c r="Z361" i="2"/>
  <c r="Y366" i="2"/>
  <c r="BP376" i="2"/>
  <c r="Y387" i="2"/>
  <c r="Y401" i="2"/>
  <c r="Z435" i="2"/>
  <c r="Z443" i="2"/>
  <c r="BP445" i="2"/>
  <c r="Z475" i="2"/>
  <c r="Z478" i="2" s="1"/>
  <c r="Y478" i="2"/>
  <c r="BN488" i="2"/>
  <c r="BP498" i="2"/>
  <c r="J516" i="2"/>
  <c r="BP41" i="2"/>
  <c r="Y65" i="2"/>
  <c r="BP84" i="2"/>
  <c r="Y160" i="2"/>
  <c r="Y193" i="2"/>
  <c r="Y215" i="2"/>
  <c r="BP225" i="2"/>
  <c r="BP245" i="2"/>
  <c r="BP262" i="2"/>
  <c r="BP268" i="2"/>
  <c r="BP293" i="2"/>
  <c r="BP303" i="2"/>
  <c r="BP313" i="2"/>
  <c r="BP381" i="2"/>
  <c r="Y406" i="2"/>
  <c r="BP416" i="2"/>
  <c r="Y429" i="2"/>
  <c r="BP450" i="2"/>
  <c r="BP460" i="2"/>
  <c r="BP493" i="2"/>
  <c r="K516" i="2"/>
  <c r="BN26" i="2"/>
  <c r="BN120" i="2"/>
  <c r="Z64" i="2"/>
  <c r="Z136" i="2"/>
  <c r="Z137" i="2" s="1"/>
  <c r="BP74" i="2"/>
  <c r="Y114" i="2"/>
  <c r="Y122" i="2"/>
  <c r="Y137" i="2"/>
  <c r="Z30" i="2"/>
  <c r="Y45" i="2"/>
  <c r="Z55" i="2"/>
  <c r="BN77" i="2"/>
  <c r="Y80" i="2"/>
  <c r="Z104" i="2"/>
  <c r="Z108" i="2" s="1"/>
  <c r="Y127" i="2"/>
  <c r="Y142" i="2"/>
  <c r="Z150" i="2"/>
  <c r="BN164" i="2"/>
  <c r="BN174" i="2"/>
  <c r="Y177" i="2"/>
  <c r="Z185" i="2"/>
  <c r="BN197" i="2"/>
  <c r="BN207" i="2"/>
  <c r="Y220" i="2"/>
  <c r="BN228" i="2"/>
  <c r="Y231" i="2"/>
  <c r="Z260" i="2"/>
  <c r="Y272" i="2"/>
  <c r="Y286" i="2"/>
  <c r="Y297" i="2"/>
  <c r="Y307" i="2"/>
  <c r="BN326" i="2"/>
  <c r="Z337" i="2"/>
  <c r="Z349" i="2"/>
  <c r="BN361" i="2"/>
  <c r="Z372" i="2"/>
  <c r="Y377" i="2"/>
  <c r="Z396" i="2"/>
  <c r="BN435" i="2"/>
  <c r="Z438" i="2"/>
  <c r="BN443" i="2"/>
  <c r="Y454" i="2"/>
  <c r="Y464" i="2"/>
  <c r="BN475" i="2"/>
  <c r="Y499" i="2"/>
  <c r="Z31" i="2"/>
  <c r="Z54" i="2"/>
  <c r="Y85" i="2"/>
  <c r="Y133" i="2"/>
  <c r="BP169" i="2"/>
  <c r="BP202" i="2"/>
  <c r="BP212" i="2"/>
  <c r="BP279" i="2"/>
  <c r="Y314" i="2"/>
  <c r="Y367" i="2"/>
  <c r="Y382" i="2"/>
  <c r="Z391" i="2"/>
  <c r="Y402" i="2"/>
  <c r="Y479" i="2"/>
  <c r="Y494" i="2"/>
  <c r="M516" i="2"/>
  <c r="BP99" i="2"/>
  <c r="BP31" i="2"/>
  <c r="BP26" i="2"/>
  <c r="BP61" i="2"/>
  <c r="BP111" i="2"/>
  <c r="BN30" i="2"/>
  <c r="Z42" i="2"/>
  <c r="BN55" i="2"/>
  <c r="Y58" i="2"/>
  <c r="Y66" i="2"/>
  <c r="Z75" i="2"/>
  <c r="BN104" i="2"/>
  <c r="Z124" i="2"/>
  <c r="Y138" i="2"/>
  <c r="BN150" i="2"/>
  <c r="Y153" i="2"/>
  <c r="Z162" i="2"/>
  <c r="BN185" i="2"/>
  <c r="Z195" i="2"/>
  <c r="Y216" i="2"/>
  <c r="Z226" i="2"/>
  <c r="Z246" i="2"/>
  <c r="BN260" i="2"/>
  <c r="Z269" i="2"/>
  <c r="Z294" i="2"/>
  <c r="Z304" i="2"/>
  <c r="Z324" i="2"/>
  <c r="BN337" i="2"/>
  <c r="Y340" i="2"/>
  <c r="BN349" i="2"/>
  <c r="Y352" i="2"/>
  <c r="BN372" i="2"/>
  <c r="BN396" i="2"/>
  <c r="Y407" i="2"/>
  <c r="Z417" i="2"/>
  <c r="Z433" i="2"/>
  <c r="BN438" i="2"/>
  <c r="Z451" i="2"/>
  <c r="Z461" i="2"/>
  <c r="Y489" i="2"/>
  <c r="O516" i="2"/>
  <c r="BP151" i="2"/>
  <c r="Y81" i="2"/>
  <c r="Y143" i="2"/>
  <c r="Y232" i="2"/>
  <c r="Y357" i="2"/>
  <c r="Y378" i="2"/>
  <c r="Z481" i="2"/>
  <c r="Y500" i="2"/>
  <c r="Y178" i="2"/>
  <c r="Y203" i="2"/>
  <c r="Y221" i="2"/>
  <c r="Y86" i="2"/>
  <c r="BP104" i="2"/>
  <c r="BN124" i="2"/>
  <c r="BN162" i="2"/>
  <c r="BP185" i="2"/>
  <c r="Y315" i="2"/>
  <c r="BN324" i="2"/>
  <c r="BP337" i="2"/>
  <c r="Y362" i="2"/>
  <c r="Z370" i="2"/>
  <c r="Y383" i="2"/>
  <c r="BN433" i="2"/>
  <c r="Y495" i="2"/>
  <c r="Q516" i="2"/>
  <c r="Y154" i="2"/>
  <c r="Y341" i="2"/>
  <c r="Y353" i="2"/>
  <c r="Z503" i="2"/>
  <c r="Z504" i="2" s="1"/>
  <c r="Z99" i="2"/>
  <c r="Z100" i="2" s="1"/>
  <c r="Y204" i="2"/>
  <c r="Z317" i="2"/>
  <c r="Z320" i="2" s="1"/>
  <c r="Z338" i="2"/>
  <c r="Z350" i="2"/>
  <c r="Z385" i="2"/>
  <c r="Z386" i="2" s="1"/>
  <c r="Z397" i="2"/>
  <c r="Z439" i="2"/>
  <c r="Y447" i="2"/>
  <c r="Z492" i="2"/>
  <c r="BN503" i="2"/>
  <c r="T516" i="2"/>
  <c r="Z56" i="2"/>
  <c r="Z151" i="2"/>
  <c r="Z186" i="2"/>
  <c r="Z61" i="2"/>
  <c r="Z65" i="2" s="1"/>
  <c r="BN83" i="2"/>
  <c r="BN99" i="2"/>
  <c r="Z120" i="2"/>
  <c r="BN146" i="2"/>
  <c r="Z158" i="2"/>
  <c r="Z159" i="2" s="1"/>
  <c r="Z168" i="2"/>
  <c r="BN180" i="2"/>
  <c r="Z191" i="2"/>
  <c r="Z192" i="2" s="1"/>
  <c r="Z201" i="2"/>
  <c r="Z211" i="2"/>
  <c r="BN224" i="2"/>
  <c r="BN234" i="2"/>
  <c r="BN244" i="2"/>
  <c r="Y247" i="2"/>
  <c r="BN255" i="2"/>
  <c r="BN261" i="2"/>
  <c r="BN292" i="2"/>
  <c r="BN302" i="2"/>
  <c r="BN312" i="2"/>
  <c r="BN332" i="2"/>
  <c r="BN380" i="2"/>
  <c r="BN415" i="2"/>
  <c r="Y418" i="2"/>
  <c r="Z427" i="2"/>
  <c r="Z428" i="2" s="1"/>
  <c r="BN459" i="2"/>
  <c r="BN497" i="2"/>
  <c r="U516" i="2"/>
  <c r="F9" i="2"/>
  <c r="H9" i="2"/>
  <c r="Z26" i="2"/>
  <c r="J9" i="2"/>
  <c r="Z43" i="2"/>
  <c r="BN56" i="2"/>
  <c r="Z76" i="2"/>
  <c r="BN89" i="2"/>
  <c r="Y92" i="2"/>
  <c r="BN105" i="2"/>
  <c r="Y108" i="2"/>
  <c r="Z125" i="2"/>
  <c r="Z163" i="2"/>
  <c r="BN186" i="2"/>
  <c r="Z196" i="2"/>
  <c r="Z206" i="2"/>
  <c r="Z227" i="2"/>
  <c r="Z270" i="2"/>
  <c r="Z284" i="2"/>
  <c r="Z285" i="2" s="1"/>
  <c r="Z295" i="2"/>
  <c r="Z305" i="2"/>
  <c r="BN317" i="2"/>
  <c r="Y320" i="2"/>
  <c r="Z325" i="2"/>
  <c r="BN338" i="2"/>
  <c r="BN350" i="2"/>
  <c r="Z360" i="2"/>
  <c r="Z362" i="2" s="1"/>
  <c r="BN385" i="2"/>
  <c r="BN397" i="2"/>
  <c r="Z434" i="2"/>
  <c r="BN439" i="2"/>
  <c r="Z442" i="2"/>
  <c r="Z452" i="2"/>
  <c r="Z462" i="2"/>
  <c r="Z482" i="2"/>
  <c r="BN492" i="2"/>
  <c r="BP503" i="2"/>
  <c r="C516" i="2"/>
  <c r="BP146" i="2"/>
  <c r="BN158" i="2"/>
  <c r="BN168" i="2"/>
  <c r="Y171" i="2"/>
  <c r="BP180" i="2"/>
  <c r="BN191" i="2"/>
  <c r="BN201" i="2"/>
  <c r="BN211" i="2"/>
  <c r="BP234" i="2"/>
  <c r="BP244" i="2"/>
  <c r="BP255" i="2"/>
  <c r="BP261" i="2"/>
  <c r="BP332" i="2"/>
  <c r="BP415" i="2"/>
  <c r="Y448" i="2"/>
  <c r="BP459" i="2"/>
  <c r="F10" i="2"/>
  <c r="BP105" i="2"/>
  <c r="BP317" i="2"/>
  <c r="Z348" i="2"/>
  <c r="Z352" i="2" s="1"/>
  <c r="Z371" i="2"/>
  <c r="BP385" i="2"/>
  <c r="Z395" i="2"/>
  <c r="Z405" i="2"/>
  <c r="Z406" i="2" s="1"/>
  <c r="Z437" i="2"/>
  <c r="E516" i="2"/>
  <c r="Z376" i="2"/>
  <c r="Z377" i="2" s="1"/>
  <c r="Z445" i="2"/>
  <c r="Z498" i="2"/>
  <c r="Y516" i="2"/>
  <c r="Y109" i="2"/>
  <c r="Z118" i="2"/>
  <c r="Z141" i="2"/>
  <c r="Z142" i="2" s="1"/>
  <c r="BP158" i="2"/>
  <c r="Z166" i="2"/>
  <c r="Z176" i="2"/>
  <c r="Y181" i="2"/>
  <c r="Z209" i="2"/>
  <c r="Z219" i="2"/>
  <c r="Z220" i="2" s="1"/>
  <c r="Z230" i="2"/>
  <c r="Y235" i="2"/>
  <c r="BN29" i="2"/>
  <c r="Z41" i="2"/>
  <c r="BN64" i="2"/>
  <c r="Z84" i="2"/>
  <c r="BN113" i="2"/>
  <c r="BN214" i="2"/>
  <c r="Z225" i="2"/>
  <c r="Z231" i="2" s="1"/>
  <c r="BN242" i="2"/>
  <c r="Z245" i="2"/>
  <c r="Z247" i="2" s="1"/>
  <c r="Z262" i="2"/>
  <c r="Z268" i="2"/>
  <c r="Z271" i="2" s="1"/>
  <c r="BP284" i="2"/>
  <c r="Z293" i="2"/>
  <c r="Z296" i="2" s="1"/>
  <c r="Z303" i="2"/>
  <c r="Z313" i="2"/>
  <c r="Z314" i="2" s="1"/>
  <c r="BN348" i="2"/>
  <c r="BN371" i="2"/>
  <c r="Z381" i="2"/>
  <c r="Z382" i="2" s="1"/>
  <c r="BN395" i="2"/>
  <c r="BN405" i="2"/>
  <c r="Z416" i="2"/>
  <c r="Z418" i="2" s="1"/>
  <c r="BN437" i="2"/>
  <c r="Z450" i="2"/>
  <c r="Z460" i="2"/>
  <c r="Z493" i="2"/>
  <c r="Z83" i="2"/>
  <c r="Z85" i="2" s="1"/>
  <c r="Y159" i="2"/>
  <c r="BN199" i="2"/>
  <c r="BP253" i="2"/>
  <c r="BP290" i="2"/>
  <c r="BP300" i="2"/>
  <c r="BP330" i="2"/>
  <c r="Y505" i="2"/>
  <c r="H516" i="2"/>
  <c r="BN268" i="2"/>
  <c r="BN450" i="2"/>
  <c r="Z80" i="2" l="1"/>
  <c r="Z121" i="2"/>
  <c r="X509" i="2"/>
  <c r="Z215" i="2"/>
  <c r="Y508" i="2"/>
  <c r="Y506" i="2"/>
  <c r="Z177" i="2"/>
  <c r="Y510" i="2"/>
  <c r="Z463" i="2"/>
  <c r="Z306" i="2"/>
  <c r="Z44" i="2"/>
  <c r="Z499" i="2"/>
  <c r="Z187" i="2"/>
  <c r="Y507" i="2"/>
  <c r="Z357" i="2"/>
  <c r="Z333" i="2"/>
  <c r="Z58" i="2"/>
  <c r="Z203" i="2"/>
  <c r="Z264" i="2"/>
  <c r="Z171" i="2"/>
  <c r="Z401" i="2"/>
  <c r="Z447" i="2"/>
  <c r="Z126" i="2"/>
  <c r="Z453" i="2"/>
  <c r="Z484" i="2"/>
  <c r="Z32" i="2"/>
  <c r="Z494" i="2"/>
  <c r="Z373" i="2"/>
  <c r="Z340" i="2"/>
  <c r="Z153" i="2"/>
  <c r="Z327" i="2"/>
  <c r="Y509" i="2" l="1"/>
  <c r="Z511" i="2"/>
</calcChain>
</file>

<file path=xl/sharedStrings.xml><?xml version="1.0" encoding="utf-8"?>
<sst xmlns="http://schemas.openxmlformats.org/spreadsheetml/2006/main" count="3738" uniqueCount="812">
  <si>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</si>
  <si>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</si>
  <si>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</si>
  <si>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</si>
  <si>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</si>
  <si>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</si>
  <si>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</si>
  <si>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</si>
  <si>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</si>
  <si>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</si>
  <si>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</si>
  <si>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</si>
  <si>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</si>
  <si>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</si>
  <si>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</si>
  <si>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</si>
  <si>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</si>
  <si>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</si>
  <si>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</si>
  <si>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</si>
  <si>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</si>
  <si>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</si>
  <si>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</si>
  <si>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</si>
  <si>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</si>
  <si>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</si>
  <si>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</si>
  <si>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</si>
  <si>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</si>
  <si>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</si>
  <si>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</si>
  <si>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</si>
  <si>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</si>
  <si>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</si>
  <si>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</si>
  <si>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</si>
  <si>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</si>
  <si>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</si>
  <si>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</si>
  <si>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</si>
  <si>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</si>
  <si>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</si>
  <si>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</si>
  <si>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</si>
  <si>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</si>
  <si>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</si>
  <si>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</si>
  <si>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</si>
  <si>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</si>
  <si>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</si>
  <si>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</si>
  <si>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</si>
  <si>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</si>
  <si>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</si>
  <si>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</si>
  <si>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</si>
  <si>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</si>
  <si>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</si>
  <si>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</si>
  <si>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</si>
  <si>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</si>
  <si>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</si>
  <si>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Внешний код номенклатуры</t>
  </si>
  <si>
    <t>Квант заказа</t>
  </si>
  <si>
    <t>Декларация/Сертификат</t>
  </si>
  <si>
    <t>Коробов в слое</t>
  </si>
  <si>
    <t>КИ</t>
  </si>
  <si>
    <t>11.08.2025</t>
  </si>
  <si>
    <t>06.08.2025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</si>
  <si>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</si>
  <si>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</si>
  <si>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</si>
  <si>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</si>
  <si>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</si>
  <si>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</si>
  <si>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Краснодарский край, Сочи г, Строительный пер, д. 10А,</t>
  </si>
  <si>
    <t>354068Российская Федерация, Краснодарский край, Сочи г, Строительный пер, д. 10А,</t>
  </si>
  <si>
    <t>Ядрена копоть</t>
  </si>
  <si>
    <t>Копченые колбасы</t>
  </si>
  <si>
    <t>SU003188</t>
  </si>
  <si>
    <t>P003827</t>
  </si>
  <si>
    <t>Копченые колбасы «Рубленая» Фикс.вес 0,19 целлофан ТМ «Ядрена копоть»</t>
  </si>
  <si>
    <t>ЕАЭС N RU Д-RU.РА10.В.06818/24</t>
  </si>
  <si>
    <t>СК2</t>
  </si>
  <si>
    <t>18</t>
  </si>
  <si>
    <t>Сосиски</t>
  </si>
  <si>
    <t>SU003664</t>
  </si>
  <si>
    <t>P004653</t>
  </si>
  <si>
    <t>ЕАЭС N RU Д-RU.РА06.В.91067/23, ЕАЭС N RU Д-RU.РА08.В.78145/23</t>
  </si>
  <si>
    <t>СК3</t>
  </si>
  <si>
    <t>14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</si>
  <si>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</si>
  <si>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</si>
  <si>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</si>
  <si>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</si>
  <si>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</si>
  <si>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</si>
  <si>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</si>
  <si>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</si>
  <si>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</si>
  <si>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</si>
  <si>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</si>
  <si>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</si>
  <si>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</si>
  <si>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</t>
  </si>
  <si>
    <t>СК4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</si>
  <si>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</si>
  <si>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</si>
  <si>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</si>
  <si>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</si>
  <si>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</si>
  <si>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</si>
  <si>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</si>
  <si>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</si>
  <si>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</si>
  <si>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</si>
  <si>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</si>
  <si>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</si>
  <si>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</si>
  <si>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</si>
  <si>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</si>
  <si>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</si>
  <si>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</si>
  <si>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</si>
  <si>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</si>
  <si>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</si>
  <si>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</si>
  <si>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</si>
  <si>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</si>
  <si>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</si>
  <si>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</si>
  <si>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</si>
  <si>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</si>
  <si>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</si>
  <si>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</si>
  <si>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</si>
  <si>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</si>
  <si>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Палетта, мин. 1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</si>
  <si>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</si>
  <si>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</si>
  <si>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</si>
  <si>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</si>
  <si>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</si>
  <si>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</si>
  <si>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</si>
  <si>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</si>
  <si>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</si>
  <si>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</si>
  <si>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</si>
  <si>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</si>
  <si>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</si>
  <si>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</si>
  <si>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</si>
  <si>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</si>
  <si>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</si>
  <si>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</si>
  <si>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</si>
  <si>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</si>
  <si>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</si>
  <si>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</si>
  <si>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</si>
  <si>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</si>
  <si>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</si>
  <si>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</si>
  <si>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</si>
  <si>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</si>
  <si>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</si>
  <si>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</si>
  <si>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</si>
  <si>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</si>
  <si>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</si>
  <si>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</si>
  <si>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</si>
  <si>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</si>
  <si>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</si>
  <si>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</si>
  <si>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</si>
  <si>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</si>
  <si>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</si>
  <si>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</si>
  <si>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</si>
  <si>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</si>
  <si>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</si>
  <si>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</si>
  <si>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</si>
  <si>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</si>
  <si>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</si>
  <si>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</si>
  <si>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</si>
  <si>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</si>
  <si>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</si>
  <si>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</si>
  <si>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</si>
  <si>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</si>
  <si>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</si>
  <si>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</si>
  <si>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</si>
  <si>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</si>
  <si>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</si>
  <si>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</si>
  <si>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</si>
  <si>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</si>
  <si>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</si>
  <si>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</si>
  <si>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</si>
  <si>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</si>
  <si>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</si>
  <si>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</si>
  <si>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</si>
  <si>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</si>
  <si>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</si>
  <si>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</si>
  <si>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</si>
  <si>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</si>
  <si>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</si>
  <si>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</si>
  <si>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</si>
  <si>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</si>
  <si>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</si>
  <si>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</si>
  <si>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</si>
  <si>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</si>
  <si>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</si>
  <si>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</si>
  <si>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</si>
  <si>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</si>
  <si>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</si>
  <si>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</si>
  <si>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</si>
  <si>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</si>
  <si>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</si>
  <si>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</si>
  <si>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</si>
  <si>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</si>
  <si>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</si>
  <si>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</si>
  <si>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</si>
  <si>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</si>
  <si>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</si>
  <si>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</si>
  <si>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</si>
  <si>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</si>
  <si>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</si>
  <si>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</si>
  <si>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</si>
  <si>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</si>
  <si>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</si>
  <si>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</si>
  <si>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</si>
  <si>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</si>
  <si>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</si>
  <si>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</si>
  <si>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</si>
  <si>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</si>
  <si>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</si>
  <si>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</si>
  <si>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</si>
  <si>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</si>
  <si>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</si>
  <si>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</si>
  <si>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</si>
  <si>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</si>
  <si>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</si>
  <si>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</si>
  <si>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</si>
  <si>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</si>
  <si>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</si>
  <si>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</si>
  <si>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</si>
  <si>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</si>
  <si>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</si>
  <si>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</si>
  <si>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</si>
  <si>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</si>
  <si>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</si>
  <si>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</si>
  <si>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</si>
  <si>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</si>
  <si>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</si>
  <si>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</si>
  <si>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</si>
  <si>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</si>
  <si>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</si>
  <si>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</si>
  <si>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</si>
  <si>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</si>
  <si>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</si>
  <si>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</si>
  <si>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</si>
  <si>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</si>
  <si>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</si>
  <si>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</si>
  <si>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</si>
  <si>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</si>
  <si>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</si>
  <si>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</si>
  <si>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</si>
  <si>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</si>
  <si>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</si>
  <si>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</si>
  <si>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</si>
  <si>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ЕАЭС N RU Д-RU.РА03.В.06444/25</t>
  </si>
  <si>
    <t>МЗР</t>
  </si>
  <si>
    <t>27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</si>
  <si>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</si>
  <si>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</si>
  <si>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</si>
  <si>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</si>
  <si>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</si>
  <si>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</si>
  <si>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</si>
  <si>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</si>
  <si>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</si>
  <si>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</si>
  <si>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</si>
  <si>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</si>
  <si>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</si>
  <si>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</si>
  <si>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</si>
  <si>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</si>
  <si>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</si>
  <si>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</si>
  <si>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</si>
  <si>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</si>
  <si>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</si>
  <si>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</si>
  <si>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</si>
  <si>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</si>
  <si>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</si>
  <si>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</si>
  <si>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</si>
  <si>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</si>
  <si>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</si>
  <si>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</si>
  <si>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</si>
  <si>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</si>
  <si>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</si>
  <si>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</si>
  <si>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</si>
  <si>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</si>
  <si>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</si>
  <si>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</si>
  <si>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</si>
  <si>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</si>
  <si>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</si>
  <si>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</si>
  <si>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</si>
  <si>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</si>
  <si>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</si>
  <si>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</si>
  <si>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</si>
  <si>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</si>
  <si>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</si>
  <si>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</si>
  <si>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</si>
  <si>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</si>
  <si>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</si>
  <si>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</si>
  <si>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</si>
  <si>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</si>
  <si>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</si>
  <si>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</si>
  <si>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</si>
  <si>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</si>
  <si>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</si>
  <si>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</si>
  <si>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</si>
  <si>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</si>
  <si>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</si>
  <si>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</si>
  <si>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</si>
  <si>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</si>
  <si>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</si>
  <si>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</si>
  <si>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</si>
  <si>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</si>
  <si>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</si>
  <si>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</si>
  <si>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</si>
  <si>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</si>
  <si>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</si>
  <si>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</si>
  <si>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</si>
  <si>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</si>
  <si>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</si>
  <si>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</si>
  <si>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</si>
  <si>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</si>
  <si>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</si>
  <si>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</si>
  <si>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</si>
  <si>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</si>
  <si>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</si>
  <si>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</si>
  <si>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</si>
  <si>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</si>
  <si>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</si>
  <si>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</si>
  <si>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</si>
  <si>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</si>
  <si>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</si>
  <si>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</si>
  <si>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</si>
  <si>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</si>
  <si>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</si>
  <si>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</si>
  <si>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</si>
  <si>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</si>
  <si>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</si>
  <si>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</si>
  <si>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</si>
  <si>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</si>
  <si>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</si>
  <si>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</si>
  <si>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</si>
  <si>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</si>
  <si>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</si>
  <si>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</si>
  <si>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</si>
  <si>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</si>
  <si>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</si>
  <si>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</si>
  <si>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</si>
  <si>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</si>
  <si>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</si>
  <si>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</si>
  <si>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</si>
  <si>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</si>
  <si>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</si>
  <si>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</si>
  <si>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</si>
  <si>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</si>
  <si>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</si>
  <si>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</si>
  <si>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</si>
  <si>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</si>
  <si>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</si>
  <si>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</si>
  <si>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</si>
  <si>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</si>
  <si>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</si>
  <si>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</si>
  <si>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</si>
  <si>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</si>
  <si>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</si>
  <si>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</si>
  <si>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</si>
  <si>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</si>
  <si>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</si>
  <si>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</si>
  <si>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</si>
  <si>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</si>
  <si>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</si>
  <si>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</si>
  <si>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</si>
  <si>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</si>
  <si>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</si>
  <si>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</si>
  <si>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</si>
  <si>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</si>
  <si>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</si>
  <si>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</si>
  <si>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</si>
  <si>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ЕАЭС N RU Д-RU.РА01.В.15337/24</t>
  </si>
  <si>
    <t>МАЯК</t>
  </si>
  <si>
    <t>Бордо</t>
  </si>
  <si>
    <t>SU001777</t>
  </si>
  <si>
    <t>P004919</t>
  </si>
  <si>
    <t>ЕАЭС N RU Д-RU.РА09.В.71208/24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</si>
  <si>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</si>
  <si>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</si>
  <si>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</si>
  <si>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</si>
  <si>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</si>
  <si>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</si>
  <si>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</si>
  <si>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</si>
  <si>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ВЗ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</si>
  <si>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</si>
  <si>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</si>
  <si>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</si>
  <si>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</si>
  <si>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</si>
  <si>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</si>
  <si>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</si>
  <si>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</si>
  <si>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</si>
  <si>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</si>
  <si>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</si>
  <si>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</si>
  <si>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</si>
  <si>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</si>
  <si>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</si>
  <si>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</si>
  <si>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</si>
  <si>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</si>
  <si>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</si>
  <si>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</si>
  <si>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</si>
  <si>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</si>
  <si>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</si>
  <si>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</si>
  <si>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</si>
  <si>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</si>
  <si>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</si>
  <si>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</si>
  <si>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</si>
  <si>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</si>
  <si>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</si>
  <si>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</si>
  <si>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</si>
  <si>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</si>
  <si>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</si>
  <si>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</si>
  <si>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</si>
  <si>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</si>
  <si>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</si>
  <si>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</si>
  <si>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</si>
  <si>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</si>
  <si>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</si>
  <si>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</si>
  <si>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</si>
  <si>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</si>
  <si>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</si>
  <si>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</si>
  <si>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</si>
  <si>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</si>
  <si>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</si>
  <si>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</si>
  <si>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</si>
  <si>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</si>
  <si>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</si>
  <si>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</si>
  <si>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</si>
  <si>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</si>
  <si>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</si>
  <si>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</si>
  <si>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</si>
  <si>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</si>
  <si>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</si>
  <si>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</si>
  <si>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</si>
  <si>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</si>
  <si>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</si>
  <si>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</si>
  <si>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</si>
  <si>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</si>
  <si>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</si>
  <si>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</si>
  <si>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</si>
  <si>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</si>
  <si>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</si>
  <si>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</si>
  <si>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</si>
  <si>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</si>
  <si>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</si>
  <si>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</si>
  <si>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</si>
  <si>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</si>
  <si>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</si>
  <si>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</si>
  <si>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</si>
  <si>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</si>
  <si>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</si>
  <si>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</si>
  <si>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</si>
  <si>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</si>
  <si>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</si>
  <si>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</si>
  <si>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</si>
  <si>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</si>
  <si>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</si>
  <si>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</si>
  <si>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</si>
  <si>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</si>
  <si>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</si>
  <si>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</si>
  <si>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</si>
  <si>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</si>
  <si>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</si>
  <si>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</si>
  <si>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</si>
  <si>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</si>
  <si>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</si>
  <si>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</si>
  <si>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</si>
  <si>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</si>
  <si>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</si>
  <si>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</si>
  <si>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</si>
  <si>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</si>
  <si>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</si>
  <si>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</si>
  <si>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</si>
  <si>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</si>
  <si>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</si>
  <si>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</si>
  <si>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</si>
  <si>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</si>
  <si>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</si>
  <si>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</si>
  <si>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</si>
  <si>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</si>
  <si>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</si>
  <si>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</si>
  <si>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</si>
  <si>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</si>
  <si>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</si>
  <si>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</si>
  <si>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</si>
  <si>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</si>
  <si>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</si>
  <si>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</si>
  <si>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</si>
  <si>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</si>
  <si>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</si>
  <si>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</si>
  <si>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</si>
  <si>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</si>
  <si>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</si>
  <si>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</si>
  <si>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</si>
  <si>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</si>
  <si>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</si>
  <si>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</si>
  <si>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</si>
  <si>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</si>
  <si>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</si>
  <si>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</si>
  <si>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</si>
  <si>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</si>
  <si>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</si>
  <si>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</si>
  <si>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</si>
  <si>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</si>
  <si>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</si>
  <si>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</si>
  <si>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</si>
  <si>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</si>
  <si>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</si>
  <si>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</si>
  <si>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</si>
  <si>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</si>
  <si>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</si>
  <si>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</si>
  <si>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</si>
  <si>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</si>
  <si>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</si>
  <si>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</si>
  <si>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</si>
  <si>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</si>
  <si>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</si>
  <si>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</si>
  <si>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</si>
  <si>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</si>
  <si>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</si>
  <si>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</si>
  <si>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</si>
  <si>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</si>
  <si>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</si>
  <si>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</si>
  <si>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</si>
  <si>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</si>
  <si>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</si>
  <si>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</si>
  <si>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</si>
  <si>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</si>
  <si>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</si>
  <si>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</si>
  <si>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</si>
  <si>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</si>
  <si>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</si>
  <si>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</si>
  <si>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</si>
  <si>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</si>
  <si>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</si>
  <si>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</si>
  <si>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</si>
  <si>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</si>
  <si>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</si>
  <si>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</si>
  <si>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</si>
  <si>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</si>
  <si>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</si>
  <si>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</si>
  <si>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</si>
  <si>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</si>
  <si>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</si>
  <si>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</si>
  <si>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</si>
  <si>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</si>
  <si>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</si>
  <si>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</si>
  <si>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</si>
  <si>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</si>
  <si>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</si>
  <si>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</si>
  <si>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</si>
  <si>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</si>
  <si>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</si>
  <si>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</si>
  <si>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</si>
  <si>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</si>
  <si>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</si>
  <si>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</si>
  <si>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</si>
  <si>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</si>
  <si>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</si>
  <si>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</si>
  <si>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</si>
  <si>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</si>
  <si>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</si>
  <si>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</si>
  <si>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</si>
  <si>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</si>
  <si>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</si>
  <si>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</si>
  <si>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</si>
  <si>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</si>
  <si>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</si>
  <si>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</si>
  <si>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</si>
  <si>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</si>
  <si>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</si>
  <si>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</si>
  <si>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</si>
  <si>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</si>
  <si>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</si>
  <si>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</si>
  <si>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</si>
  <si>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</si>
  <si>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</si>
  <si>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</si>
  <si>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</si>
  <si>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</si>
  <si>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</si>
  <si>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</si>
  <si>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</si>
  <si>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</si>
  <si>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</si>
  <si>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</si>
  <si>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</si>
  <si>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</si>
  <si>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</si>
  <si>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</si>
  <si>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</si>
  <si>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</si>
  <si>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</si>
  <si>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</si>
  <si>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</si>
  <si>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</si>
  <si>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</si>
  <si>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</si>
  <si>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</si>
  <si>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</si>
  <si>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</si>
  <si>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</si>
  <si>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</si>
  <si>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</si>
  <si>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</si>
  <si>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</si>
  <si>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</si>
  <si>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</si>
  <si>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</si>
  <si>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</si>
  <si>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</si>
  <si>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</si>
  <si>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</si>
  <si>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</si>
  <si>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</si>
  <si>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</si>
  <si>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</si>
  <si>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</si>
  <si>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</si>
  <si>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</si>
  <si>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</si>
  <si>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</si>
  <si>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</si>
  <si>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</si>
  <si>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</si>
  <si>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</si>
  <si>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</si>
  <si>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</si>
  <si>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</si>
  <si>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</si>
  <si>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</si>
  <si>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</si>
  <si>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</si>
  <si>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</si>
  <si>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</si>
  <si>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</si>
  <si>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</si>
  <si>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</si>
  <si>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</si>
  <si>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</si>
  <si>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MSDAX_КИ</t>
  </si>
  <si>
    <t>Доставка</t>
  </si>
  <si>
    <t>Самовывоз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</si>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</sst>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784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896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Fill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Fill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Fill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Fill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Fill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Fill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Fill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Fill="1" applyBorder="1" applyAlignment="1" applyProtection="1">
      <alignment wrapText="1"/>
      <protection hidden="1"/>
    </xf>
    <xf numFmtId="0" fontId="783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4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757" fillId="0" borderId="45" xfId="0" applyFont="1" applyFill="1" applyBorder="1" applyAlignment="1">
      <alignment horizontal="left" vertical="center" wrapText="1"/>
    </xf>
    <xf numFmtId="0" fontId="760" fillId="0" borderId="45" xfId="0" applyFont="1" applyFill="1" applyBorder="1" applyAlignment="1">
      <alignment horizontal="left" vertical="center" wrapText="1"/>
    </xf>
    <xf numFmtId="0" fontId="763" fillId="0" borderId="45" xfId="0" applyFont="1" applyFill="1" applyBorder="1" applyAlignment="1">
      <alignment horizontal="left" vertical="center" wrapText="1"/>
    </xf>
    <xf numFmtId="0" fontId="766" fillId="0" borderId="45" xfId="0" applyFont="1" applyFill="1" applyBorder="1" applyAlignment="1">
      <alignment horizontal="left" vertical="center" wrapText="1"/>
    </xf>
    <xf numFmtId="0" fontId="769" fillId="0" borderId="45" xfId="0" applyFont="1" applyFill="1" applyBorder="1" applyAlignment="1">
      <alignment horizontal="left" vertical="center" wrapText="1"/>
    </xf>
    <xf numFmtId="0" fontId="772" fillId="0" borderId="45" xfId="0" applyFont="1" applyFill="1" applyBorder="1" applyAlignment="1">
      <alignment horizontal="left" vertical="center" wrapText="1"/>
    </xf>
    <xf numFmtId="0" fontId="775" fillId="0" borderId="45" xfId="0" applyFont="1" applyFill="1" applyBorder="1" applyAlignment="1">
      <alignment horizontal="left" vertical="center" wrapText="1"/>
    </xf>
    <xf numFmtId="0" fontId="778" fillId="0" borderId="45" xfId="0" applyFont="1" applyFill="1" applyBorder="1" applyAlignment="1">
      <alignment horizontal="left" vertical="center" wrapText="1"/>
    </xf>
    <xf numFmtId="0" fontId="781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16"/>
  <sheetViews>
    <sheetView showGridLines="0" tabSelected="1" topLeftCell="A486" zoomScaleNormal="100" zoomScaleSheetLayoutView="100" workbookViewId="0">
      <selection activeCell="AA512" sqref="AA51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568" t="s">
        <v>26</v>
      </c>
      <c r="E1" s="568"/>
      <c r="F1" s="568"/>
      <c r="G1" s="14" t="s">
        <v>66</v>
      </c>
      <c r="H1" s="568" t="s">
        <v>46</v>
      </c>
      <c r="I1" s="568"/>
      <c r="J1" s="568"/>
      <c r="K1" s="568"/>
      <c r="L1" s="568"/>
      <c r="M1" s="568"/>
      <c r="N1" s="568"/>
      <c r="O1" s="568"/>
      <c r="P1" s="568"/>
      <c r="Q1" s="568"/>
      <c r="R1" s="569" t="s">
        <v>67</v>
      </c>
      <c r="S1" s="570"/>
      <c r="T1" s="570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57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71"/>
      <c r="R2" s="571"/>
      <c r="S2" s="571"/>
      <c r="T2" s="571"/>
      <c r="U2" s="571"/>
      <c r="V2" s="571"/>
      <c r="W2" s="571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571"/>
      <c r="Q3" s="571"/>
      <c r="R3" s="571"/>
      <c r="S3" s="571"/>
      <c r="T3" s="571"/>
      <c r="U3" s="571"/>
      <c r="V3" s="571"/>
      <c r="W3" s="571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572" t="s">
        <v>8</v>
      </c>
      <c r="B5" s="572"/>
      <c r="C5" s="572"/>
      <c r="D5" s="573"/>
      <c r="E5" s="573"/>
      <c r="F5" s="574" t="s">
        <v>14</v>
      </c>
      <c r="G5" s="574"/>
      <c r="H5" s="573"/>
      <c r="I5" s="573"/>
      <c r="J5" s="573"/>
      <c r="K5" s="573"/>
      <c r="L5" s="573"/>
      <c r="M5" s="573"/>
      <c r="N5" s="72"/>
      <c r="P5" s="27" t="s">
        <v>4</v>
      </c>
      <c r="Q5" s="575">
        <v>45883</v>
      </c>
      <c r="R5" s="575"/>
      <c r="T5" s="576" t="s">
        <v>3</v>
      </c>
      <c r="U5" s="577"/>
      <c r="V5" s="578" t="s">
        <v>798</v>
      </c>
      <c r="W5" s="579"/>
      <c r="AB5" s="59"/>
      <c r="AC5" s="59"/>
      <c r="AD5" s="59"/>
      <c r="AE5" s="59"/>
    </row>
    <row r="6" spans="1:32" s="17" customFormat="1" ht="24" customHeight="1" x14ac:dyDescent="0.2">
      <c r="A6" s="572" t="s">
        <v>1</v>
      </c>
      <c r="B6" s="572"/>
      <c r="C6" s="572"/>
      <c r="D6" s="580" t="s">
        <v>75</v>
      </c>
      <c r="E6" s="580"/>
      <c r="F6" s="580"/>
      <c r="G6" s="580"/>
      <c r="H6" s="580"/>
      <c r="I6" s="580"/>
      <c r="J6" s="580"/>
      <c r="K6" s="580"/>
      <c r="L6" s="580"/>
      <c r="M6" s="580"/>
      <c r="N6" s="73"/>
      <c r="P6" s="27" t="s">
        <v>27</v>
      </c>
      <c r="Q6" s="581" t="str">
        <f>IF(Q5=0," ",CHOOSE(WEEKDAY(Q5,2),"Понедельник","Вторник","Среда","Четверг","Пятница","Суббота","Воскресенье"))</f>
        <v>Четверг</v>
      </c>
      <c r="R6" s="581"/>
      <c r="T6" s="582" t="s">
        <v>5</v>
      </c>
      <c r="U6" s="583"/>
      <c r="V6" s="584" t="s">
        <v>69</v>
      </c>
      <c r="W6" s="585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590" t="str">
        <f>IFERROR(VLOOKUP(DeliveryAddress,Table,3,0),1)</f>
        <v>1</v>
      </c>
      <c r="E7" s="591"/>
      <c r="F7" s="591"/>
      <c r="G7" s="591"/>
      <c r="H7" s="591"/>
      <c r="I7" s="591"/>
      <c r="J7" s="591"/>
      <c r="K7" s="591"/>
      <c r="L7" s="591"/>
      <c r="M7" s="592"/>
      <c r="N7" s="74"/>
      <c r="P7" s="29"/>
      <c r="Q7" s="48"/>
      <c r="R7" s="48"/>
      <c r="T7" s="582"/>
      <c r="U7" s="583"/>
      <c r="V7" s="586"/>
      <c r="W7" s="587"/>
      <c r="AB7" s="59"/>
      <c r="AC7" s="59"/>
      <c r="AD7" s="59"/>
      <c r="AE7" s="59"/>
    </row>
    <row r="8" spans="1:32" s="17" customFormat="1" ht="25.5" customHeight="1" x14ac:dyDescent="0.2">
      <c r="A8" s="593" t="s">
        <v>57</v>
      </c>
      <c r="B8" s="593"/>
      <c r="C8" s="593"/>
      <c r="D8" s="594" t="s">
        <v>76</v>
      </c>
      <c r="E8" s="594"/>
      <c r="F8" s="594"/>
      <c r="G8" s="594"/>
      <c r="H8" s="594"/>
      <c r="I8" s="594"/>
      <c r="J8" s="594"/>
      <c r="K8" s="594"/>
      <c r="L8" s="594"/>
      <c r="M8" s="594"/>
      <c r="N8" s="75"/>
      <c r="P8" s="27" t="s">
        <v>11</v>
      </c>
      <c r="Q8" s="595">
        <v>0.41666666666666669</v>
      </c>
      <c r="R8" s="595"/>
      <c r="T8" s="582"/>
      <c r="U8" s="583"/>
      <c r="V8" s="586"/>
      <c r="W8" s="587"/>
      <c r="AB8" s="59"/>
      <c r="AC8" s="59"/>
      <c r="AD8" s="59"/>
      <c r="AE8" s="59"/>
    </row>
    <row r="9" spans="1:32" s="17" customFormat="1" ht="39.950000000000003" customHeight="1" x14ac:dyDescent="0.2">
      <c r="A9" s="59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96"/>
      <c r="C9" s="596"/>
      <c r="D9" s="597" t="s">
        <v>45</v>
      </c>
      <c r="E9" s="598"/>
      <c r="F9" s="59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96"/>
      <c r="H9" s="599" t="str">
        <f>IF(AND($A$9="Тип доверенности/получателя при получении в адресе перегруза:",$D$9="Разовая доверенность"),"Введите ФИО","")</f>
        <v/>
      </c>
      <c r="I9" s="599"/>
      <c r="J9" s="59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99"/>
      <c r="L9" s="599"/>
      <c r="M9" s="599"/>
      <c r="N9" s="70"/>
      <c r="P9" s="31" t="s">
        <v>15</v>
      </c>
      <c r="Q9" s="600"/>
      <c r="R9" s="600"/>
      <c r="T9" s="582"/>
      <c r="U9" s="583"/>
      <c r="V9" s="588"/>
      <c r="W9" s="589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59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96"/>
      <c r="C10" s="596"/>
      <c r="D10" s="597"/>
      <c r="E10" s="598"/>
      <c r="F10" s="59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96"/>
      <c r="H10" s="601" t="str">
        <f>IFERROR(VLOOKUP($D$10,Proxy,2,FALSE),"")</f>
        <v/>
      </c>
      <c r="I10" s="601"/>
      <c r="J10" s="601"/>
      <c r="K10" s="601"/>
      <c r="L10" s="601"/>
      <c r="M10" s="601"/>
      <c r="N10" s="71"/>
      <c r="P10" s="31" t="s">
        <v>32</v>
      </c>
      <c r="Q10" s="602"/>
      <c r="R10" s="602"/>
      <c r="U10" s="29" t="s">
        <v>12</v>
      </c>
      <c r="V10" s="603" t="s">
        <v>70</v>
      </c>
      <c r="W10" s="604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605"/>
      <c r="R11" s="605"/>
      <c r="U11" s="29" t="s">
        <v>28</v>
      </c>
      <c r="V11" s="606" t="s">
        <v>54</v>
      </c>
      <c r="W11" s="606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607" t="s">
        <v>71</v>
      </c>
      <c r="B12" s="607"/>
      <c r="C12" s="607"/>
      <c r="D12" s="607"/>
      <c r="E12" s="607"/>
      <c r="F12" s="607"/>
      <c r="G12" s="607"/>
      <c r="H12" s="607"/>
      <c r="I12" s="607"/>
      <c r="J12" s="607"/>
      <c r="K12" s="607"/>
      <c r="L12" s="607"/>
      <c r="M12" s="607"/>
      <c r="N12" s="76"/>
      <c r="P12" s="27" t="s">
        <v>30</v>
      </c>
      <c r="Q12" s="595"/>
      <c r="R12" s="595"/>
      <c r="S12" s="28"/>
      <c r="T12"/>
      <c r="U12" s="29" t="s">
        <v>45</v>
      </c>
      <c r="V12" s="608"/>
      <c r="W12" s="608"/>
      <c r="X12"/>
      <c r="AB12" s="59"/>
      <c r="AC12" s="59"/>
      <c r="AD12" s="59"/>
      <c r="AE12" s="59"/>
    </row>
    <row r="13" spans="1:32" s="17" customFormat="1" ht="23.25" customHeight="1" x14ac:dyDescent="0.2">
      <c r="A13" s="607" t="s">
        <v>72</v>
      </c>
      <c r="B13" s="607"/>
      <c r="C13" s="607"/>
      <c r="D13" s="607"/>
      <c r="E13" s="607"/>
      <c r="F13" s="607"/>
      <c r="G13" s="607"/>
      <c r="H13" s="607"/>
      <c r="I13" s="607"/>
      <c r="J13" s="607"/>
      <c r="K13" s="607"/>
      <c r="L13" s="607"/>
      <c r="M13" s="607"/>
      <c r="N13" s="76"/>
      <c r="O13" s="31"/>
      <c r="P13" s="31" t="s">
        <v>31</v>
      </c>
      <c r="Q13" s="606"/>
      <c r="R13" s="606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607" t="s">
        <v>73</v>
      </c>
      <c r="B14" s="607"/>
      <c r="C14" s="607"/>
      <c r="D14" s="607"/>
      <c r="E14" s="607"/>
      <c r="F14" s="607"/>
      <c r="G14" s="607"/>
      <c r="H14" s="607"/>
      <c r="I14" s="607"/>
      <c r="J14" s="607"/>
      <c r="K14" s="607"/>
      <c r="L14" s="607"/>
      <c r="M14" s="607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609" t="s">
        <v>74</v>
      </c>
      <c r="B15" s="609"/>
      <c r="C15" s="609"/>
      <c r="D15" s="609"/>
      <c r="E15" s="609"/>
      <c r="F15" s="609"/>
      <c r="G15" s="609"/>
      <c r="H15" s="609"/>
      <c r="I15" s="609"/>
      <c r="J15" s="609"/>
      <c r="K15" s="609"/>
      <c r="L15" s="609"/>
      <c r="M15" s="609"/>
      <c r="N15" s="77"/>
      <c r="O15"/>
      <c r="P15" s="610" t="s">
        <v>60</v>
      </c>
      <c r="Q15" s="610"/>
      <c r="R15" s="610"/>
      <c r="S15" s="610"/>
      <c r="T15" s="610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611"/>
      <c r="Q16" s="611"/>
      <c r="R16" s="611"/>
      <c r="S16" s="611"/>
      <c r="T16" s="611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614" t="s">
        <v>58</v>
      </c>
      <c r="B17" s="614" t="s">
        <v>48</v>
      </c>
      <c r="C17" s="616" t="s">
        <v>47</v>
      </c>
      <c r="D17" s="618" t="s">
        <v>49</v>
      </c>
      <c r="E17" s="619"/>
      <c r="F17" s="614" t="s">
        <v>21</v>
      </c>
      <c r="G17" s="614" t="s">
        <v>24</v>
      </c>
      <c r="H17" s="614" t="s">
        <v>22</v>
      </c>
      <c r="I17" s="614" t="s">
        <v>23</v>
      </c>
      <c r="J17" s="614" t="s">
        <v>16</v>
      </c>
      <c r="K17" s="614" t="s">
        <v>65</v>
      </c>
      <c r="L17" s="614" t="s">
        <v>63</v>
      </c>
      <c r="M17" s="614" t="s">
        <v>2</v>
      </c>
      <c r="N17" s="614" t="s">
        <v>62</v>
      </c>
      <c r="O17" s="614" t="s">
        <v>25</v>
      </c>
      <c r="P17" s="618" t="s">
        <v>17</v>
      </c>
      <c r="Q17" s="622"/>
      <c r="R17" s="622"/>
      <c r="S17" s="622"/>
      <c r="T17" s="619"/>
      <c r="U17" s="612" t="s">
        <v>55</v>
      </c>
      <c r="V17" s="613"/>
      <c r="W17" s="614" t="s">
        <v>6</v>
      </c>
      <c r="X17" s="614" t="s">
        <v>41</v>
      </c>
      <c r="Y17" s="624" t="s">
        <v>53</v>
      </c>
      <c r="Z17" s="626" t="s">
        <v>18</v>
      </c>
      <c r="AA17" s="628" t="s">
        <v>59</v>
      </c>
      <c r="AB17" s="628" t="s">
        <v>19</v>
      </c>
      <c r="AC17" s="628" t="s">
        <v>64</v>
      </c>
      <c r="AD17" s="630" t="s">
        <v>56</v>
      </c>
      <c r="AE17" s="631"/>
      <c r="AF17" s="632"/>
      <c r="AG17" s="82"/>
      <c r="BD17" s="81" t="s">
        <v>61</v>
      </c>
    </row>
    <row r="18" spans="1:68" ht="14.25" customHeight="1" x14ac:dyDescent="0.2">
      <c r="A18" s="615"/>
      <c r="B18" s="615"/>
      <c r="C18" s="617"/>
      <c r="D18" s="620"/>
      <c r="E18" s="621"/>
      <c r="F18" s="615"/>
      <c r="G18" s="615"/>
      <c r="H18" s="615"/>
      <c r="I18" s="615"/>
      <c r="J18" s="615"/>
      <c r="K18" s="615"/>
      <c r="L18" s="615"/>
      <c r="M18" s="615"/>
      <c r="N18" s="615"/>
      <c r="O18" s="615"/>
      <c r="P18" s="620"/>
      <c r="Q18" s="623"/>
      <c r="R18" s="623"/>
      <c r="S18" s="623"/>
      <c r="T18" s="621"/>
      <c r="U18" s="83" t="s">
        <v>44</v>
      </c>
      <c r="V18" s="83" t="s">
        <v>43</v>
      </c>
      <c r="W18" s="615"/>
      <c r="X18" s="615"/>
      <c r="Y18" s="625"/>
      <c r="Z18" s="627"/>
      <c r="AA18" s="629"/>
      <c r="AB18" s="629"/>
      <c r="AC18" s="629"/>
      <c r="AD18" s="633"/>
      <c r="AE18" s="634"/>
      <c r="AF18" s="635"/>
      <c r="AG18" s="82"/>
      <c r="BD18" s="81"/>
    </row>
    <row r="19" spans="1:68" ht="27.75" customHeight="1" x14ac:dyDescent="0.2">
      <c r="A19" s="636" t="s">
        <v>77</v>
      </c>
      <c r="B19" s="636"/>
      <c r="C19" s="636"/>
      <c r="D19" s="636"/>
      <c r="E19" s="636"/>
      <c r="F19" s="636"/>
      <c r="G19" s="636"/>
      <c r="H19" s="636"/>
      <c r="I19" s="636"/>
      <c r="J19" s="636"/>
      <c r="K19" s="636"/>
      <c r="L19" s="636"/>
      <c r="M19" s="636"/>
      <c r="N19" s="636"/>
      <c r="O19" s="636"/>
      <c r="P19" s="636"/>
      <c r="Q19" s="636"/>
      <c r="R19" s="636"/>
      <c r="S19" s="636"/>
      <c r="T19" s="636"/>
      <c r="U19" s="636"/>
      <c r="V19" s="636"/>
      <c r="W19" s="636"/>
      <c r="X19" s="636"/>
      <c r="Y19" s="636"/>
      <c r="Z19" s="636"/>
      <c r="AA19" s="54"/>
      <c r="AB19" s="54"/>
      <c r="AC19" s="54"/>
    </row>
    <row r="20" spans="1:68" ht="16.5" customHeight="1" x14ac:dyDescent="0.25">
      <c r="A20" s="637" t="s">
        <v>77</v>
      </c>
      <c r="B20" s="637"/>
      <c r="C20" s="637"/>
      <c r="D20" s="637"/>
      <c r="E20" s="637"/>
      <c r="F20" s="637"/>
      <c r="G20" s="637"/>
      <c r="H20" s="637"/>
      <c r="I20" s="637"/>
      <c r="J20" s="637"/>
      <c r="K20" s="637"/>
      <c r="L20" s="637"/>
      <c r="M20" s="637"/>
      <c r="N20" s="637"/>
      <c r="O20" s="637"/>
      <c r="P20" s="637"/>
      <c r="Q20" s="637"/>
      <c r="R20" s="637"/>
      <c r="S20" s="637"/>
      <c r="T20" s="637"/>
      <c r="U20" s="637"/>
      <c r="V20" s="637"/>
      <c r="W20" s="637"/>
      <c r="X20" s="637"/>
      <c r="Y20" s="637"/>
      <c r="Z20" s="637"/>
      <c r="AA20" s="65"/>
      <c r="AB20" s="65"/>
      <c r="AC20" s="79"/>
    </row>
    <row r="21" spans="1:68" ht="14.25" customHeight="1" x14ac:dyDescent="0.25">
      <c r="A21" s="638" t="s">
        <v>78</v>
      </c>
      <c r="B21" s="638"/>
      <c r="C21" s="638"/>
      <c r="D21" s="638"/>
      <c r="E21" s="638"/>
      <c r="F21" s="638"/>
      <c r="G21" s="638"/>
      <c r="H21" s="638"/>
      <c r="I21" s="638"/>
      <c r="J21" s="638"/>
      <c r="K21" s="638"/>
      <c r="L21" s="638"/>
      <c r="M21" s="638"/>
      <c r="N21" s="638"/>
      <c r="O21" s="638"/>
      <c r="P21" s="638"/>
      <c r="Q21" s="638"/>
      <c r="R21" s="638"/>
      <c r="S21" s="638"/>
      <c r="T21" s="638"/>
      <c r="U21" s="638"/>
      <c r="V21" s="638"/>
      <c r="W21" s="638"/>
      <c r="X21" s="638"/>
      <c r="Y21" s="638"/>
      <c r="Z21" s="638"/>
      <c r="AA21" s="66"/>
      <c r="AB21" s="66"/>
      <c r="AC21" s="80"/>
    </row>
    <row r="22" spans="1:68" ht="27" customHeight="1" x14ac:dyDescent="0.25">
      <c r="A22" s="63" t="s">
        <v>79</v>
      </c>
      <c r="B22" s="63" t="s">
        <v>80</v>
      </c>
      <c r="C22" s="36">
        <v>4301031278</v>
      </c>
      <c r="D22" s="639">
        <v>4680115886643</v>
      </c>
      <c r="E22" s="639"/>
      <c r="F22" s="62">
        <v>0.19</v>
      </c>
      <c r="G22" s="37">
        <v>10</v>
      </c>
      <c r="H22" s="62">
        <v>1.9</v>
      </c>
      <c r="I22" s="62">
        <v>2</v>
      </c>
      <c r="J22" s="37">
        <v>234</v>
      </c>
      <c r="K22" s="37" t="s">
        <v>84</v>
      </c>
      <c r="L22" s="37" t="s">
        <v>45</v>
      </c>
      <c r="M22" s="38" t="s">
        <v>83</v>
      </c>
      <c r="N22" s="38"/>
      <c r="O22" s="37">
        <v>40</v>
      </c>
      <c r="P22" s="640" t="s">
        <v>81</v>
      </c>
      <c r="Q22" s="641"/>
      <c r="R22" s="641"/>
      <c r="S22" s="641"/>
      <c r="T22" s="642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IFERROR(IF(Y22=0,"",ROUNDUP(Y22/H22,0)*0.00502),"")</f>
        <v/>
      </c>
      <c r="AA22" s="68" t="s">
        <v>45</v>
      </c>
      <c r="AB22" s="69" t="s">
        <v>45</v>
      </c>
      <c r="AC22" s="86" t="s">
        <v>82</v>
      </c>
      <c r="AG22" s="78"/>
      <c r="AJ22" s="84" t="s">
        <v>45</v>
      </c>
      <c r="AK22" s="84">
        <v>0</v>
      </c>
      <c r="BB22" s="87" t="s">
        <v>66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 x14ac:dyDescent="0.2">
      <c r="A23" s="646"/>
      <c r="B23" s="646"/>
      <c r="C23" s="646"/>
      <c r="D23" s="646"/>
      <c r="E23" s="646"/>
      <c r="F23" s="646"/>
      <c r="G23" s="646"/>
      <c r="H23" s="646"/>
      <c r="I23" s="646"/>
      <c r="J23" s="646"/>
      <c r="K23" s="646"/>
      <c r="L23" s="646"/>
      <c r="M23" s="646"/>
      <c r="N23" s="646"/>
      <c r="O23" s="647"/>
      <c r="P23" s="643" t="s">
        <v>40</v>
      </c>
      <c r="Q23" s="644"/>
      <c r="R23" s="644"/>
      <c r="S23" s="644"/>
      <c r="T23" s="644"/>
      <c r="U23" s="644"/>
      <c r="V23" s="645"/>
      <c r="W23" s="42" t="s">
        <v>39</v>
      </c>
      <c r="X23" s="43">
        <f>IFERROR(X22/H22,"0")</f>
        <v>0</v>
      </c>
      <c r="Y23" s="43">
        <f>IFERROR(Y22/H22,"0")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646"/>
      <c r="B24" s="646"/>
      <c r="C24" s="646"/>
      <c r="D24" s="646"/>
      <c r="E24" s="646"/>
      <c r="F24" s="646"/>
      <c r="G24" s="646"/>
      <c r="H24" s="646"/>
      <c r="I24" s="646"/>
      <c r="J24" s="646"/>
      <c r="K24" s="646"/>
      <c r="L24" s="646"/>
      <c r="M24" s="646"/>
      <c r="N24" s="646"/>
      <c r="O24" s="647"/>
      <c r="P24" s="643" t="s">
        <v>40</v>
      </c>
      <c r="Q24" s="644"/>
      <c r="R24" s="644"/>
      <c r="S24" s="644"/>
      <c r="T24" s="644"/>
      <c r="U24" s="644"/>
      <c r="V24" s="645"/>
      <c r="W24" s="42" t="s">
        <v>0</v>
      </c>
      <c r="X24" s="43">
        <f>IFERROR(SUM(X22:X22),"0")</f>
        <v>0</v>
      </c>
      <c r="Y24" s="43">
        <f>IFERROR(SUM(Y22:Y22),"0")</f>
        <v>0</v>
      </c>
      <c r="Z24" s="42"/>
      <c r="AA24" s="67"/>
      <c r="AB24" s="67"/>
      <c r="AC24" s="67"/>
    </row>
    <row r="25" spans="1:68" ht="14.25" customHeight="1" x14ac:dyDescent="0.25">
      <c r="A25" s="638" t="s">
        <v>85</v>
      </c>
      <c r="B25" s="638"/>
      <c r="C25" s="638"/>
      <c r="D25" s="638"/>
      <c r="E25" s="638"/>
      <c r="F25" s="638"/>
      <c r="G25" s="638"/>
      <c r="H25" s="638"/>
      <c r="I25" s="638"/>
      <c r="J25" s="638"/>
      <c r="K25" s="638"/>
      <c r="L25" s="638"/>
      <c r="M25" s="638"/>
      <c r="N25" s="638"/>
      <c r="O25" s="638"/>
      <c r="P25" s="638"/>
      <c r="Q25" s="638"/>
      <c r="R25" s="638"/>
      <c r="S25" s="638"/>
      <c r="T25" s="638"/>
      <c r="U25" s="638"/>
      <c r="V25" s="638"/>
      <c r="W25" s="638"/>
      <c r="X25" s="638"/>
      <c r="Y25" s="638"/>
      <c r="Z25" s="638"/>
      <c r="AA25" s="66"/>
      <c r="AB25" s="66"/>
      <c r="AC25" s="80"/>
    </row>
    <row r="26" spans="1:68" ht="27" customHeight="1" x14ac:dyDescent="0.25">
      <c r="A26" s="63" t="s">
        <v>86</v>
      </c>
      <c r="B26" s="63" t="s">
        <v>87</v>
      </c>
      <c r="C26" s="36">
        <v>4301051866</v>
      </c>
      <c r="D26" s="639">
        <v>4680115885912</v>
      </c>
      <c r="E26" s="639"/>
      <c r="F26" s="62">
        <v>0.3</v>
      </c>
      <c r="G26" s="37">
        <v>6</v>
      </c>
      <c r="H26" s="62">
        <v>1.8</v>
      </c>
      <c r="I26" s="62">
        <v>3.18</v>
      </c>
      <c r="J26" s="37">
        <v>182</v>
      </c>
      <c r="K26" s="37" t="s">
        <v>90</v>
      </c>
      <c r="L26" s="37" t="s">
        <v>45</v>
      </c>
      <c r="M26" s="38" t="s">
        <v>89</v>
      </c>
      <c r="N26" s="38"/>
      <c r="O26" s="37">
        <v>40</v>
      </c>
      <c r="P26" s="648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641"/>
      <c r="R26" s="641"/>
      <c r="S26" s="641"/>
      <c r="T26" s="642"/>
      <c r="U26" s="39" t="s">
        <v>45</v>
      </c>
      <c r="V26" s="39" t="s">
        <v>45</v>
      </c>
      <c r="W26" s="40" t="s">
        <v>0</v>
      </c>
      <c r="X26" s="58">
        <v>0</v>
      </c>
      <c r="Y26" s="55">
        <f t="shared" ref="Y26:Y31" si="0">IFERROR(IF(X26="",0,CEILING((X26/$H26),1)*$H26),"")</f>
        <v>0</v>
      </c>
      <c r="Z26" s="41" t="str">
        <f t="shared" ref="Z26:Z31" si="1">IFERROR(IF(Y26=0,"",ROUNDUP(Y26/H26,0)*0.00651),"")</f>
        <v/>
      </c>
      <c r="AA26" s="68" t="s">
        <v>45</v>
      </c>
      <c r="AB26" s="69" t="s">
        <v>45</v>
      </c>
      <c r="AC26" s="88" t="s">
        <v>88</v>
      </c>
      <c r="AG26" s="78"/>
      <c r="AJ26" s="84" t="s">
        <v>45</v>
      </c>
      <c r="AK26" s="84">
        <v>0</v>
      </c>
      <c r="BB26" s="89" t="s">
        <v>66</v>
      </c>
      <c r="BM26" s="78">
        <f t="shared" ref="BM26:BM31" si="2">IFERROR(X26*I26/H26,"0")</f>
        <v>0</v>
      </c>
      <c r="BN26" s="78">
        <f t="shared" ref="BN26:BN31" si="3">IFERROR(Y26*I26/H26,"0")</f>
        <v>0</v>
      </c>
      <c r="BO26" s="78">
        <f t="shared" ref="BO26:BO31" si="4">IFERROR(1/J26*(X26/H26),"0")</f>
        <v>0</v>
      </c>
      <c r="BP26" s="78">
        <f t="shared" ref="BP26:BP31" si="5">IFERROR(1/J26*(Y26/H26),"0")</f>
        <v>0</v>
      </c>
    </row>
    <row r="27" spans="1:68" ht="27" customHeight="1" x14ac:dyDescent="0.25">
      <c r="A27" s="63" t="s">
        <v>91</v>
      </c>
      <c r="B27" s="63" t="s">
        <v>92</v>
      </c>
      <c r="C27" s="36">
        <v>4301051556</v>
      </c>
      <c r="D27" s="639">
        <v>4607091388237</v>
      </c>
      <c r="E27" s="639"/>
      <c r="F27" s="62">
        <v>0.42</v>
      </c>
      <c r="G27" s="37">
        <v>6</v>
      </c>
      <c r="H27" s="62">
        <v>2.52</v>
      </c>
      <c r="I27" s="62">
        <v>2.766</v>
      </c>
      <c r="J27" s="37">
        <v>182</v>
      </c>
      <c r="K27" s="37" t="s">
        <v>90</v>
      </c>
      <c r="L27" s="37" t="s">
        <v>45</v>
      </c>
      <c r="M27" s="38" t="s">
        <v>89</v>
      </c>
      <c r="N27" s="38"/>
      <c r="O27" s="37">
        <v>40</v>
      </c>
      <c r="P27" s="64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641"/>
      <c r="R27" s="641"/>
      <c r="S27" s="641"/>
      <c r="T27" s="642"/>
      <c r="U27" s="39" t="s">
        <v>45</v>
      </c>
      <c r="V27" s="39" t="s">
        <v>45</v>
      </c>
      <c r="W27" s="40" t="s">
        <v>0</v>
      </c>
      <c r="X27" s="58">
        <v>0</v>
      </c>
      <c r="Y27" s="55">
        <f t="shared" si="0"/>
        <v>0</v>
      </c>
      <c r="Z27" s="41" t="str">
        <f t="shared" si="1"/>
        <v/>
      </c>
      <c r="AA27" s="68" t="s">
        <v>45</v>
      </c>
      <c r="AB27" s="69" t="s">
        <v>45</v>
      </c>
      <c r="AC27" s="90" t="s">
        <v>88</v>
      </c>
      <c r="AG27" s="78"/>
      <c r="AJ27" s="84" t="s">
        <v>45</v>
      </c>
      <c r="AK27" s="84">
        <v>0</v>
      </c>
      <c r="BB27" s="91" t="s">
        <v>66</v>
      </c>
      <c r="BM27" s="78">
        <f t="shared" si="2"/>
        <v>0</v>
      </c>
      <c r="BN27" s="78">
        <f t="shared" si="3"/>
        <v>0</v>
      </c>
      <c r="BO27" s="78">
        <f t="shared" si="4"/>
        <v>0</v>
      </c>
      <c r="BP27" s="78">
        <f t="shared" si="5"/>
        <v>0</v>
      </c>
    </row>
    <row r="28" spans="1:68" ht="27" customHeight="1" x14ac:dyDescent="0.25">
      <c r="A28" s="63" t="s">
        <v>93</v>
      </c>
      <c r="B28" s="63" t="s">
        <v>94</v>
      </c>
      <c r="C28" s="36">
        <v>4301051907</v>
      </c>
      <c r="D28" s="639">
        <v>4680115886230</v>
      </c>
      <c r="E28" s="639"/>
      <c r="F28" s="62">
        <v>0.3</v>
      </c>
      <c r="G28" s="37">
        <v>6</v>
      </c>
      <c r="H28" s="62">
        <v>1.8</v>
      </c>
      <c r="I28" s="62">
        <v>2.0459999999999998</v>
      </c>
      <c r="J28" s="37">
        <v>182</v>
      </c>
      <c r="K28" s="37" t="s">
        <v>90</v>
      </c>
      <c r="L28" s="37" t="s">
        <v>45</v>
      </c>
      <c r="M28" s="38" t="s">
        <v>83</v>
      </c>
      <c r="N28" s="38"/>
      <c r="O28" s="37">
        <v>40</v>
      </c>
      <c r="P28" s="650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641"/>
      <c r="R28" s="641"/>
      <c r="S28" s="641"/>
      <c r="T28" s="642"/>
      <c r="U28" s="39" t="s">
        <v>45</v>
      </c>
      <c r="V28" s="39" t="s">
        <v>45</v>
      </c>
      <c r="W28" s="40" t="s">
        <v>0</v>
      </c>
      <c r="X28" s="58">
        <v>0</v>
      </c>
      <c r="Y28" s="55">
        <f t="shared" si="0"/>
        <v>0</v>
      </c>
      <c r="Z28" s="41" t="str">
        <f t="shared" si="1"/>
        <v/>
      </c>
      <c r="AA28" s="68" t="s">
        <v>45</v>
      </c>
      <c r="AB28" s="69" t="s">
        <v>45</v>
      </c>
      <c r="AC28" s="92" t="s">
        <v>95</v>
      </c>
      <c r="AG28" s="78"/>
      <c r="AJ28" s="84" t="s">
        <v>45</v>
      </c>
      <c r="AK28" s="84">
        <v>0</v>
      </c>
      <c r="BB28" s="93" t="s">
        <v>66</v>
      </c>
      <c r="BM28" s="78">
        <f t="shared" si="2"/>
        <v>0</v>
      </c>
      <c r="BN28" s="78">
        <f t="shared" si="3"/>
        <v>0</v>
      </c>
      <c r="BO28" s="78">
        <f t="shared" si="4"/>
        <v>0</v>
      </c>
      <c r="BP28" s="78">
        <f t="shared" si="5"/>
        <v>0</v>
      </c>
    </row>
    <row r="29" spans="1:68" ht="27" customHeight="1" x14ac:dyDescent="0.25">
      <c r="A29" s="63" t="s">
        <v>96</v>
      </c>
      <c r="B29" s="63" t="s">
        <v>97</v>
      </c>
      <c r="C29" s="36">
        <v>4301051909</v>
      </c>
      <c r="D29" s="639">
        <v>4680115886247</v>
      </c>
      <c r="E29" s="639"/>
      <c r="F29" s="62">
        <v>0.3</v>
      </c>
      <c r="G29" s="37">
        <v>6</v>
      </c>
      <c r="H29" s="62">
        <v>1.8</v>
      </c>
      <c r="I29" s="62">
        <v>2.0459999999999998</v>
      </c>
      <c r="J29" s="37">
        <v>182</v>
      </c>
      <c r="K29" s="37" t="s">
        <v>90</v>
      </c>
      <c r="L29" s="37" t="s">
        <v>45</v>
      </c>
      <c r="M29" s="38" t="s">
        <v>83</v>
      </c>
      <c r="N29" s="38"/>
      <c r="O29" s="37">
        <v>40</v>
      </c>
      <c r="P29" s="651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641"/>
      <c r="R29" s="641"/>
      <c r="S29" s="641"/>
      <c r="T29" s="642"/>
      <c r="U29" s="39" t="s">
        <v>45</v>
      </c>
      <c r="V29" s="39" t="s">
        <v>45</v>
      </c>
      <c r="W29" s="40" t="s">
        <v>0</v>
      </c>
      <c r="X29" s="58">
        <v>0</v>
      </c>
      <c r="Y29" s="55">
        <f t="shared" si="0"/>
        <v>0</v>
      </c>
      <c r="Z29" s="41" t="str">
        <f t="shared" si="1"/>
        <v/>
      </c>
      <c r="AA29" s="68" t="s">
        <v>45</v>
      </c>
      <c r="AB29" s="69" t="s">
        <v>45</v>
      </c>
      <c r="AC29" s="94" t="s">
        <v>98</v>
      </c>
      <c r="AG29" s="78"/>
      <c r="AJ29" s="84" t="s">
        <v>45</v>
      </c>
      <c r="AK29" s="84">
        <v>0</v>
      </c>
      <c r="BB29" s="95" t="s">
        <v>66</v>
      </c>
      <c r="BM29" s="78">
        <f t="shared" si="2"/>
        <v>0</v>
      </c>
      <c r="BN29" s="78">
        <f t="shared" si="3"/>
        <v>0</v>
      </c>
      <c r="BO29" s="78">
        <f t="shared" si="4"/>
        <v>0</v>
      </c>
      <c r="BP29" s="78">
        <f t="shared" si="5"/>
        <v>0</v>
      </c>
    </row>
    <row r="30" spans="1:68" ht="27" customHeight="1" x14ac:dyDescent="0.25">
      <c r="A30" s="63" t="s">
        <v>99</v>
      </c>
      <c r="B30" s="63" t="s">
        <v>100</v>
      </c>
      <c r="C30" s="36">
        <v>4301051861</v>
      </c>
      <c r="D30" s="639">
        <v>4680115885905</v>
      </c>
      <c r="E30" s="639"/>
      <c r="F30" s="62">
        <v>0.3</v>
      </c>
      <c r="G30" s="37">
        <v>6</v>
      </c>
      <c r="H30" s="62">
        <v>1.8</v>
      </c>
      <c r="I30" s="62">
        <v>3.18</v>
      </c>
      <c r="J30" s="37">
        <v>182</v>
      </c>
      <c r="K30" s="37" t="s">
        <v>90</v>
      </c>
      <c r="L30" s="37" t="s">
        <v>45</v>
      </c>
      <c r="M30" s="38" t="s">
        <v>83</v>
      </c>
      <c r="N30" s="38"/>
      <c r="O30" s="37">
        <v>40</v>
      </c>
      <c r="P30" s="652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641"/>
      <c r="R30" s="641"/>
      <c r="S30" s="641"/>
      <c r="T30" s="642"/>
      <c r="U30" s="39" t="s">
        <v>45</v>
      </c>
      <c r="V30" s="39" t="s">
        <v>45</v>
      </c>
      <c r="W30" s="40" t="s">
        <v>0</v>
      </c>
      <c r="X30" s="58">
        <v>0</v>
      </c>
      <c r="Y30" s="55">
        <f t="shared" si="0"/>
        <v>0</v>
      </c>
      <c r="Z30" s="41" t="str">
        <f t="shared" si="1"/>
        <v/>
      </c>
      <c r="AA30" s="68" t="s">
        <v>45</v>
      </c>
      <c r="AB30" s="69" t="s">
        <v>45</v>
      </c>
      <c r="AC30" s="96" t="s">
        <v>101</v>
      </c>
      <c r="AG30" s="78"/>
      <c r="AJ30" s="84" t="s">
        <v>45</v>
      </c>
      <c r="AK30" s="84">
        <v>0</v>
      </c>
      <c r="BB30" s="97" t="s">
        <v>66</v>
      </c>
      <c r="BM30" s="78">
        <f t="shared" si="2"/>
        <v>0</v>
      </c>
      <c r="BN30" s="78">
        <f t="shared" si="3"/>
        <v>0</v>
      </c>
      <c r="BO30" s="78">
        <f t="shared" si="4"/>
        <v>0</v>
      </c>
      <c r="BP30" s="78">
        <f t="shared" si="5"/>
        <v>0</v>
      </c>
    </row>
    <row r="31" spans="1:68" ht="27" customHeight="1" x14ac:dyDescent="0.25">
      <c r="A31" s="63" t="s">
        <v>102</v>
      </c>
      <c r="B31" s="63" t="s">
        <v>103</v>
      </c>
      <c r="C31" s="36">
        <v>4301051595</v>
      </c>
      <c r="D31" s="639">
        <v>4607091388244</v>
      </c>
      <c r="E31" s="639"/>
      <c r="F31" s="62">
        <v>0.42</v>
      </c>
      <c r="G31" s="37">
        <v>6</v>
      </c>
      <c r="H31" s="62">
        <v>2.52</v>
      </c>
      <c r="I31" s="62">
        <v>2.766</v>
      </c>
      <c r="J31" s="37">
        <v>182</v>
      </c>
      <c r="K31" s="37" t="s">
        <v>90</v>
      </c>
      <c r="L31" s="37" t="s">
        <v>45</v>
      </c>
      <c r="M31" s="38" t="s">
        <v>105</v>
      </c>
      <c r="N31" s="38"/>
      <c r="O31" s="37">
        <v>40</v>
      </c>
      <c r="P31" s="653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641"/>
      <c r="R31" s="641"/>
      <c r="S31" s="641"/>
      <c r="T31" s="642"/>
      <c r="U31" s="39" t="s">
        <v>45</v>
      </c>
      <c r="V31" s="39" t="s">
        <v>45</v>
      </c>
      <c r="W31" s="40" t="s">
        <v>0</v>
      </c>
      <c r="X31" s="58">
        <v>0</v>
      </c>
      <c r="Y31" s="55">
        <f t="shared" si="0"/>
        <v>0</v>
      </c>
      <c r="Z31" s="41" t="str">
        <f t="shared" si="1"/>
        <v/>
      </c>
      <c r="AA31" s="68" t="s">
        <v>45</v>
      </c>
      <c r="AB31" s="69" t="s">
        <v>45</v>
      </c>
      <c r="AC31" s="98" t="s">
        <v>104</v>
      </c>
      <c r="AG31" s="78"/>
      <c r="AJ31" s="84" t="s">
        <v>45</v>
      </c>
      <c r="AK31" s="84">
        <v>0</v>
      </c>
      <c r="BB31" s="99" t="s">
        <v>66</v>
      </c>
      <c r="BM31" s="78">
        <f t="shared" si="2"/>
        <v>0</v>
      </c>
      <c r="BN31" s="78">
        <f t="shared" si="3"/>
        <v>0</v>
      </c>
      <c r="BO31" s="78">
        <f t="shared" si="4"/>
        <v>0</v>
      </c>
      <c r="BP31" s="78">
        <f t="shared" si="5"/>
        <v>0</v>
      </c>
    </row>
    <row r="32" spans="1:68" x14ac:dyDescent="0.2">
      <c r="A32" s="646"/>
      <c r="B32" s="646"/>
      <c r="C32" s="646"/>
      <c r="D32" s="646"/>
      <c r="E32" s="646"/>
      <c r="F32" s="646"/>
      <c r="G32" s="646"/>
      <c r="H32" s="646"/>
      <c r="I32" s="646"/>
      <c r="J32" s="646"/>
      <c r="K32" s="646"/>
      <c r="L32" s="646"/>
      <c r="M32" s="646"/>
      <c r="N32" s="646"/>
      <c r="O32" s="647"/>
      <c r="P32" s="643" t="s">
        <v>40</v>
      </c>
      <c r="Q32" s="644"/>
      <c r="R32" s="644"/>
      <c r="S32" s="644"/>
      <c r="T32" s="644"/>
      <c r="U32" s="644"/>
      <c r="V32" s="645"/>
      <c r="W32" s="42" t="s">
        <v>39</v>
      </c>
      <c r="X32" s="43">
        <f>IFERROR(X26/H26,"0")+IFERROR(X27/H27,"0")+IFERROR(X28/H28,"0")+IFERROR(X29/H29,"0")+IFERROR(X30/H30,"0")+IFERROR(X31/H31,"0")</f>
        <v>0</v>
      </c>
      <c r="Y32" s="43">
        <f>IFERROR(Y26/H26,"0")+IFERROR(Y27/H27,"0")+IFERROR(Y28/H28,"0")+IFERROR(Y29/H29,"0")+IFERROR(Y30/H30,"0")+IFERROR(Y31/H31,"0")</f>
        <v>0</v>
      </c>
      <c r="Z32" s="43">
        <f>IFERROR(IF(Z26="",0,Z26),"0")+IFERROR(IF(Z27="",0,Z27),"0")+IFERROR(IF(Z28="",0,Z28),"0")+IFERROR(IF(Z29="",0,Z29),"0")+IFERROR(IF(Z30="",0,Z30),"0")+IFERROR(IF(Z31="",0,Z31),"0")</f>
        <v>0</v>
      </c>
      <c r="AA32" s="67"/>
      <c r="AB32" s="67"/>
      <c r="AC32" s="67"/>
    </row>
    <row r="33" spans="1:68" x14ac:dyDescent="0.2">
      <c r="A33" s="646"/>
      <c r="B33" s="646"/>
      <c r="C33" s="646"/>
      <c r="D33" s="646"/>
      <c r="E33" s="646"/>
      <c r="F33" s="646"/>
      <c r="G33" s="646"/>
      <c r="H33" s="646"/>
      <c r="I33" s="646"/>
      <c r="J33" s="646"/>
      <c r="K33" s="646"/>
      <c r="L33" s="646"/>
      <c r="M33" s="646"/>
      <c r="N33" s="646"/>
      <c r="O33" s="647"/>
      <c r="P33" s="643" t="s">
        <v>40</v>
      </c>
      <c r="Q33" s="644"/>
      <c r="R33" s="644"/>
      <c r="S33" s="644"/>
      <c r="T33" s="644"/>
      <c r="U33" s="644"/>
      <c r="V33" s="645"/>
      <c r="W33" s="42" t="s">
        <v>0</v>
      </c>
      <c r="X33" s="43">
        <f>IFERROR(SUM(X26:X31),"0")</f>
        <v>0</v>
      </c>
      <c r="Y33" s="43">
        <f>IFERROR(SUM(Y26:Y31),"0")</f>
        <v>0</v>
      </c>
      <c r="Z33" s="42"/>
      <c r="AA33" s="67"/>
      <c r="AB33" s="67"/>
      <c r="AC33" s="67"/>
    </row>
    <row r="34" spans="1:68" ht="14.25" customHeight="1" x14ac:dyDescent="0.25">
      <c r="A34" s="638" t="s">
        <v>106</v>
      </c>
      <c r="B34" s="638"/>
      <c r="C34" s="638"/>
      <c r="D34" s="638"/>
      <c r="E34" s="638"/>
      <c r="F34" s="638"/>
      <c r="G34" s="638"/>
      <c r="H34" s="638"/>
      <c r="I34" s="638"/>
      <c r="J34" s="638"/>
      <c r="K34" s="638"/>
      <c r="L34" s="638"/>
      <c r="M34" s="638"/>
      <c r="N34" s="638"/>
      <c r="O34" s="638"/>
      <c r="P34" s="638"/>
      <c r="Q34" s="638"/>
      <c r="R34" s="638"/>
      <c r="S34" s="638"/>
      <c r="T34" s="638"/>
      <c r="U34" s="638"/>
      <c r="V34" s="638"/>
      <c r="W34" s="638"/>
      <c r="X34" s="638"/>
      <c r="Y34" s="638"/>
      <c r="Z34" s="638"/>
      <c r="AA34" s="66"/>
      <c r="AB34" s="66"/>
      <c r="AC34" s="80"/>
    </row>
    <row r="35" spans="1:68" ht="27" customHeight="1" x14ac:dyDescent="0.25">
      <c r="A35" s="63" t="s">
        <v>107</v>
      </c>
      <c r="B35" s="63" t="s">
        <v>108</v>
      </c>
      <c r="C35" s="36">
        <v>4301032013</v>
      </c>
      <c r="D35" s="639">
        <v>4607091388503</v>
      </c>
      <c r="E35" s="639"/>
      <c r="F35" s="62">
        <v>0.05</v>
      </c>
      <c r="G35" s="37">
        <v>12</v>
      </c>
      <c r="H35" s="62">
        <v>0.6</v>
      </c>
      <c r="I35" s="62">
        <v>0.82199999999999995</v>
      </c>
      <c r="J35" s="37">
        <v>182</v>
      </c>
      <c r="K35" s="37" t="s">
        <v>90</v>
      </c>
      <c r="L35" s="37" t="s">
        <v>45</v>
      </c>
      <c r="M35" s="38" t="s">
        <v>111</v>
      </c>
      <c r="N35" s="38"/>
      <c r="O35" s="37">
        <v>120</v>
      </c>
      <c r="P35" s="65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641"/>
      <c r="R35" s="641"/>
      <c r="S35" s="641"/>
      <c r="T35" s="642"/>
      <c r="U35" s="39" t="s">
        <v>45</v>
      </c>
      <c r="V35" s="39" t="s">
        <v>45</v>
      </c>
      <c r="W35" s="40" t="s">
        <v>0</v>
      </c>
      <c r="X35" s="58">
        <v>0</v>
      </c>
      <c r="Y35" s="55">
        <f>IFERROR(IF(X35="",0,CEILING((X35/$H35),1)*$H35),"")</f>
        <v>0</v>
      </c>
      <c r="Z35" s="41" t="str">
        <f>IFERROR(IF(Y35=0,"",ROUNDUP(Y35/H35,0)*0.00651),"")</f>
        <v/>
      </c>
      <c r="AA35" s="68" t="s">
        <v>45</v>
      </c>
      <c r="AB35" s="69" t="s">
        <v>45</v>
      </c>
      <c r="AC35" s="100" t="s">
        <v>109</v>
      </c>
      <c r="AG35" s="78"/>
      <c r="AJ35" s="84" t="s">
        <v>45</v>
      </c>
      <c r="AK35" s="84">
        <v>0</v>
      </c>
      <c r="BB35" s="101" t="s">
        <v>110</v>
      </c>
      <c r="BM35" s="78">
        <f>IFERROR(X35*I35/H35,"0")</f>
        <v>0</v>
      </c>
      <c r="BN35" s="78">
        <f>IFERROR(Y35*I35/H35,"0")</f>
        <v>0</v>
      </c>
      <c r="BO35" s="78">
        <f>IFERROR(1/J35*(X35/H35),"0")</f>
        <v>0</v>
      </c>
      <c r="BP35" s="78">
        <f>IFERROR(1/J35*(Y35/H35),"0")</f>
        <v>0</v>
      </c>
    </row>
    <row r="36" spans="1:68" x14ac:dyDescent="0.2">
      <c r="A36" s="646"/>
      <c r="B36" s="646"/>
      <c r="C36" s="646"/>
      <c r="D36" s="646"/>
      <c r="E36" s="646"/>
      <c r="F36" s="646"/>
      <c r="G36" s="646"/>
      <c r="H36" s="646"/>
      <c r="I36" s="646"/>
      <c r="J36" s="646"/>
      <c r="K36" s="646"/>
      <c r="L36" s="646"/>
      <c r="M36" s="646"/>
      <c r="N36" s="646"/>
      <c r="O36" s="647"/>
      <c r="P36" s="643" t="s">
        <v>40</v>
      </c>
      <c r="Q36" s="644"/>
      <c r="R36" s="644"/>
      <c r="S36" s="644"/>
      <c r="T36" s="644"/>
      <c r="U36" s="644"/>
      <c r="V36" s="645"/>
      <c r="W36" s="42" t="s">
        <v>39</v>
      </c>
      <c r="X36" s="43">
        <f>IFERROR(X35/H35,"0")</f>
        <v>0</v>
      </c>
      <c r="Y36" s="43">
        <f>IFERROR(Y35/H35,"0")</f>
        <v>0</v>
      </c>
      <c r="Z36" s="43">
        <f>IFERROR(IF(Z35="",0,Z35),"0")</f>
        <v>0</v>
      </c>
      <c r="AA36" s="67"/>
      <c r="AB36" s="67"/>
      <c r="AC36" s="67"/>
    </row>
    <row r="37" spans="1:68" x14ac:dyDescent="0.2">
      <c r="A37" s="646"/>
      <c r="B37" s="646"/>
      <c r="C37" s="646"/>
      <c r="D37" s="646"/>
      <c r="E37" s="646"/>
      <c r="F37" s="646"/>
      <c r="G37" s="646"/>
      <c r="H37" s="646"/>
      <c r="I37" s="646"/>
      <c r="J37" s="646"/>
      <c r="K37" s="646"/>
      <c r="L37" s="646"/>
      <c r="M37" s="646"/>
      <c r="N37" s="646"/>
      <c r="O37" s="647"/>
      <c r="P37" s="643" t="s">
        <v>40</v>
      </c>
      <c r="Q37" s="644"/>
      <c r="R37" s="644"/>
      <c r="S37" s="644"/>
      <c r="T37" s="644"/>
      <c r="U37" s="644"/>
      <c r="V37" s="645"/>
      <c r="W37" s="42" t="s">
        <v>0</v>
      </c>
      <c r="X37" s="43">
        <f>IFERROR(SUM(X35:X35),"0")</f>
        <v>0</v>
      </c>
      <c r="Y37" s="43">
        <f>IFERROR(SUM(Y35:Y35),"0")</f>
        <v>0</v>
      </c>
      <c r="Z37" s="42"/>
      <c r="AA37" s="67"/>
      <c r="AB37" s="67"/>
      <c r="AC37" s="67"/>
    </row>
    <row r="38" spans="1:68" ht="27.75" customHeight="1" x14ac:dyDescent="0.2">
      <c r="A38" s="636" t="s">
        <v>112</v>
      </c>
      <c r="B38" s="636"/>
      <c r="C38" s="636"/>
      <c r="D38" s="636"/>
      <c r="E38" s="636"/>
      <c r="F38" s="636"/>
      <c r="G38" s="636"/>
      <c r="H38" s="636"/>
      <c r="I38" s="636"/>
      <c r="J38" s="636"/>
      <c r="K38" s="636"/>
      <c r="L38" s="636"/>
      <c r="M38" s="636"/>
      <c r="N38" s="636"/>
      <c r="O38" s="636"/>
      <c r="P38" s="636"/>
      <c r="Q38" s="636"/>
      <c r="R38" s="636"/>
      <c r="S38" s="636"/>
      <c r="T38" s="636"/>
      <c r="U38" s="636"/>
      <c r="V38" s="636"/>
      <c r="W38" s="636"/>
      <c r="X38" s="636"/>
      <c r="Y38" s="636"/>
      <c r="Z38" s="636"/>
      <c r="AA38" s="54"/>
      <c r="AB38" s="54"/>
      <c r="AC38" s="54"/>
    </row>
    <row r="39" spans="1:68" ht="16.5" customHeight="1" x14ac:dyDescent="0.25">
      <c r="A39" s="637" t="s">
        <v>113</v>
      </c>
      <c r="B39" s="637"/>
      <c r="C39" s="637"/>
      <c r="D39" s="637"/>
      <c r="E39" s="637"/>
      <c r="F39" s="637"/>
      <c r="G39" s="637"/>
      <c r="H39" s="637"/>
      <c r="I39" s="637"/>
      <c r="J39" s="637"/>
      <c r="K39" s="637"/>
      <c r="L39" s="637"/>
      <c r="M39" s="637"/>
      <c r="N39" s="637"/>
      <c r="O39" s="637"/>
      <c r="P39" s="637"/>
      <c r="Q39" s="637"/>
      <c r="R39" s="637"/>
      <c r="S39" s="637"/>
      <c r="T39" s="637"/>
      <c r="U39" s="637"/>
      <c r="V39" s="637"/>
      <c r="W39" s="637"/>
      <c r="X39" s="637"/>
      <c r="Y39" s="637"/>
      <c r="Z39" s="637"/>
      <c r="AA39" s="65"/>
      <c r="AB39" s="65"/>
      <c r="AC39" s="79"/>
    </row>
    <row r="40" spans="1:68" ht="14.25" customHeight="1" x14ac:dyDescent="0.25">
      <c r="A40" s="638" t="s">
        <v>114</v>
      </c>
      <c r="B40" s="638"/>
      <c r="C40" s="638"/>
      <c r="D40" s="638"/>
      <c r="E40" s="638"/>
      <c r="F40" s="638"/>
      <c r="G40" s="638"/>
      <c r="H40" s="638"/>
      <c r="I40" s="638"/>
      <c r="J40" s="638"/>
      <c r="K40" s="638"/>
      <c r="L40" s="638"/>
      <c r="M40" s="638"/>
      <c r="N40" s="638"/>
      <c r="O40" s="638"/>
      <c r="P40" s="638"/>
      <c r="Q40" s="638"/>
      <c r="R40" s="638"/>
      <c r="S40" s="638"/>
      <c r="T40" s="638"/>
      <c r="U40" s="638"/>
      <c r="V40" s="638"/>
      <c r="W40" s="638"/>
      <c r="X40" s="638"/>
      <c r="Y40" s="638"/>
      <c r="Z40" s="638"/>
      <c r="AA40" s="66"/>
      <c r="AB40" s="66"/>
      <c r="AC40" s="80"/>
    </row>
    <row r="41" spans="1:68" ht="16.5" customHeight="1" x14ac:dyDescent="0.25">
      <c r="A41" s="63" t="s">
        <v>115</v>
      </c>
      <c r="B41" s="63" t="s">
        <v>116</v>
      </c>
      <c r="C41" s="36">
        <v>4301011380</v>
      </c>
      <c r="D41" s="639">
        <v>4607091385670</v>
      </c>
      <c r="E41" s="639"/>
      <c r="F41" s="62">
        <v>1.35</v>
      </c>
      <c r="G41" s="37">
        <v>8</v>
      </c>
      <c r="H41" s="62">
        <v>10.8</v>
      </c>
      <c r="I41" s="62">
        <v>11.234999999999999</v>
      </c>
      <c r="J41" s="37">
        <v>64</v>
      </c>
      <c r="K41" s="37" t="s">
        <v>119</v>
      </c>
      <c r="L41" s="37" t="s">
        <v>45</v>
      </c>
      <c r="M41" s="38" t="s">
        <v>118</v>
      </c>
      <c r="N41" s="38"/>
      <c r="O41" s="37">
        <v>50</v>
      </c>
      <c r="P41" s="65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641"/>
      <c r="R41" s="641"/>
      <c r="S41" s="641"/>
      <c r="T41" s="642"/>
      <c r="U41" s="39" t="s">
        <v>45</v>
      </c>
      <c r="V41" s="39" t="s">
        <v>45</v>
      </c>
      <c r="W41" s="40" t="s">
        <v>0</v>
      </c>
      <c r="X41" s="58">
        <v>0</v>
      </c>
      <c r="Y41" s="55">
        <f>IFERROR(IF(X41="",0,CEILING((X41/$H41),1)*$H41),"")</f>
        <v>0</v>
      </c>
      <c r="Z41" s="41" t="str">
        <f>IFERROR(IF(Y41=0,"",ROUNDUP(Y41/H41,0)*0.01898),"")</f>
        <v/>
      </c>
      <c r="AA41" s="68" t="s">
        <v>45</v>
      </c>
      <c r="AB41" s="69" t="s">
        <v>45</v>
      </c>
      <c r="AC41" s="102" t="s">
        <v>117</v>
      </c>
      <c r="AG41" s="78"/>
      <c r="AJ41" s="84" t="s">
        <v>45</v>
      </c>
      <c r="AK41" s="84">
        <v>0</v>
      </c>
      <c r="BB41" s="103" t="s">
        <v>66</v>
      </c>
      <c r="BM41" s="78">
        <f>IFERROR(X41*I41/H41,"0")</f>
        <v>0</v>
      </c>
      <c r="BN41" s="78">
        <f>IFERROR(Y41*I41/H41,"0")</f>
        <v>0</v>
      </c>
      <c r="BO41" s="78">
        <f>IFERROR(1/J41*(X41/H41),"0")</f>
        <v>0</v>
      </c>
      <c r="BP41" s="78">
        <f>IFERROR(1/J41*(Y41/H41),"0")</f>
        <v>0</v>
      </c>
    </row>
    <row r="42" spans="1:68" ht="27" customHeight="1" x14ac:dyDescent="0.25">
      <c r="A42" s="63" t="s">
        <v>120</v>
      </c>
      <c r="B42" s="63" t="s">
        <v>121</v>
      </c>
      <c r="C42" s="36">
        <v>4301011382</v>
      </c>
      <c r="D42" s="639">
        <v>4607091385687</v>
      </c>
      <c r="E42" s="639"/>
      <c r="F42" s="62">
        <v>0.4</v>
      </c>
      <c r="G42" s="37">
        <v>10</v>
      </c>
      <c r="H42" s="62">
        <v>4</v>
      </c>
      <c r="I42" s="62">
        <v>4.21</v>
      </c>
      <c r="J42" s="37">
        <v>132</v>
      </c>
      <c r="K42" s="37" t="s">
        <v>122</v>
      </c>
      <c r="L42" s="37" t="s">
        <v>123</v>
      </c>
      <c r="M42" s="38" t="s">
        <v>89</v>
      </c>
      <c r="N42" s="38"/>
      <c r="O42" s="37">
        <v>50</v>
      </c>
      <c r="P42" s="656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641"/>
      <c r="R42" s="641"/>
      <c r="S42" s="641"/>
      <c r="T42" s="642"/>
      <c r="U42" s="39" t="s">
        <v>45</v>
      </c>
      <c r="V42" s="39" t="s">
        <v>45</v>
      </c>
      <c r="W42" s="40" t="s">
        <v>0</v>
      </c>
      <c r="X42" s="58">
        <v>0</v>
      </c>
      <c r="Y42" s="55">
        <f>IFERROR(IF(X42="",0,CEILING((X42/$H42),1)*$H42),"")</f>
        <v>0</v>
      </c>
      <c r="Z42" s="41" t="str">
        <f>IFERROR(IF(Y42=0,"",ROUNDUP(Y42/H42,0)*0.00902),"")</f>
        <v/>
      </c>
      <c r="AA42" s="68" t="s">
        <v>45</v>
      </c>
      <c r="AB42" s="69" t="s">
        <v>45</v>
      </c>
      <c r="AC42" s="104" t="s">
        <v>117</v>
      </c>
      <c r="AG42" s="78"/>
      <c r="AJ42" s="84" t="s">
        <v>124</v>
      </c>
      <c r="AK42" s="84">
        <v>48</v>
      </c>
      <c r="BB42" s="105" t="s">
        <v>66</v>
      </c>
      <c r="BM42" s="78">
        <f>IFERROR(X42*I42/H42,"0")</f>
        <v>0</v>
      </c>
      <c r="BN42" s="78">
        <f>IFERROR(Y42*I42/H42,"0")</f>
        <v>0</v>
      </c>
      <c r="BO42" s="78">
        <f>IFERROR(1/J42*(X42/H42),"0")</f>
        <v>0</v>
      </c>
      <c r="BP42" s="78">
        <f>IFERROR(1/J42*(Y42/H42),"0")</f>
        <v>0</v>
      </c>
    </row>
    <row r="43" spans="1:68" ht="27" customHeight="1" x14ac:dyDescent="0.25">
      <c r="A43" s="63" t="s">
        <v>125</v>
      </c>
      <c r="B43" s="63" t="s">
        <v>126</v>
      </c>
      <c r="C43" s="36">
        <v>4301011565</v>
      </c>
      <c r="D43" s="639">
        <v>4680115882539</v>
      </c>
      <c r="E43" s="639"/>
      <c r="F43" s="62">
        <v>0.37</v>
      </c>
      <c r="G43" s="37">
        <v>10</v>
      </c>
      <c r="H43" s="62">
        <v>3.7</v>
      </c>
      <c r="I43" s="62">
        <v>3.91</v>
      </c>
      <c r="J43" s="37">
        <v>132</v>
      </c>
      <c r="K43" s="37" t="s">
        <v>122</v>
      </c>
      <c r="L43" s="37" t="s">
        <v>45</v>
      </c>
      <c r="M43" s="38" t="s">
        <v>89</v>
      </c>
      <c r="N43" s="38"/>
      <c r="O43" s="37">
        <v>50</v>
      </c>
      <c r="P43" s="657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641"/>
      <c r="R43" s="641"/>
      <c r="S43" s="641"/>
      <c r="T43" s="642"/>
      <c r="U43" s="39" t="s">
        <v>45</v>
      </c>
      <c r="V43" s="39" t="s">
        <v>45</v>
      </c>
      <c r="W43" s="40" t="s">
        <v>0</v>
      </c>
      <c r="X43" s="58">
        <v>0</v>
      </c>
      <c r="Y43" s="55">
        <f>IFERROR(IF(X43="",0,CEILING((X43/$H43),1)*$H43),"")</f>
        <v>0</v>
      </c>
      <c r="Z43" s="41" t="str">
        <f>IFERROR(IF(Y43=0,"",ROUNDUP(Y43/H43,0)*0.00902),"")</f>
        <v/>
      </c>
      <c r="AA43" s="68" t="s">
        <v>45</v>
      </c>
      <c r="AB43" s="69" t="s">
        <v>45</v>
      </c>
      <c r="AC43" s="106" t="s">
        <v>117</v>
      </c>
      <c r="AG43" s="78"/>
      <c r="AJ43" s="84" t="s">
        <v>45</v>
      </c>
      <c r="AK43" s="84">
        <v>0</v>
      </c>
      <c r="BB43" s="107" t="s">
        <v>66</v>
      </c>
      <c r="BM43" s="78">
        <f>IFERROR(X43*I43/H43,"0")</f>
        <v>0</v>
      </c>
      <c r="BN43" s="78">
        <f>IFERROR(Y43*I43/H43,"0")</f>
        <v>0</v>
      </c>
      <c r="BO43" s="78">
        <f>IFERROR(1/J43*(X43/H43),"0")</f>
        <v>0</v>
      </c>
      <c r="BP43" s="78">
        <f>IFERROR(1/J43*(Y43/H43),"0")</f>
        <v>0</v>
      </c>
    </row>
    <row r="44" spans="1:68" x14ac:dyDescent="0.2">
      <c r="A44" s="646"/>
      <c r="B44" s="646"/>
      <c r="C44" s="646"/>
      <c r="D44" s="646"/>
      <c r="E44" s="646"/>
      <c r="F44" s="646"/>
      <c r="G44" s="646"/>
      <c r="H44" s="646"/>
      <c r="I44" s="646"/>
      <c r="J44" s="646"/>
      <c r="K44" s="646"/>
      <c r="L44" s="646"/>
      <c r="M44" s="646"/>
      <c r="N44" s="646"/>
      <c r="O44" s="647"/>
      <c r="P44" s="643" t="s">
        <v>40</v>
      </c>
      <c r="Q44" s="644"/>
      <c r="R44" s="644"/>
      <c r="S44" s="644"/>
      <c r="T44" s="644"/>
      <c r="U44" s="644"/>
      <c r="V44" s="645"/>
      <c r="W44" s="42" t="s">
        <v>39</v>
      </c>
      <c r="X44" s="43">
        <f>IFERROR(X41/H41,"0")+IFERROR(X42/H42,"0")+IFERROR(X43/H43,"0")</f>
        <v>0</v>
      </c>
      <c r="Y44" s="43">
        <f>IFERROR(Y41/H41,"0")+IFERROR(Y42/H42,"0")+IFERROR(Y43/H43,"0")</f>
        <v>0</v>
      </c>
      <c r="Z44" s="43">
        <f>IFERROR(IF(Z41="",0,Z41),"0")+IFERROR(IF(Z42="",0,Z42),"0")+IFERROR(IF(Z43="",0,Z43),"0")</f>
        <v>0</v>
      </c>
      <c r="AA44" s="67"/>
      <c r="AB44" s="67"/>
      <c r="AC44" s="67"/>
    </row>
    <row r="45" spans="1:68" x14ac:dyDescent="0.2">
      <c r="A45" s="646"/>
      <c r="B45" s="646"/>
      <c r="C45" s="646"/>
      <c r="D45" s="646"/>
      <c r="E45" s="646"/>
      <c r="F45" s="646"/>
      <c r="G45" s="646"/>
      <c r="H45" s="646"/>
      <c r="I45" s="646"/>
      <c r="J45" s="646"/>
      <c r="K45" s="646"/>
      <c r="L45" s="646"/>
      <c r="M45" s="646"/>
      <c r="N45" s="646"/>
      <c r="O45" s="647"/>
      <c r="P45" s="643" t="s">
        <v>40</v>
      </c>
      <c r="Q45" s="644"/>
      <c r="R45" s="644"/>
      <c r="S45" s="644"/>
      <c r="T45" s="644"/>
      <c r="U45" s="644"/>
      <c r="V45" s="645"/>
      <c r="W45" s="42" t="s">
        <v>0</v>
      </c>
      <c r="X45" s="43">
        <f>IFERROR(SUM(X41:X43),"0")</f>
        <v>0</v>
      </c>
      <c r="Y45" s="43">
        <f>IFERROR(SUM(Y41:Y43),"0")</f>
        <v>0</v>
      </c>
      <c r="Z45" s="42"/>
      <c r="AA45" s="67"/>
      <c r="AB45" s="67"/>
      <c r="AC45" s="67"/>
    </row>
    <row r="46" spans="1:68" ht="14.25" customHeight="1" x14ac:dyDescent="0.25">
      <c r="A46" s="638" t="s">
        <v>85</v>
      </c>
      <c r="B46" s="638"/>
      <c r="C46" s="638"/>
      <c r="D46" s="638"/>
      <c r="E46" s="638"/>
      <c r="F46" s="638"/>
      <c r="G46" s="638"/>
      <c r="H46" s="638"/>
      <c r="I46" s="638"/>
      <c r="J46" s="638"/>
      <c r="K46" s="638"/>
      <c r="L46" s="638"/>
      <c r="M46" s="638"/>
      <c r="N46" s="638"/>
      <c r="O46" s="638"/>
      <c r="P46" s="638"/>
      <c r="Q46" s="638"/>
      <c r="R46" s="638"/>
      <c r="S46" s="638"/>
      <c r="T46" s="638"/>
      <c r="U46" s="638"/>
      <c r="V46" s="638"/>
      <c r="W46" s="638"/>
      <c r="X46" s="638"/>
      <c r="Y46" s="638"/>
      <c r="Z46" s="638"/>
      <c r="AA46" s="66"/>
      <c r="AB46" s="66"/>
      <c r="AC46" s="80"/>
    </row>
    <row r="47" spans="1:68" ht="16.5" customHeight="1" x14ac:dyDescent="0.25">
      <c r="A47" s="63" t="s">
        <v>127</v>
      </c>
      <c r="B47" s="63" t="s">
        <v>128</v>
      </c>
      <c r="C47" s="36">
        <v>4301051820</v>
      </c>
      <c r="D47" s="639">
        <v>4680115884915</v>
      </c>
      <c r="E47" s="639"/>
      <c r="F47" s="62">
        <v>0.3</v>
      </c>
      <c r="G47" s="37">
        <v>6</v>
      </c>
      <c r="H47" s="62">
        <v>1.8</v>
      </c>
      <c r="I47" s="62">
        <v>1.98</v>
      </c>
      <c r="J47" s="37">
        <v>182</v>
      </c>
      <c r="K47" s="37" t="s">
        <v>90</v>
      </c>
      <c r="L47" s="37" t="s">
        <v>45</v>
      </c>
      <c r="M47" s="38" t="s">
        <v>89</v>
      </c>
      <c r="N47" s="38"/>
      <c r="O47" s="37">
        <v>40</v>
      </c>
      <c r="P47" s="658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641"/>
      <c r="R47" s="641"/>
      <c r="S47" s="641"/>
      <c r="T47" s="642"/>
      <c r="U47" s="39" t="s">
        <v>45</v>
      </c>
      <c r="V47" s="39" t="s">
        <v>45</v>
      </c>
      <c r="W47" s="40" t="s">
        <v>0</v>
      </c>
      <c r="X47" s="58">
        <v>0</v>
      </c>
      <c r="Y47" s="55">
        <f>IFERROR(IF(X47="",0,CEILING((X47/$H47),1)*$H47),"")</f>
        <v>0</v>
      </c>
      <c r="Z47" s="41" t="str">
        <f>IFERROR(IF(Y47=0,"",ROUNDUP(Y47/H47,0)*0.00651),"")</f>
        <v/>
      </c>
      <c r="AA47" s="68" t="s">
        <v>45</v>
      </c>
      <c r="AB47" s="69" t="s">
        <v>45</v>
      </c>
      <c r="AC47" s="108" t="s">
        <v>129</v>
      </c>
      <c r="AG47" s="78"/>
      <c r="AJ47" s="84" t="s">
        <v>45</v>
      </c>
      <c r="AK47" s="84">
        <v>0</v>
      </c>
      <c r="BB47" s="109" t="s">
        <v>66</v>
      </c>
      <c r="BM47" s="78">
        <f>IFERROR(X47*I47/H47,"0")</f>
        <v>0</v>
      </c>
      <c r="BN47" s="78">
        <f>IFERROR(Y47*I47/H47,"0")</f>
        <v>0</v>
      </c>
      <c r="BO47" s="78">
        <f>IFERROR(1/J47*(X47/H47),"0")</f>
        <v>0</v>
      </c>
      <c r="BP47" s="78">
        <f>IFERROR(1/J47*(Y47/H47),"0")</f>
        <v>0</v>
      </c>
    </row>
    <row r="48" spans="1:68" x14ac:dyDescent="0.2">
      <c r="A48" s="646"/>
      <c r="B48" s="646"/>
      <c r="C48" s="646"/>
      <c r="D48" s="646"/>
      <c r="E48" s="646"/>
      <c r="F48" s="646"/>
      <c r="G48" s="646"/>
      <c r="H48" s="646"/>
      <c r="I48" s="646"/>
      <c r="J48" s="646"/>
      <c r="K48" s="646"/>
      <c r="L48" s="646"/>
      <c r="M48" s="646"/>
      <c r="N48" s="646"/>
      <c r="O48" s="647"/>
      <c r="P48" s="643" t="s">
        <v>40</v>
      </c>
      <c r="Q48" s="644"/>
      <c r="R48" s="644"/>
      <c r="S48" s="644"/>
      <c r="T48" s="644"/>
      <c r="U48" s="644"/>
      <c r="V48" s="645"/>
      <c r="W48" s="42" t="s">
        <v>39</v>
      </c>
      <c r="X48" s="43">
        <f>IFERROR(X47/H47,"0")</f>
        <v>0</v>
      </c>
      <c r="Y48" s="43">
        <f>IFERROR(Y47/H47,"0")</f>
        <v>0</v>
      </c>
      <c r="Z48" s="43">
        <f>IFERROR(IF(Z47="",0,Z47),"0")</f>
        <v>0</v>
      </c>
      <c r="AA48" s="67"/>
      <c r="AB48" s="67"/>
      <c r="AC48" s="67"/>
    </row>
    <row r="49" spans="1:68" x14ac:dyDescent="0.2">
      <c r="A49" s="646"/>
      <c r="B49" s="646"/>
      <c r="C49" s="646"/>
      <c r="D49" s="646"/>
      <c r="E49" s="646"/>
      <c r="F49" s="646"/>
      <c r="G49" s="646"/>
      <c r="H49" s="646"/>
      <c r="I49" s="646"/>
      <c r="J49" s="646"/>
      <c r="K49" s="646"/>
      <c r="L49" s="646"/>
      <c r="M49" s="646"/>
      <c r="N49" s="646"/>
      <c r="O49" s="647"/>
      <c r="P49" s="643" t="s">
        <v>40</v>
      </c>
      <c r="Q49" s="644"/>
      <c r="R49" s="644"/>
      <c r="S49" s="644"/>
      <c r="T49" s="644"/>
      <c r="U49" s="644"/>
      <c r="V49" s="645"/>
      <c r="W49" s="42" t="s">
        <v>0</v>
      </c>
      <c r="X49" s="43">
        <f>IFERROR(SUM(X47:X47),"0")</f>
        <v>0</v>
      </c>
      <c r="Y49" s="43">
        <f>IFERROR(SUM(Y47:Y47),"0")</f>
        <v>0</v>
      </c>
      <c r="Z49" s="42"/>
      <c r="AA49" s="67"/>
      <c r="AB49" s="67"/>
      <c r="AC49" s="67"/>
    </row>
    <row r="50" spans="1:68" ht="16.5" customHeight="1" x14ac:dyDescent="0.25">
      <c r="A50" s="637" t="s">
        <v>130</v>
      </c>
      <c r="B50" s="637"/>
      <c r="C50" s="637"/>
      <c r="D50" s="637"/>
      <c r="E50" s="637"/>
      <c r="F50" s="637"/>
      <c r="G50" s="637"/>
      <c r="H50" s="637"/>
      <c r="I50" s="637"/>
      <c r="J50" s="637"/>
      <c r="K50" s="637"/>
      <c r="L50" s="637"/>
      <c r="M50" s="637"/>
      <c r="N50" s="637"/>
      <c r="O50" s="637"/>
      <c r="P50" s="637"/>
      <c r="Q50" s="637"/>
      <c r="R50" s="637"/>
      <c r="S50" s="637"/>
      <c r="T50" s="637"/>
      <c r="U50" s="637"/>
      <c r="V50" s="637"/>
      <c r="W50" s="637"/>
      <c r="X50" s="637"/>
      <c r="Y50" s="637"/>
      <c r="Z50" s="637"/>
      <c r="AA50" s="65"/>
      <c r="AB50" s="65"/>
      <c r="AC50" s="79"/>
    </row>
    <row r="51" spans="1:68" ht="14.25" customHeight="1" x14ac:dyDescent="0.25">
      <c r="A51" s="638" t="s">
        <v>114</v>
      </c>
      <c r="B51" s="638"/>
      <c r="C51" s="638"/>
      <c r="D51" s="638"/>
      <c r="E51" s="638"/>
      <c r="F51" s="638"/>
      <c r="G51" s="638"/>
      <c r="H51" s="638"/>
      <c r="I51" s="638"/>
      <c r="J51" s="638"/>
      <c r="K51" s="638"/>
      <c r="L51" s="638"/>
      <c r="M51" s="638"/>
      <c r="N51" s="638"/>
      <c r="O51" s="638"/>
      <c r="P51" s="638"/>
      <c r="Q51" s="638"/>
      <c r="R51" s="638"/>
      <c r="S51" s="638"/>
      <c r="T51" s="638"/>
      <c r="U51" s="638"/>
      <c r="V51" s="638"/>
      <c r="W51" s="638"/>
      <c r="X51" s="638"/>
      <c r="Y51" s="638"/>
      <c r="Z51" s="638"/>
      <c r="AA51" s="66"/>
      <c r="AB51" s="66"/>
      <c r="AC51" s="80"/>
    </row>
    <row r="52" spans="1:68" ht="27" customHeight="1" x14ac:dyDescent="0.25">
      <c r="A52" s="63" t="s">
        <v>131</v>
      </c>
      <c r="B52" s="63" t="s">
        <v>132</v>
      </c>
      <c r="C52" s="36">
        <v>4301012030</v>
      </c>
      <c r="D52" s="639">
        <v>4680115885882</v>
      </c>
      <c r="E52" s="639"/>
      <c r="F52" s="62">
        <v>1.4</v>
      </c>
      <c r="G52" s="37">
        <v>8</v>
      </c>
      <c r="H52" s="62">
        <v>11.2</v>
      </c>
      <c r="I52" s="62">
        <v>11.635</v>
      </c>
      <c r="J52" s="37">
        <v>64</v>
      </c>
      <c r="K52" s="37" t="s">
        <v>119</v>
      </c>
      <c r="L52" s="37" t="s">
        <v>45</v>
      </c>
      <c r="M52" s="38" t="s">
        <v>89</v>
      </c>
      <c r="N52" s="38"/>
      <c r="O52" s="37">
        <v>50</v>
      </c>
      <c r="P52" s="659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641"/>
      <c r="R52" s="641"/>
      <c r="S52" s="641"/>
      <c r="T52" s="642"/>
      <c r="U52" s="39" t="s">
        <v>45</v>
      </c>
      <c r="V52" s="39" t="s">
        <v>45</v>
      </c>
      <c r="W52" s="40" t="s">
        <v>0</v>
      </c>
      <c r="X52" s="58">
        <v>0</v>
      </c>
      <c r="Y52" s="55">
        <f t="shared" ref="Y52:Y57" si="6">IFERROR(IF(X52="",0,CEILING((X52/$H52),1)*$H52),"")</f>
        <v>0</v>
      </c>
      <c r="Z52" s="41" t="str">
        <f>IFERROR(IF(Y52=0,"",ROUNDUP(Y52/H52,0)*0.01898),"")</f>
        <v/>
      </c>
      <c r="AA52" s="68" t="s">
        <v>45</v>
      </c>
      <c r="AB52" s="69" t="s">
        <v>45</v>
      </c>
      <c r="AC52" s="110" t="s">
        <v>133</v>
      </c>
      <c r="AG52" s="78"/>
      <c r="AJ52" s="84" t="s">
        <v>45</v>
      </c>
      <c r="AK52" s="84">
        <v>0</v>
      </c>
      <c r="BB52" s="111" t="s">
        <v>66</v>
      </c>
      <c r="BM52" s="78">
        <f t="shared" ref="BM52:BM57" si="7">IFERROR(X52*I52/H52,"0")</f>
        <v>0</v>
      </c>
      <c r="BN52" s="78">
        <f t="shared" ref="BN52:BN57" si="8">IFERROR(Y52*I52/H52,"0")</f>
        <v>0</v>
      </c>
      <c r="BO52" s="78">
        <f t="shared" ref="BO52:BO57" si="9">IFERROR(1/J52*(X52/H52),"0")</f>
        <v>0</v>
      </c>
      <c r="BP52" s="78">
        <f t="shared" ref="BP52:BP57" si="10">IFERROR(1/J52*(Y52/H52),"0")</f>
        <v>0</v>
      </c>
    </row>
    <row r="53" spans="1:68" ht="27" customHeight="1" x14ac:dyDescent="0.25">
      <c r="A53" s="63" t="s">
        <v>134</v>
      </c>
      <c r="B53" s="63" t="s">
        <v>135</v>
      </c>
      <c r="C53" s="36">
        <v>4301011816</v>
      </c>
      <c r="D53" s="639">
        <v>4680115881426</v>
      </c>
      <c r="E53" s="639"/>
      <c r="F53" s="62">
        <v>1.35</v>
      </c>
      <c r="G53" s="37">
        <v>8</v>
      </c>
      <c r="H53" s="62">
        <v>10.8</v>
      </c>
      <c r="I53" s="62">
        <v>11.234999999999999</v>
      </c>
      <c r="J53" s="37">
        <v>64</v>
      </c>
      <c r="K53" s="37" t="s">
        <v>119</v>
      </c>
      <c r="L53" s="37" t="s">
        <v>137</v>
      </c>
      <c r="M53" s="38" t="s">
        <v>118</v>
      </c>
      <c r="N53" s="38"/>
      <c r="O53" s="37">
        <v>50</v>
      </c>
      <c r="P53" s="660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641"/>
      <c r="R53" s="641"/>
      <c r="S53" s="641"/>
      <c r="T53" s="642"/>
      <c r="U53" s="39" t="s">
        <v>45</v>
      </c>
      <c r="V53" s="39" t="s">
        <v>45</v>
      </c>
      <c r="W53" s="40" t="s">
        <v>0</v>
      </c>
      <c r="X53" s="58">
        <v>0</v>
      </c>
      <c r="Y53" s="55">
        <f t="shared" si="6"/>
        <v>0</v>
      </c>
      <c r="Z53" s="41" t="str">
        <f>IFERROR(IF(Y53=0,"",ROUNDUP(Y53/H53,0)*0.01898),"")</f>
        <v/>
      </c>
      <c r="AA53" s="68" t="s">
        <v>45</v>
      </c>
      <c r="AB53" s="69" t="s">
        <v>45</v>
      </c>
      <c r="AC53" s="112" t="s">
        <v>136</v>
      </c>
      <c r="AG53" s="78"/>
      <c r="AJ53" s="84" t="s">
        <v>138</v>
      </c>
      <c r="AK53" s="84">
        <v>691.2</v>
      </c>
      <c r="BB53" s="113" t="s">
        <v>66</v>
      </c>
      <c r="BM53" s="78">
        <f t="shared" si="7"/>
        <v>0</v>
      </c>
      <c r="BN53" s="78">
        <f t="shared" si="8"/>
        <v>0</v>
      </c>
      <c r="BO53" s="78">
        <f t="shared" si="9"/>
        <v>0</v>
      </c>
      <c r="BP53" s="78">
        <f t="shared" si="10"/>
        <v>0</v>
      </c>
    </row>
    <row r="54" spans="1:68" ht="27" customHeight="1" x14ac:dyDescent="0.25">
      <c r="A54" s="63" t="s">
        <v>139</v>
      </c>
      <c r="B54" s="63" t="s">
        <v>140</v>
      </c>
      <c r="C54" s="36">
        <v>4301011386</v>
      </c>
      <c r="D54" s="639">
        <v>4680115880283</v>
      </c>
      <c r="E54" s="639"/>
      <c r="F54" s="62">
        <v>0.6</v>
      </c>
      <c r="G54" s="37">
        <v>8</v>
      </c>
      <c r="H54" s="62">
        <v>4.8</v>
      </c>
      <c r="I54" s="62">
        <v>5.01</v>
      </c>
      <c r="J54" s="37">
        <v>132</v>
      </c>
      <c r="K54" s="37" t="s">
        <v>122</v>
      </c>
      <c r="L54" s="37" t="s">
        <v>45</v>
      </c>
      <c r="M54" s="38" t="s">
        <v>118</v>
      </c>
      <c r="N54" s="38"/>
      <c r="O54" s="37">
        <v>45</v>
      </c>
      <c r="P54" s="661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641"/>
      <c r="R54" s="641"/>
      <c r="S54" s="641"/>
      <c r="T54" s="642"/>
      <c r="U54" s="39" t="s">
        <v>45</v>
      </c>
      <c r="V54" s="39" t="s">
        <v>45</v>
      </c>
      <c r="W54" s="40" t="s">
        <v>0</v>
      </c>
      <c r="X54" s="58">
        <v>0</v>
      </c>
      <c r="Y54" s="55">
        <f t="shared" si="6"/>
        <v>0</v>
      </c>
      <c r="Z54" s="41" t="str">
        <f>IFERROR(IF(Y54=0,"",ROUNDUP(Y54/H54,0)*0.00902),"")</f>
        <v/>
      </c>
      <c r="AA54" s="68" t="s">
        <v>45</v>
      </c>
      <c r="AB54" s="69" t="s">
        <v>45</v>
      </c>
      <c r="AC54" s="114" t="s">
        <v>141</v>
      </c>
      <c r="AG54" s="78"/>
      <c r="AJ54" s="84" t="s">
        <v>45</v>
      </c>
      <c r="AK54" s="84">
        <v>0</v>
      </c>
      <c r="BB54" s="115" t="s">
        <v>66</v>
      </c>
      <c r="BM54" s="78">
        <f t="shared" si="7"/>
        <v>0</v>
      </c>
      <c r="BN54" s="78">
        <f t="shared" si="8"/>
        <v>0</v>
      </c>
      <c r="BO54" s="78">
        <f t="shared" si="9"/>
        <v>0</v>
      </c>
      <c r="BP54" s="78">
        <f t="shared" si="10"/>
        <v>0</v>
      </c>
    </row>
    <row r="55" spans="1:68" ht="16.5" customHeight="1" x14ac:dyDescent="0.25">
      <c r="A55" s="63" t="s">
        <v>142</v>
      </c>
      <c r="B55" s="63" t="s">
        <v>143</v>
      </c>
      <c r="C55" s="36">
        <v>4301011806</v>
      </c>
      <c r="D55" s="639">
        <v>4680115881525</v>
      </c>
      <c r="E55" s="639"/>
      <c r="F55" s="62">
        <v>0.4</v>
      </c>
      <c r="G55" s="37">
        <v>10</v>
      </c>
      <c r="H55" s="62">
        <v>4</v>
      </c>
      <c r="I55" s="62">
        <v>4.21</v>
      </c>
      <c r="J55" s="37">
        <v>132</v>
      </c>
      <c r="K55" s="37" t="s">
        <v>122</v>
      </c>
      <c r="L55" s="37" t="s">
        <v>45</v>
      </c>
      <c r="M55" s="38" t="s">
        <v>118</v>
      </c>
      <c r="N55" s="38"/>
      <c r="O55" s="37">
        <v>50</v>
      </c>
      <c r="P55" s="662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641"/>
      <c r="R55" s="641"/>
      <c r="S55" s="641"/>
      <c r="T55" s="642"/>
      <c r="U55" s="39" t="s">
        <v>45</v>
      </c>
      <c r="V55" s="39" t="s">
        <v>45</v>
      </c>
      <c r="W55" s="40" t="s">
        <v>0</v>
      </c>
      <c r="X55" s="58">
        <v>0</v>
      </c>
      <c r="Y55" s="55">
        <f t="shared" si="6"/>
        <v>0</v>
      </c>
      <c r="Z55" s="41" t="str">
        <f>IFERROR(IF(Y55=0,"",ROUNDUP(Y55/H55,0)*0.00902),"")</f>
        <v/>
      </c>
      <c r="AA55" s="68" t="s">
        <v>45</v>
      </c>
      <c r="AB55" s="69" t="s">
        <v>45</v>
      </c>
      <c r="AC55" s="116" t="s">
        <v>136</v>
      </c>
      <c r="AG55" s="78"/>
      <c r="AJ55" s="84" t="s">
        <v>45</v>
      </c>
      <c r="AK55" s="84">
        <v>0</v>
      </c>
      <c r="BB55" s="117" t="s">
        <v>66</v>
      </c>
      <c r="BM55" s="78">
        <f t="shared" si="7"/>
        <v>0</v>
      </c>
      <c r="BN55" s="78">
        <f t="shared" si="8"/>
        <v>0</v>
      </c>
      <c r="BO55" s="78">
        <f t="shared" si="9"/>
        <v>0</v>
      </c>
      <c r="BP55" s="78">
        <f t="shared" si="10"/>
        <v>0</v>
      </c>
    </row>
    <row r="56" spans="1:68" ht="27" customHeight="1" x14ac:dyDescent="0.25">
      <c r="A56" s="63" t="s">
        <v>144</v>
      </c>
      <c r="B56" s="63" t="s">
        <v>145</v>
      </c>
      <c r="C56" s="36">
        <v>4301011589</v>
      </c>
      <c r="D56" s="639">
        <v>4680115885899</v>
      </c>
      <c r="E56" s="639"/>
      <c r="F56" s="62">
        <v>0.35</v>
      </c>
      <c r="G56" s="37">
        <v>6</v>
      </c>
      <c r="H56" s="62">
        <v>2.1</v>
      </c>
      <c r="I56" s="62">
        <v>2.2799999999999998</v>
      </c>
      <c r="J56" s="37">
        <v>182</v>
      </c>
      <c r="K56" s="37" t="s">
        <v>90</v>
      </c>
      <c r="L56" s="37" t="s">
        <v>45</v>
      </c>
      <c r="M56" s="38" t="s">
        <v>105</v>
      </c>
      <c r="N56" s="38"/>
      <c r="O56" s="37">
        <v>50</v>
      </c>
      <c r="P56" s="663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641"/>
      <c r="R56" s="641"/>
      <c r="S56" s="641"/>
      <c r="T56" s="642"/>
      <c r="U56" s="39" t="s">
        <v>45</v>
      </c>
      <c r="V56" s="39" t="s">
        <v>45</v>
      </c>
      <c r="W56" s="40" t="s">
        <v>0</v>
      </c>
      <c r="X56" s="58">
        <v>0</v>
      </c>
      <c r="Y56" s="55">
        <f t="shared" si="6"/>
        <v>0</v>
      </c>
      <c r="Z56" s="41" t="str">
        <f>IFERROR(IF(Y56=0,"",ROUNDUP(Y56/H56,0)*0.00651),"")</f>
        <v/>
      </c>
      <c r="AA56" s="68" t="s">
        <v>45</v>
      </c>
      <c r="AB56" s="69" t="s">
        <v>45</v>
      </c>
      <c r="AC56" s="118" t="s">
        <v>146</v>
      </c>
      <c r="AG56" s="78"/>
      <c r="AJ56" s="84" t="s">
        <v>45</v>
      </c>
      <c r="AK56" s="84">
        <v>0</v>
      </c>
      <c r="BB56" s="119" t="s">
        <v>66</v>
      </c>
      <c r="BM56" s="78">
        <f t="shared" si="7"/>
        <v>0</v>
      </c>
      <c r="BN56" s="78">
        <f t="shared" si="8"/>
        <v>0</v>
      </c>
      <c r="BO56" s="78">
        <f t="shared" si="9"/>
        <v>0</v>
      </c>
      <c r="BP56" s="78">
        <f t="shared" si="10"/>
        <v>0</v>
      </c>
    </row>
    <row r="57" spans="1:68" ht="27" customHeight="1" x14ac:dyDescent="0.25">
      <c r="A57" s="63" t="s">
        <v>147</v>
      </c>
      <c r="B57" s="63" t="s">
        <v>148</v>
      </c>
      <c r="C57" s="36">
        <v>4301011801</v>
      </c>
      <c r="D57" s="639">
        <v>4680115881419</v>
      </c>
      <c r="E57" s="639"/>
      <c r="F57" s="62">
        <v>0.45</v>
      </c>
      <c r="G57" s="37">
        <v>10</v>
      </c>
      <c r="H57" s="62">
        <v>4.5</v>
      </c>
      <c r="I57" s="62">
        <v>4.71</v>
      </c>
      <c r="J57" s="37">
        <v>132</v>
      </c>
      <c r="K57" s="37" t="s">
        <v>122</v>
      </c>
      <c r="L57" s="37" t="s">
        <v>137</v>
      </c>
      <c r="M57" s="38" t="s">
        <v>118</v>
      </c>
      <c r="N57" s="38"/>
      <c r="O57" s="37">
        <v>50</v>
      </c>
      <c r="P57" s="66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641"/>
      <c r="R57" s="641"/>
      <c r="S57" s="641"/>
      <c r="T57" s="642"/>
      <c r="U57" s="39" t="s">
        <v>45</v>
      </c>
      <c r="V57" s="39" t="s">
        <v>45</v>
      </c>
      <c r="W57" s="40" t="s">
        <v>0</v>
      </c>
      <c r="X57" s="58">
        <v>0</v>
      </c>
      <c r="Y57" s="55">
        <f t="shared" si="6"/>
        <v>0</v>
      </c>
      <c r="Z57" s="41" t="str">
        <f>IFERROR(IF(Y57=0,"",ROUNDUP(Y57/H57,0)*0.00902),"")</f>
        <v/>
      </c>
      <c r="AA57" s="68" t="s">
        <v>45</v>
      </c>
      <c r="AB57" s="69" t="s">
        <v>45</v>
      </c>
      <c r="AC57" s="120" t="s">
        <v>149</v>
      </c>
      <c r="AG57" s="78"/>
      <c r="AJ57" s="84" t="s">
        <v>138</v>
      </c>
      <c r="AK57" s="84">
        <v>594</v>
      </c>
      <c r="BB57" s="121" t="s">
        <v>66</v>
      </c>
      <c r="BM57" s="78">
        <f t="shared" si="7"/>
        <v>0</v>
      </c>
      <c r="BN57" s="78">
        <f t="shared" si="8"/>
        <v>0</v>
      </c>
      <c r="BO57" s="78">
        <f t="shared" si="9"/>
        <v>0</v>
      </c>
      <c r="BP57" s="78">
        <f t="shared" si="10"/>
        <v>0</v>
      </c>
    </row>
    <row r="58" spans="1:68" x14ac:dyDescent="0.2">
      <c r="A58" s="646"/>
      <c r="B58" s="646"/>
      <c r="C58" s="646"/>
      <c r="D58" s="646"/>
      <c r="E58" s="646"/>
      <c r="F58" s="646"/>
      <c r="G58" s="646"/>
      <c r="H58" s="646"/>
      <c r="I58" s="646"/>
      <c r="J58" s="646"/>
      <c r="K58" s="646"/>
      <c r="L58" s="646"/>
      <c r="M58" s="646"/>
      <c r="N58" s="646"/>
      <c r="O58" s="647"/>
      <c r="P58" s="643" t="s">
        <v>40</v>
      </c>
      <c r="Q58" s="644"/>
      <c r="R58" s="644"/>
      <c r="S58" s="644"/>
      <c r="T58" s="644"/>
      <c r="U58" s="644"/>
      <c r="V58" s="645"/>
      <c r="W58" s="42" t="s">
        <v>39</v>
      </c>
      <c r="X58" s="43">
        <f>IFERROR(X52/H52,"0")+IFERROR(X53/H53,"0")+IFERROR(X54/H54,"0")+IFERROR(X55/H55,"0")+IFERROR(X56/H56,"0")+IFERROR(X57/H57,"0")</f>
        <v>0</v>
      </c>
      <c r="Y58" s="43">
        <f>IFERROR(Y52/H52,"0")+IFERROR(Y53/H53,"0")+IFERROR(Y54/H54,"0")+IFERROR(Y55/H55,"0")+IFERROR(Y56/H56,"0")+IFERROR(Y57/H57,"0")</f>
        <v>0</v>
      </c>
      <c r="Z58" s="43">
        <f>IFERROR(IF(Z52="",0,Z52),"0")+IFERROR(IF(Z53="",0,Z53),"0")+IFERROR(IF(Z54="",0,Z54),"0")+IFERROR(IF(Z55="",0,Z55),"0")+IFERROR(IF(Z56="",0,Z56),"0")+IFERROR(IF(Z57="",0,Z57),"0")</f>
        <v>0</v>
      </c>
      <c r="AA58" s="67"/>
      <c r="AB58" s="67"/>
      <c r="AC58" s="67"/>
    </row>
    <row r="59" spans="1:68" x14ac:dyDescent="0.2">
      <c r="A59" s="646"/>
      <c r="B59" s="646"/>
      <c r="C59" s="646"/>
      <c r="D59" s="646"/>
      <c r="E59" s="646"/>
      <c r="F59" s="646"/>
      <c r="G59" s="646"/>
      <c r="H59" s="646"/>
      <c r="I59" s="646"/>
      <c r="J59" s="646"/>
      <c r="K59" s="646"/>
      <c r="L59" s="646"/>
      <c r="M59" s="646"/>
      <c r="N59" s="646"/>
      <c r="O59" s="647"/>
      <c r="P59" s="643" t="s">
        <v>40</v>
      </c>
      <c r="Q59" s="644"/>
      <c r="R59" s="644"/>
      <c r="S59" s="644"/>
      <c r="T59" s="644"/>
      <c r="U59" s="644"/>
      <c r="V59" s="645"/>
      <c r="W59" s="42" t="s">
        <v>0</v>
      </c>
      <c r="X59" s="43">
        <f>IFERROR(SUM(X52:X57),"0")</f>
        <v>0</v>
      </c>
      <c r="Y59" s="43">
        <f>IFERROR(SUM(Y52:Y57),"0")</f>
        <v>0</v>
      </c>
      <c r="Z59" s="42"/>
      <c r="AA59" s="67"/>
      <c r="AB59" s="67"/>
      <c r="AC59" s="67"/>
    </row>
    <row r="60" spans="1:68" ht="14.25" customHeight="1" x14ac:dyDescent="0.25">
      <c r="A60" s="638" t="s">
        <v>150</v>
      </c>
      <c r="B60" s="638"/>
      <c r="C60" s="638"/>
      <c r="D60" s="638"/>
      <c r="E60" s="638"/>
      <c r="F60" s="638"/>
      <c r="G60" s="638"/>
      <c r="H60" s="638"/>
      <c r="I60" s="638"/>
      <c r="J60" s="638"/>
      <c r="K60" s="638"/>
      <c r="L60" s="638"/>
      <c r="M60" s="638"/>
      <c r="N60" s="638"/>
      <c r="O60" s="638"/>
      <c r="P60" s="638"/>
      <c r="Q60" s="638"/>
      <c r="R60" s="638"/>
      <c r="S60" s="638"/>
      <c r="T60" s="638"/>
      <c r="U60" s="638"/>
      <c r="V60" s="638"/>
      <c r="W60" s="638"/>
      <c r="X60" s="638"/>
      <c r="Y60" s="638"/>
      <c r="Z60" s="638"/>
      <c r="AA60" s="66"/>
      <c r="AB60" s="66"/>
      <c r="AC60" s="80"/>
    </row>
    <row r="61" spans="1:68" ht="16.5" customHeight="1" x14ac:dyDescent="0.25">
      <c r="A61" s="63" t="s">
        <v>151</v>
      </c>
      <c r="B61" s="63" t="s">
        <v>152</v>
      </c>
      <c r="C61" s="36">
        <v>4301020298</v>
      </c>
      <c r="D61" s="639">
        <v>4680115881440</v>
      </c>
      <c r="E61" s="639"/>
      <c r="F61" s="62">
        <v>1.35</v>
      </c>
      <c r="G61" s="37">
        <v>8</v>
      </c>
      <c r="H61" s="62">
        <v>10.8</v>
      </c>
      <c r="I61" s="62">
        <v>11.234999999999999</v>
      </c>
      <c r="J61" s="37">
        <v>64</v>
      </c>
      <c r="K61" s="37" t="s">
        <v>119</v>
      </c>
      <c r="L61" s="37" t="s">
        <v>45</v>
      </c>
      <c r="M61" s="38" t="s">
        <v>118</v>
      </c>
      <c r="N61" s="38"/>
      <c r="O61" s="37">
        <v>50</v>
      </c>
      <c r="P61" s="665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641"/>
      <c r="R61" s="641"/>
      <c r="S61" s="641"/>
      <c r="T61" s="642"/>
      <c r="U61" s="39" t="s">
        <v>45</v>
      </c>
      <c r="V61" s="39" t="s">
        <v>45</v>
      </c>
      <c r="W61" s="40" t="s">
        <v>0</v>
      </c>
      <c r="X61" s="58">
        <v>0</v>
      </c>
      <c r="Y61" s="55">
        <f>IFERROR(IF(X61="",0,CEILING((X61/$H61),1)*$H61),"")</f>
        <v>0</v>
      </c>
      <c r="Z61" s="41" t="str">
        <f>IFERROR(IF(Y61=0,"",ROUNDUP(Y61/H61,0)*0.01898),"")</f>
        <v/>
      </c>
      <c r="AA61" s="68" t="s">
        <v>45</v>
      </c>
      <c r="AB61" s="69" t="s">
        <v>45</v>
      </c>
      <c r="AC61" s="122" t="s">
        <v>153</v>
      </c>
      <c r="AG61" s="78"/>
      <c r="AJ61" s="84" t="s">
        <v>45</v>
      </c>
      <c r="AK61" s="84">
        <v>0</v>
      </c>
      <c r="BB61" s="123" t="s">
        <v>66</v>
      </c>
      <c r="BM61" s="78">
        <f>IFERROR(X61*I61/H61,"0")</f>
        <v>0</v>
      </c>
      <c r="BN61" s="78">
        <f>IFERROR(Y61*I61/H61,"0")</f>
        <v>0</v>
      </c>
      <c r="BO61" s="78">
        <f>IFERROR(1/J61*(X61/H61),"0")</f>
        <v>0</v>
      </c>
      <c r="BP61" s="78">
        <f>IFERROR(1/J61*(Y61/H61),"0")</f>
        <v>0</v>
      </c>
    </row>
    <row r="62" spans="1:68" ht="27" customHeight="1" x14ac:dyDescent="0.25">
      <c r="A62" s="63" t="s">
        <v>154</v>
      </c>
      <c r="B62" s="63" t="s">
        <v>155</v>
      </c>
      <c r="C62" s="36">
        <v>4301020228</v>
      </c>
      <c r="D62" s="639">
        <v>4680115882751</v>
      </c>
      <c r="E62" s="639"/>
      <c r="F62" s="62">
        <v>0.45</v>
      </c>
      <c r="G62" s="37">
        <v>10</v>
      </c>
      <c r="H62" s="62">
        <v>4.5</v>
      </c>
      <c r="I62" s="62">
        <v>4.71</v>
      </c>
      <c r="J62" s="37">
        <v>132</v>
      </c>
      <c r="K62" s="37" t="s">
        <v>122</v>
      </c>
      <c r="L62" s="37" t="s">
        <v>45</v>
      </c>
      <c r="M62" s="38" t="s">
        <v>118</v>
      </c>
      <c r="N62" s="38"/>
      <c r="O62" s="37">
        <v>90</v>
      </c>
      <c r="P62" s="666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641"/>
      <c r="R62" s="641"/>
      <c r="S62" s="641"/>
      <c r="T62" s="642"/>
      <c r="U62" s="39" t="s">
        <v>45</v>
      </c>
      <c r="V62" s="39" t="s">
        <v>45</v>
      </c>
      <c r="W62" s="40" t="s">
        <v>0</v>
      </c>
      <c r="X62" s="58">
        <v>0</v>
      </c>
      <c r="Y62" s="55">
        <f>IFERROR(IF(X62="",0,CEILING((X62/$H62),1)*$H62),"")</f>
        <v>0</v>
      </c>
      <c r="Z62" s="41" t="str">
        <f>IFERROR(IF(Y62=0,"",ROUNDUP(Y62/H62,0)*0.00902),"")</f>
        <v/>
      </c>
      <c r="AA62" s="68" t="s">
        <v>45</v>
      </c>
      <c r="AB62" s="69" t="s">
        <v>45</v>
      </c>
      <c r="AC62" s="124" t="s">
        <v>156</v>
      </c>
      <c r="AG62" s="78"/>
      <c r="AJ62" s="84" t="s">
        <v>45</v>
      </c>
      <c r="AK62" s="84">
        <v>0</v>
      </c>
      <c r="BB62" s="125" t="s">
        <v>66</v>
      </c>
      <c r="BM62" s="78">
        <f>IFERROR(X62*I62/H62,"0")</f>
        <v>0</v>
      </c>
      <c r="BN62" s="78">
        <f>IFERROR(Y62*I62/H62,"0")</f>
        <v>0</v>
      </c>
      <c r="BO62" s="78">
        <f>IFERROR(1/J62*(X62/H62),"0")</f>
        <v>0</v>
      </c>
      <c r="BP62" s="78">
        <f>IFERROR(1/J62*(Y62/H62),"0")</f>
        <v>0</v>
      </c>
    </row>
    <row r="63" spans="1:68" ht="16.5" customHeight="1" x14ac:dyDescent="0.25">
      <c r="A63" s="63" t="s">
        <v>157</v>
      </c>
      <c r="B63" s="63" t="s">
        <v>158</v>
      </c>
      <c r="C63" s="36">
        <v>4301020358</v>
      </c>
      <c r="D63" s="639">
        <v>4680115885950</v>
      </c>
      <c r="E63" s="639"/>
      <c r="F63" s="62">
        <v>0.37</v>
      </c>
      <c r="G63" s="37">
        <v>6</v>
      </c>
      <c r="H63" s="62">
        <v>2.2200000000000002</v>
      </c>
      <c r="I63" s="62">
        <v>2.4</v>
      </c>
      <c r="J63" s="37">
        <v>182</v>
      </c>
      <c r="K63" s="37" t="s">
        <v>90</v>
      </c>
      <c r="L63" s="37" t="s">
        <v>45</v>
      </c>
      <c r="M63" s="38" t="s">
        <v>89</v>
      </c>
      <c r="N63" s="38"/>
      <c r="O63" s="37">
        <v>50</v>
      </c>
      <c r="P63" s="667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641"/>
      <c r="R63" s="641"/>
      <c r="S63" s="641"/>
      <c r="T63" s="642"/>
      <c r="U63" s="39" t="s">
        <v>45</v>
      </c>
      <c r="V63" s="39" t="s">
        <v>45</v>
      </c>
      <c r="W63" s="40" t="s">
        <v>0</v>
      </c>
      <c r="X63" s="58">
        <v>0</v>
      </c>
      <c r="Y63" s="55">
        <f>IFERROR(IF(X63="",0,CEILING((X63/$H63),1)*$H63),"")</f>
        <v>0</v>
      </c>
      <c r="Z63" s="41" t="str">
        <f>IFERROR(IF(Y63=0,"",ROUNDUP(Y63/H63,0)*0.00651),"")</f>
        <v/>
      </c>
      <c r="AA63" s="68" t="s">
        <v>45</v>
      </c>
      <c r="AB63" s="69" t="s">
        <v>45</v>
      </c>
      <c r="AC63" s="126" t="s">
        <v>153</v>
      </c>
      <c r="AG63" s="78"/>
      <c r="AJ63" s="84" t="s">
        <v>45</v>
      </c>
      <c r="AK63" s="84">
        <v>0</v>
      </c>
      <c r="BB63" s="127" t="s">
        <v>66</v>
      </c>
      <c r="BM63" s="78">
        <f>IFERROR(X63*I63/H63,"0")</f>
        <v>0</v>
      </c>
      <c r="BN63" s="78">
        <f>IFERROR(Y63*I63/H63,"0")</f>
        <v>0</v>
      </c>
      <c r="BO63" s="78">
        <f>IFERROR(1/J63*(X63/H63),"0")</f>
        <v>0</v>
      </c>
      <c r="BP63" s="78">
        <f>IFERROR(1/J63*(Y63/H63),"0")</f>
        <v>0</v>
      </c>
    </row>
    <row r="64" spans="1:68" ht="27" customHeight="1" x14ac:dyDescent="0.25">
      <c r="A64" s="63" t="s">
        <v>159</v>
      </c>
      <c r="B64" s="63" t="s">
        <v>160</v>
      </c>
      <c r="C64" s="36">
        <v>4301020296</v>
      </c>
      <c r="D64" s="639">
        <v>4680115881433</v>
      </c>
      <c r="E64" s="639"/>
      <c r="F64" s="62">
        <v>0.45</v>
      </c>
      <c r="G64" s="37">
        <v>6</v>
      </c>
      <c r="H64" s="62">
        <v>2.7</v>
      </c>
      <c r="I64" s="62">
        <v>2.88</v>
      </c>
      <c r="J64" s="37">
        <v>182</v>
      </c>
      <c r="K64" s="37" t="s">
        <v>90</v>
      </c>
      <c r="L64" s="37" t="s">
        <v>137</v>
      </c>
      <c r="M64" s="38" t="s">
        <v>118</v>
      </c>
      <c r="N64" s="38"/>
      <c r="O64" s="37">
        <v>50</v>
      </c>
      <c r="P64" s="668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641"/>
      <c r="R64" s="641"/>
      <c r="S64" s="641"/>
      <c r="T64" s="642"/>
      <c r="U64" s="39" t="s">
        <v>45</v>
      </c>
      <c r="V64" s="39" t="s">
        <v>45</v>
      </c>
      <c r="W64" s="40" t="s">
        <v>0</v>
      </c>
      <c r="X64" s="58">
        <v>0</v>
      </c>
      <c r="Y64" s="55">
        <f>IFERROR(IF(X64="",0,CEILING((X64/$H64),1)*$H64),"")</f>
        <v>0</v>
      </c>
      <c r="Z64" s="41" t="str">
        <f>IFERROR(IF(Y64=0,"",ROUNDUP(Y64/H64,0)*0.00651),"")</f>
        <v/>
      </c>
      <c r="AA64" s="68" t="s">
        <v>45</v>
      </c>
      <c r="AB64" s="69" t="s">
        <v>45</v>
      </c>
      <c r="AC64" s="128" t="s">
        <v>153</v>
      </c>
      <c r="AG64" s="78"/>
      <c r="AJ64" s="84" t="s">
        <v>138</v>
      </c>
      <c r="AK64" s="84">
        <v>491.4</v>
      </c>
      <c r="BB64" s="129" t="s">
        <v>66</v>
      </c>
      <c r="BM64" s="78">
        <f>IFERROR(X64*I64/H64,"0")</f>
        <v>0</v>
      </c>
      <c r="BN64" s="78">
        <f>IFERROR(Y64*I64/H64,"0")</f>
        <v>0</v>
      </c>
      <c r="BO64" s="78">
        <f>IFERROR(1/J64*(X64/H64),"0")</f>
        <v>0</v>
      </c>
      <c r="BP64" s="78">
        <f>IFERROR(1/J64*(Y64/H64),"0")</f>
        <v>0</v>
      </c>
    </row>
    <row r="65" spans="1:68" x14ac:dyDescent="0.2">
      <c r="A65" s="646"/>
      <c r="B65" s="646"/>
      <c r="C65" s="646"/>
      <c r="D65" s="646"/>
      <c r="E65" s="646"/>
      <c r="F65" s="646"/>
      <c r="G65" s="646"/>
      <c r="H65" s="646"/>
      <c r="I65" s="646"/>
      <c r="J65" s="646"/>
      <c r="K65" s="646"/>
      <c r="L65" s="646"/>
      <c r="M65" s="646"/>
      <c r="N65" s="646"/>
      <c r="O65" s="647"/>
      <c r="P65" s="643" t="s">
        <v>40</v>
      </c>
      <c r="Q65" s="644"/>
      <c r="R65" s="644"/>
      <c r="S65" s="644"/>
      <c r="T65" s="644"/>
      <c r="U65" s="644"/>
      <c r="V65" s="645"/>
      <c r="W65" s="42" t="s">
        <v>39</v>
      </c>
      <c r="X65" s="43">
        <f>IFERROR(X61/H61,"0")+IFERROR(X62/H62,"0")+IFERROR(X63/H63,"0")+IFERROR(X64/H64,"0")</f>
        <v>0</v>
      </c>
      <c r="Y65" s="43">
        <f>IFERROR(Y61/H61,"0")+IFERROR(Y62/H62,"0")+IFERROR(Y63/H63,"0")+IFERROR(Y64/H64,"0")</f>
        <v>0</v>
      </c>
      <c r="Z65" s="43">
        <f>IFERROR(IF(Z61="",0,Z61),"0")+IFERROR(IF(Z62="",0,Z62),"0")+IFERROR(IF(Z63="",0,Z63),"0")+IFERROR(IF(Z64="",0,Z64),"0")</f>
        <v>0</v>
      </c>
      <c r="AA65" s="67"/>
      <c r="AB65" s="67"/>
      <c r="AC65" s="67"/>
    </row>
    <row r="66" spans="1:68" x14ac:dyDescent="0.2">
      <c r="A66" s="646"/>
      <c r="B66" s="646"/>
      <c r="C66" s="646"/>
      <c r="D66" s="646"/>
      <c r="E66" s="646"/>
      <c r="F66" s="646"/>
      <c r="G66" s="646"/>
      <c r="H66" s="646"/>
      <c r="I66" s="646"/>
      <c r="J66" s="646"/>
      <c r="K66" s="646"/>
      <c r="L66" s="646"/>
      <c r="M66" s="646"/>
      <c r="N66" s="646"/>
      <c r="O66" s="647"/>
      <c r="P66" s="643" t="s">
        <v>40</v>
      </c>
      <c r="Q66" s="644"/>
      <c r="R66" s="644"/>
      <c r="S66" s="644"/>
      <c r="T66" s="644"/>
      <c r="U66" s="644"/>
      <c r="V66" s="645"/>
      <c r="W66" s="42" t="s">
        <v>0</v>
      </c>
      <c r="X66" s="43">
        <f>IFERROR(SUM(X61:X64),"0")</f>
        <v>0</v>
      </c>
      <c r="Y66" s="43">
        <f>IFERROR(SUM(Y61:Y64),"0")</f>
        <v>0</v>
      </c>
      <c r="Z66" s="42"/>
      <c r="AA66" s="67"/>
      <c r="AB66" s="67"/>
      <c r="AC66" s="67"/>
    </row>
    <row r="67" spans="1:68" ht="14.25" customHeight="1" x14ac:dyDescent="0.25">
      <c r="A67" s="638" t="s">
        <v>78</v>
      </c>
      <c r="B67" s="638"/>
      <c r="C67" s="638"/>
      <c r="D67" s="638"/>
      <c r="E67" s="638"/>
      <c r="F67" s="638"/>
      <c r="G67" s="638"/>
      <c r="H67" s="638"/>
      <c r="I67" s="638"/>
      <c r="J67" s="638"/>
      <c r="K67" s="638"/>
      <c r="L67" s="638"/>
      <c r="M67" s="638"/>
      <c r="N67" s="638"/>
      <c r="O67" s="638"/>
      <c r="P67" s="638"/>
      <c r="Q67" s="638"/>
      <c r="R67" s="638"/>
      <c r="S67" s="638"/>
      <c r="T67" s="638"/>
      <c r="U67" s="638"/>
      <c r="V67" s="638"/>
      <c r="W67" s="638"/>
      <c r="X67" s="638"/>
      <c r="Y67" s="638"/>
      <c r="Z67" s="638"/>
      <c r="AA67" s="66"/>
      <c r="AB67" s="66"/>
      <c r="AC67" s="80"/>
    </row>
    <row r="68" spans="1:68" ht="27" customHeight="1" x14ac:dyDescent="0.25">
      <c r="A68" s="63" t="s">
        <v>161</v>
      </c>
      <c r="B68" s="63" t="s">
        <v>162</v>
      </c>
      <c r="C68" s="36">
        <v>4301031243</v>
      </c>
      <c r="D68" s="639">
        <v>4680115885073</v>
      </c>
      <c r="E68" s="639"/>
      <c r="F68" s="62">
        <v>0.3</v>
      </c>
      <c r="G68" s="37">
        <v>6</v>
      </c>
      <c r="H68" s="62">
        <v>1.8</v>
      </c>
      <c r="I68" s="62">
        <v>1.9</v>
      </c>
      <c r="J68" s="37">
        <v>234</v>
      </c>
      <c r="K68" s="37" t="s">
        <v>84</v>
      </c>
      <c r="L68" s="37" t="s">
        <v>45</v>
      </c>
      <c r="M68" s="38" t="s">
        <v>83</v>
      </c>
      <c r="N68" s="38"/>
      <c r="O68" s="37">
        <v>40</v>
      </c>
      <c r="P68" s="669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641"/>
      <c r="R68" s="641"/>
      <c r="S68" s="641"/>
      <c r="T68" s="642"/>
      <c r="U68" s="39" t="s">
        <v>45</v>
      </c>
      <c r="V68" s="39" t="s">
        <v>45</v>
      </c>
      <c r="W68" s="40" t="s">
        <v>0</v>
      </c>
      <c r="X68" s="58">
        <v>0</v>
      </c>
      <c r="Y68" s="55">
        <f>IFERROR(IF(X68="",0,CEILING((X68/$H68),1)*$H68),"")</f>
        <v>0</v>
      </c>
      <c r="Z68" s="41" t="str">
        <f>IFERROR(IF(Y68=0,"",ROUNDUP(Y68/H68,0)*0.00502),"")</f>
        <v/>
      </c>
      <c r="AA68" s="68" t="s">
        <v>45</v>
      </c>
      <c r="AB68" s="69" t="s">
        <v>45</v>
      </c>
      <c r="AC68" s="130" t="s">
        <v>163</v>
      </c>
      <c r="AG68" s="78"/>
      <c r="AJ68" s="84" t="s">
        <v>45</v>
      </c>
      <c r="AK68" s="84">
        <v>0</v>
      </c>
      <c r="BB68" s="131" t="s">
        <v>66</v>
      </c>
      <c r="BM68" s="78">
        <f>IFERROR(X68*I68/H68,"0")</f>
        <v>0</v>
      </c>
      <c r="BN68" s="78">
        <f>IFERROR(Y68*I68/H68,"0")</f>
        <v>0</v>
      </c>
      <c r="BO68" s="78">
        <f>IFERROR(1/J68*(X68/H68),"0")</f>
        <v>0</v>
      </c>
      <c r="BP68" s="78">
        <f>IFERROR(1/J68*(Y68/H68),"0")</f>
        <v>0</v>
      </c>
    </row>
    <row r="69" spans="1:68" ht="27" customHeight="1" x14ac:dyDescent="0.25">
      <c r="A69" s="63" t="s">
        <v>164</v>
      </c>
      <c r="B69" s="63" t="s">
        <v>165</v>
      </c>
      <c r="C69" s="36">
        <v>4301031241</v>
      </c>
      <c r="D69" s="639">
        <v>4680115885059</v>
      </c>
      <c r="E69" s="639"/>
      <c r="F69" s="62">
        <v>0.3</v>
      </c>
      <c r="G69" s="37">
        <v>6</v>
      </c>
      <c r="H69" s="62">
        <v>1.8</v>
      </c>
      <c r="I69" s="62">
        <v>1.9</v>
      </c>
      <c r="J69" s="37">
        <v>234</v>
      </c>
      <c r="K69" s="37" t="s">
        <v>84</v>
      </c>
      <c r="L69" s="37" t="s">
        <v>45</v>
      </c>
      <c r="M69" s="38" t="s">
        <v>83</v>
      </c>
      <c r="N69" s="38"/>
      <c r="O69" s="37">
        <v>40</v>
      </c>
      <c r="P69" s="670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641"/>
      <c r="R69" s="641"/>
      <c r="S69" s="641"/>
      <c r="T69" s="642"/>
      <c r="U69" s="39" t="s">
        <v>45</v>
      </c>
      <c r="V69" s="39" t="s">
        <v>45</v>
      </c>
      <c r="W69" s="40" t="s">
        <v>0</v>
      </c>
      <c r="X69" s="58">
        <v>0</v>
      </c>
      <c r="Y69" s="55">
        <f>IFERROR(IF(X69="",0,CEILING((X69/$H69),1)*$H69),"")</f>
        <v>0</v>
      </c>
      <c r="Z69" s="41" t="str">
        <f>IFERROR(IF(Y69=0,"",ROUNDUP(Y69/H69,0)*0.00502),"")</f>
        <v/>
      </c>
      <c r="AA69" s="68" t="s">
        <v>45</v>
      </c>
      <c r="AB69" s="69" t="s">
        <v>45</v>
      </c>
      <c r="AC69" s="132" t="s">
        <v>166</v>
      </c>
      <c r="AG69" s="78"/>
      <c r="AJ69" s="84" t="s">
        <v>45</v>
      </c>
      <c r="AK69" s="84">
        <v>0</v>
      </c>
      <c r="BB69" s="133" t="s">
        <v>66</v>
      </c>
      <c r="BM69" s="78">
        <f>IFERROR(X69*I69/H69,"0")</f>
        <v>0</v>
      </c>
      <c r="BN69" s="78">
        <f>IFERROR(Y69*I69/H69,"0")</f>
        <v>0</v>
      </c>
      <c r="BO69" s="78">
        <f>IFERROR(1/J69*(X69/H69),"0")</f>
        <v>0</v>
      </c>
      <c r="BP69" s="78">
        <f>IFERROR(1/J69*(Y69/H69),"0")</f>
        <v>0</v>
      </c>
    </row>
    <row r="70" spans="1:68" ht="27" customHeight="1" x14ac:dyDescent="0.25">
      <c r="A70" s="63" t="s">
        <v>167</v>
      </c>
      <c r="B70" s="63" t="s">
        <v>168</v>
      </c>
      <c r="C70" s="36">
        <v>4301031316</v>
      </c>
      <c r="D70" s="639">
        <v>4680115885097</v>
      </c>
      <c r="E70" s="639"/>
      <c r="F70" s="62">
        <v>0.3</v>
      </c>
      <c r="G70" s="37">
        <v>6</v>
      </c>
      <c r="H70" s="62">
        <v>1.8</v>
      </c>
      <c r="I70" s="62">
        <v>1.9</v>
      </c>
      <c r="J70" s="37">
        <v>234</v>
      </c>
      <c r="K70" s="37" t="s">
        <v>84</v>
      </c>
      <c r="L70" s="37" t="s">
        <v>45</v>
      </c>
      <c r="M70" s="38" t="s">
        <v>83</v>
      </c>
      <c r="N70" s="38"/>
      <c r="O70" s="37">
        <v>40</v>
      </c>
      <c r="P70" s="671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641"/>
      <c r="R70" s="641"/>
      <c r="S70" s="641"/>
      <c r="T70" s="642"/>
      <c r="U70" s="39" t="s">
        <v>45</v>
      </c>
      <c r="V70" s="39" t="s">
        <v>45</v>
      </c>
      <c r="W70" s="40" t="s">
        <v>0</v>
      </c>
      <c r="X70" s="58">
        <v>0</v>
      </c>
      <c r="Y70" s="55">
        <f>IFERROR(IF(X70="",0,CEILING((X70/$H70),1)*$H70),"")</f>
        <v>0</v>
      </c>
      <c r="Z70" s="41" t="str">
        <f>IFERROR(IF(Y70=0,"",ROUNDUP(Y70/H70,0)*0.00502),"")</f>
        <v/>
      </c>
      <c r="AA70" s="68" t="s">
        <v>45</v>
      </c>
      <c r="AB70" s="69" t="s">
        <v>45</v>
      </c>
      <c r="AC70" s="134" t="s">
        <v>169</v>
      </c>
      <c r="AG70" s="78"/>
      <c r="AJ70" s="84" t="s">
        <v>45</v>
      </c>
      <c r="AK70" s="84">
        <v>0</v>
      </c>
      <c r="BB70" s="135" t="s">
        <v>66</v>
      </c>
      <c r="BM70" s="78">
        <f>IFERROR(X70*I70/H70,"0")</f>
        <v>0</v>
      </c>
      <c r="BN70" s="78">
        <f>IFERROR(Y70*I70/H70,"0")</f>
        <v>0</v>
      </c>
      <c r="BO70" s="78">
        <f>IFERROR(1/J70*(X70/H70),"0")</f>
        <v>0</v>
      </c>
      <c r="BP70" s="78">
        <f>IFERROR(1/J70*(Y70/H70),"0")</f>
        <v>0</v>
      </c>
    </row>
    <row r="71" spans="1:68" x14ac:dyDescent="0.2">
      <c r="A71" s="646"/>
      <c r="B71" s="646"/>
      <c r="C71" s="646"/>
      <c r="D71" s="646"/>
      <c r="E71" s="646"/>
      <c r="F71" s="646"/>
      <c r="G71" s="646"/>
      <c r="H71" s="646"/>
      <c r="I71" s="646"/>
      <c r="J71" s="646"/>
      <c r="K71" s="646"/>
      <c r="L71" s="646"/>
      <c r="M71" s="646"/>
      <c r="N71" s="646"/>
      <c r="O71" s="647"/>
      <c r="P71" s="643" t="s">
        <v>40</v>
      </c>
      <c r="Q71" s="644"/>
      <c r="R71" s="644"/>
      <c r="S71" s="644"/>
      <c r="T71" s="644"/>
      <c r="U71" s="644"/>
      <c r="V71" s="645"/>
      <c r="W71" s="42" t="s">
        <v>39</v>
      </c>
      <c r="X71" s="43">
        <f>IFERROR(X68/H68,"0")+IFERROR(X69/H69,"0")+IFERROR(X70/H70,"0")</f>
        <v>0</v>
      </c>
      <c r="Y71" s="43">
        <f>IFERROR(Y68/H68,"0")+IFERROR(Y69/H69,"0")+IFERROR(Y70/H70,"0")</f>
        <v>0</v>
      </c>
      <c r="Z71" s="43">
        <f>IFERROR(IF(Z68="",0,Z68),"0")+IFERROR(IF(Z69="",0,Z69),"0")+IFERROR(IF(Z70="",0,Z70),"0")</f>
        <v>0</v>
      </c>
      <c r="AA71" s="67"/>
      <c r="AB71" s="67"/>
      <c r="AC71" s="67"/>
    </row>
    <row r="72" spans="1:68" x14ac:dyDescent="0.2">
      <c r="A72" s="646"/>
      <c r="B72" s="646"/>
      <c r="C72" s="646"/>
      <c r="D72" s="646"/>
      <c r="E72" s="646"/>
      <c r="F72" s="646"/>
      <c r="G72" s="646"/>
      <c r="H72" s="646"/>
      <c r="I72" s="646"/>
      <c r="J72" s="646"/>
      <c r="K72" s="646"/>
      <c r="L72" s="646"/>
      <c r="M72" s="646"/>
      <c r="N72" s="646"/>
      <c r="O72" s="647"/>
      <c r="P72" s="643" t="s">
        <v>40</v>
      </c>
      <c r="Q72" s="644"/>
      <c r="R72" s="644"/>
      <c r="S72" s="644"/>
      <c r="T72" s="644"/>
      <c r="U72" s="644"/>
      <c r="V72" s="645"/>
      <c r="W72" s="42" t="s">
        <v>0</v>
      </c>
      <c r="X72" s="43">
        <f>IFERROR(SUM(X68:X70),"0")</f>
        <v>0</v>
      </c>
      <c r="Y72" s="43">
        <f>IFERROR(SUM(Y68:Y70),"0")</f>
        <v>0</v>
      </c>
      <c r="Z72" s="42"/>
      <c r="AA72" s="67"/>
      <c r="AB72" s="67"/>
      <c r="AC72" s="67"/>
    </row>
    <row r="73" spans="1:68" ht="14.25" customHeight="1" x14ac:dyDescent="0.25">
      <c r="A73" s="638" t="s">
        <v>85</v>
      </c>
      <c r="B73" s="638"/>
      <c r="C73" s="638"/>
      <c r="D73" s="638"/>
      <c r="E73" s="638"/>
      <c r="F73" s="638"/>
      <c r="G73" s="638"/>
      <c r="H73" s="638"/>
      <c r="I73" s="638"/>
      <c r="J73" s="638"/>
      <c r="K73" s="638"/>
      <c r="L73" s="638"/>
      <c r="M73" s="638"/>
      <c r="N73" s="638"/>
      <c r="O73" s="638"/>
      <c r="P73" s="638"/>
      <c r="Q73" s="638"/>
      <c r="R73" s="638"/>
      <c r="S73" s="638"/>
      <c r="T73" s="638"/>
      <c r="U73" s="638"/>
      <c r="V73" s="638"/>
      <c r="W73" s="638"/>
      <c r="X73" s="638"/>
      <c r="Y73" s="638"/>
      <c r="Z73" s="638"/>
      <c r="AA73" s="66"/>
      <c r="AB73" s="66"/>
      <c r="AC73" s="80"/>
    </row>
    <row r="74" spans="1:68" ht="16.5" customHeight="1" x14ac:dyDescent="0.25">
      <c r="A74" s="63" t="s">
        <v>170</v>
      </c>
      <c r="B74" s="63" t="s">
        <v>171</v>
      </c>
      <c r="C74" s="36">
        <v>4301051838</v>
      </c>
      <c r="D74" s="639">
        <v>4680115881891</v>
      </c>
      <c r="E74" s="639"/>
      <c r="F74" s="62">
        <v>1.4</v>
      </c>
      <c r="G74" s="37">
        <v>6</v>
      </c>
      <c r="H74" s="62">
        <v>8.4</v>
      </c>
      <c r="I74" s="62">
        <v>8.9190000000000005</v>
      </c>
      <c r="J74" s="37">
        <v>64</v>
      </c>
      <c r="K74" s="37" t="s">
        <v>119</v>
      </c>
      <c r="L74" s="37" t="s">
        <v>45</v>
      </c>
      <c r="M74" s="38" t="s">
        <v>89</v>
      </c>
      <c r="N74" s="38"/>
      <c r="O74" s="37">
        <v>40</v>
      </c>
      <c r="P74" s="672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641"/>
      <c r="R74" s="641"/>
      <c r="S74" s="641"/>
      <c r="T74" s="642"/>
      <c r="U74" s="39" t="s">
        <v>45</v>
      </c>
      <c r="V74" s="39" t="s">
        <v>45</v>
      </c>
      <c r="W74" s="40" t="s">
        <v>0</v>
      </c>
      <c r="X74" s="58">
        <v>0</v>
      </c>
      <c r="Y74" s="55">
        <f t="shared" ref="Y74:Y79" si="11">IFERROR(IF(X74="",0,CEILING((X74/$H74),1)*$H74),"")</f>
        <v>0</v>
      </c>
      <c r="Z74" s="41" t="str">
        <f>IFERROR(IF(Y74=0,"",ROUNDUP(Y74/H74,0)*0.01898),"")</f>
        <v/>
      </c>
      <c r="AA74" s="68" t="s">
        <v>45</v>
      </c>
      <c r="AB74" s="69" t="s">
        <v>45</v>
      </c>
      <c r="AC74" s="136" t="s">
        <v>172</v>
      </c>
      <c r="AG74" s="78"/>
      <c r="AJ74" s="84" t="s">
        <v>45</v>
      </c>
      <c r="AK74" s="84">
        <v>0</v>
      </c>
      <c r="BB74" s="137" t="s">
        <v>66</v>
      </c>
      <c r="BM74" s="78">
        <f t="shared" ref="BM74:BM79" si="12">IFERROR(X74*I74/H74,"0")</f>
        <v>0</v>
      </c>
      <c r="BN74" s="78">
        <f t="shared" ref="BN74:BN79" si="13">IFERROR(Y74*I74/H74,"0")</f>
        <v>0</v>
      </c>
      <c r="BO74" s="78">
        <f t="shared" ref="BO74:BO79" si="14">IFERROR(1/J74*(X74/H74),"0")</f>
        <v>0</v>
      </c>
      <c r="BP74" s="78">
        <f t="shared" ref="BP74:BP79" si="15">IFERROR(1/J74*(Y74/H74),"0")</f>
        <v>0</v>
      </c>
    </row>
    <row r="75" spans="1:68" ht="27" customHeight="1" x14ac:dyDescent="0.25">
      <c r="A75" s="63" t="s">
        <v>173</v>
      </c>
      <c r="B75" s="63" t="s">
        <v>174</v>
      </c>
      <c r="C75" s="36">
        <v>4301051846</v>
      </c>
      <c r="D75" s="639">
        <v>4680115885769</v>
      </c>
      <c r="E75" s="639"/>
      <c r="F75" s="62">
        <v>1.4</v>
      </c>
      <c r="G75" s="37">
        <v>6</v>
      </c>
      <c r="H75" s="62">
        <v>8.4</v>
      </c>
      <c r="I75" s="62">
        <v>8.8350000000000009</v>
      </c>
      <c r="J75" s="37">
        <v>64</v>
      </c>
      <c r="K75" s="37" t="s">
        <v>119</v>
      </c>
      <c r="L75" s="37" t="s">
        <v>45</v>
      </c>
      <c r="M75" s="38" t="s">
        <v>89</v>
      </c>
      <c r="N75" s="38"/>
      <c r="O75" s="37">
        <v>45</v>
      </c>
      <c r="P75" s="673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641"/>
      <c r="R75" s="641"/>
      <c r="S75" s="641"/>
      <c r="T75" s="642"/>
      <c r="U75" s="39" t="s">
        <v>45</v>
      </c>
      <c r="V75" s="39" t="s">
        <v>45</v>
      </c>
      <c r="W75" s="40" t="s">
        <v>0</v>
      </c>
      <c r="X75" s="58">
        <v>0</v>
      </c>
      <c r="Y75" s="55">
        <f t="shared" si="11"/>
        <v>0</v>
      </c>
      <c r="Z75" s="41" t="str">
        <f>IFERROR(IF(Y75=0,"",ROUNDUP(Y75/H75,0)*0.01898),"")</f>
        <v/>
      </c>
      <c r="AA75" s="68" t="s">
        <v>45</v>
      </c>
      <c r="AB75" s="69" t="s">
        <v>45</v>
      </c>
      <c r="AC75" s="138" t="s">
        <v>175</v>
      </c>
      <c r="AG75" s="78"/>
      <c r="AJ75" s="84" t="s">
        <v>45</v>
      </c>
      <c r="AK75" s="84">
        <v>0</v>
      </c>
      <c r="BB75" s="139" t="s">
        <v>66</v>
      </c>
      <c r="BM75" s="78">
        <f t="shared" si="12"/>
        <v>0</v>
      </c>
      <c r="BN75" s="78">
        <f t="shared" si="13"/>
        <v>0</v>
      </c>
      <c r="BO75" s="78">
        <f t="shared" si="14"/>
        <v>0</v>
      </c>
      <c r="BP75" s="78">
        <f t="shared" si="15"/>
        <v>0</v>
      </c>
    </row>
    <row r="76" spans="1:68" ht="27" customHeight="1" x14ac:dyDescent="0.25">
      <c r="A76" s="63" t="s">
        <v>176</v>
      </c>
      <c r="B76" s="63" t="s">
        <v>177</v>
      </c>
      <c r="C76" s="36">
        <v>4301051927</v>
      </c>
      <c r="D76" s="639">
        <v>4680115884410</v>
      </c>
      <c r="E76" s="639"/>
      <c r="F76" s="62">
        <v>1.4</v>
      </c>
      <c r="G76" s="37">
        <v>6</v>
      </c>
      <c r="H76" s="62">
        <v>8.4</v>
      </c>
      <c r="I76" s="62">
        <v>8.907</v>
      </c>
      <c r="J76" s="37">
        <v>64</v>
      </c>
      <c r="K76" s="37" t="s">
        <v>119</v>
      </c>
      <c r="L76" s="37" t="s">
        <v>45</v>
      </c>
      <c r="M76" s="38" t="s">
        <v>89</v>
      </c>
      <c r="N76" s="38"/>
      <c r="O76" s="37">
        <v>40</v>
      </c>
      <c r="P76" s="674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641"/>
      <c r="R76" s="641"/>
      <c r="S76" s="641"/>
      <c r="T76" s="642"/>
      <c r="U76" s="39" t="s">
        <v>45</v>
      </c>
      <c r="V76" s="39" t="s">
        <v>45</v>
      </c>
      <c r="W76" s="40" t="s">
        <v>0</v>
      </c>
      <c r="X76" s="58">
        <v>30</v>
      </c>
      <c r="Y76" s="55">
        <f t="shared" si="11"/>
        <v>33.6</v>
      </c>
      <c r="Z76" s="41">
        <f>IFERROR(IF(Y76=0,"",ROUNDUP(Y76/H76,0)*0.01898),"")</f>
        <v>7.5920000000000001E-2</v>
      </c>
      <c r="AA76" s="68" t="s">
        <v>45</v>
      </c>
      <c r="AB76" s="69" t="s">
        <v>45</v>
      </c>
      <c r="AC76" s="140" t="s">
        <v>178</v>
      </c>
      <c r="AG76" s="78"/>
      <c r="AJ76" s="84" t="s">
        <v>45</v>
      </c>
      <c r="AK76" s="84">
        <v>0</v>
      </c>
      <c r="BB76" s="141" t="s">
        <v>66</v>
      </c>
      <c r="BM76" s="78">
        <f t="shared" si="12"/>
        <v>31.810714285714283</v>
      </c>
      <c r="BN76" s="78">
        <f t="shared" si="13"/>
        <v>35.628</v>
      </c>
      <c r="BO76" s="78">
        <f t="shared" si="14"/>
        <v>5.5803571428571425E-2</v>
      </c>
      <c r="BP76" s="78">
        <f t="shared" si="15"/>
        <v>6.25E-2</v>
      </c>
    </row>
    <row r="77" spans="1:68" ht="16.5" customHeight="1" x14ac:dyDescent="0.25">
      <c r="A77" s="63" t="s">
        <v>179</v>
      </c>
      <c r="B77" s="63" t="s">
        <v>180</v>
      </c>
      <c r="C77" s="36">
        <v>4301051837</v>
      </c>
      <c r="D77" s="639">
        <v>4680115884311</v>
      </c>
      <c r="E77" s="639"/>
      <c r="F77" s="62">
        <v>0.3</v>
      </c>
      <c r="G77" s="37">
        <v>6</v>
      </c>
      <c r="H77" s="62">
        <v>1.8</v>
      </c>
      <c r="I77" s="62">
        <v>2.0459999999999998</v>
      </c>
      <c r="J77" s="37">
        <v>182</v>
      </c>
      <c r="K77" s="37" t="s">
        <v>90</v>
      </c>
      <c r="L77" s="37" t="s">
        <v>45</v>
      </c>
      <c r="M77" s="38" t="s">
        <v>89</v>
      </c>
      <c r="N77" s="38"/>
      <c r="O77" s="37">
        <v>40</v>
      </c>
      <c r="P77" s="675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641"/>
      <c r="R77" s="641"/>
      <c r="S77" s="641"/>
      <c r="T77" s="642"/>
      <c r="U77" s="39" t="s">
        <v>45</v>
      </c>
      <c r="V77" s="39" t="s">
        <v>45</v>
      </c>
      <c r="W77" s="40" t="s">
        <v>0</v>
      </c>
      <c r="X77" s="58">
        <v>0</v>
      </c>
      <c r="Y77" s="55">
        <f t="shared" si="11"/>
        <v>0</v>
      </c>
      <c r="Z77" s="41" t="str">
        <f>IFERROR(IF(Y77=0,"",ROUNDUP(Y77/H77,0)*0.00651),"")</f>
        <v/>
      </c>
      <c r="AA77" s="68" t="s">
        <v>45</v>
      </c>
      <c r="AB77" s="69" t="s">
        <v>45</v>
      </c>
      <c r="AC77" s="142" t="s">
        <v>172</v>
      </c>
      <c r="AG77" s="78"/>
      <c r="AJ77" s="84" t="s">
        <v>45</v>
      </c>
      <c r="AK77" s="84">
        <v>0</v>
      </c>
      <c r="BB77" s="143" t="s">
        <v>66</v>
      </c>
      <c r="BM77" s="78">
        <f t="shared" si="12"/>
        <v>0</v>
      </c>
      <c r="BN77" s="78">
        <f t="shared" si="13"/>
        <v>0</v>
      </c>
      <c r="BO77" s="78">
        <f t="shared" si="14"/>
        <v>0</v>
      </c>
      <c r="BP77" s="78">
        <f t="shared" si="15"/>
        <v>0</v>
      </c>
    </row>
    <row r="78" spans="1:68" ht="27" customHeight="1" x14ac:dyDescent="0.25">
      <c r="A78" s="63" t="s">
        <v>181</v>
      </c>
      <c r="B78" s="63" t="s">
        <v>182</v>
      </c>
      <c r="C78" s="36">
        <v>4301051844</v>
      </c>
      <c r="D78" s="639">
        <v>4680115885929</v>
      </c>
      <c r="E78" s="639"/>
      <c r="F78" s="62">
        <v>0.42</v>
      </c>
      <c r="G78" s="37">
        <v>6</v>
      </c>
      <c r="H78" s="62">
        <v>2.52</v>
      </c>
      <c r="I78" s="62">
        <v>2.7</v>
      </c>
      <c r="J78" s="37">
        <v>182</v>
      </c>
      <c r="K78" s="37" t="s">
        <v>90</v>
      </c>
      <c r="L78" s="37" t="s">
        <v>45</v>
      </c>
      <c r="M78" s="38" t="s">
        <v>89</v>
      </c>
      <c r="N78" s="38"/>
      <c r="O78" s="37">
        <v>45</v>
      </c>
      <c r="P78" s="676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641"/>
      <c r="R78" s="641"/>
      <c r="S78" s="641"/>
      <c r="T78" s="642"/>
      <c r="U78" s="39" t="s">
        <v>45</v>
      </c>
      <c r="V78" s="39" t="s">
        <v>45</v>
      </c>
      <c r="W78" s="40" t="s">
        <v>0</v>
      </c>
      <c r="X78" s="58">
        <v>0</v>
      </c>
      <c r="Y78" s="55">
        <f t="shared" si="11"/>
        <v>0</v>
      </c>
      <c r="Z78" s="41" t="str">
        <f>IFERROR(IF(Y78=0,"",ROUNDUP(Y78/H78,0)*0.00651),"")</f>
        <v/>
      </c>
      <c r="AA78" s="68" t="s">
        <v>45</v>
      </c>
      <c r="AB78" s="69" t="s">
        <v>45</v>
      </c>
      <c r="AC78" s="144" t="s">
        <v>175</v>
      </c>
      <c r="AG78" s="78"/>
      <c r="AJ78" s="84" t="s">
        <v>45</v>
      </c>
      <c r="AK78" s="84">
        <v>0</v>
      </c>
      <c r="BB78" s="145" t="s">
        <v>66</v>
      </c>
      <c r="BM78" s="78">
        <f t="shared" si="12"/>
        <v>0</v>
      </c>
      <c r="BN78" s="78">
        <f t="shared" si="13"/>
        <v>0</v>
      </c>
      <c r="BO78" s="78">
        <f t="shared" si="14"/>
        <v>0</v>
      </c>
      <c r="BP78" s="78">
        <f t="shared" si="15"/>
        <v>0</v>
      </c>
    </row>
    <row r="79" spans="1:68" ht="27" customHeight="1" x14ac:dyDescent="0.25">
      <c r="A79" s="63" t="s">
        <v>183</v>
      </c>
      <c r="B79" s="63" t="s">
        <v>184</v>
      </c>
      <c r="C79" s="36">
        <v>4301051929</v>
      </c>
      <c r="D79" s="639">
        <v>4680115884403</v>
      </c>
      <c r="E79" s="639"/>
      <c r="F79" s="62">
        <v>0.3</v>
      </c>
      <c r="G79" s="37">
        <v>6</v>
      </c>
      <c r="H79" s="62">
        <v>1.8</v>
      </c>
      <c r="I79" s="62">
        <v>1.98</v>
      </c>
      <c r="J79" s="37">
        <v>182</v>
      </c>
      <c r="K79" s="37" t="s">
        <v>90</v>
      </c>
      <c r="L79" s="37" t="s">
        <v>45</v>
      </c>
      <c r="M79" s="38" t="s">
        <v>89</v>
      </c>
      <c r="N79" s="38"/>
      <c r="O79" s="37">
        <v>40</v>
      </c>
      <c r="P79" s="677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641"/>
      <c r="R79" s="641"/>
      <c r="S79" s="641"/>
      <c r="T79" s="642"/>
      <c r="U79" s="39" t="s">
        <v>45</v>
      </c>
      <c r="V79" s="39" t="s">
        <v>45</v>
      </c>
      <c r="W79" s="40" t="s">
        <v>0</v>
      </c>
      <c r="X79" s="58">
        <v>0</v>
      </c>
      <c r="Y79" s="55">
        <f t="shared" si="11"/>
        <v>0</v>
      </c>
      <c r="Z79" s="41" t="str">
        <f>IFERROR(IF(Y79=0,"",ROUNDUP(Y79/H79,0)*0.00651),"")</f>
        <v/>
      </c>
      <c r="AA79" s="68" t="s">
        <v>45</v>
      </c>
      <c r="AB79" s="69" t="s">
        <v>45</v>
      </c>
      <c r="AC79" s="146" t="s">
        <v>178</v>
      </c>
      <c r="AG79" s="78"/>
      <c r="AJ79" s="84" t="s">
        <v>45</v>
      </c>
      <c r="AK79" s="84">
        <v>0</v>
      </c>
      <c r="BB79" s="147" t="s">
        <v>66</v>
      </c>
      <c r="BM79" s="78">
        <f t="shared" si="12"/>
        <v>0</v>
      </c>
      <c r="BN79" s="78">
        <f t="shared" si="13"/>
        <v>0</v>
      </c>
      <c r="BO79" s="78">
        <f t="shared" si="14"/>
        <v>0</v>
      </c>
      <c r="BP79" s="78">
        <f t="shared" si="15"/>
        <v>0</v>
      </c>
    </row>
    <row r="80" spans="1:68" x14ac:dyDescent="0.2">
      <c r="A80" s="646"/>
      <c r="B80" s="646"/>
      <c r="C80" s="646"/>
      <c r="D80" s="646"/>
      <c r="E80" s="646"/>
      <c r="F80" s="646"/>
      <c r="G80" s="646"/>
      <c r="H80" s="646"/>
      <c r="I80" s="646"/>
      <c r="J80" s="646"/>
      <c r="K80" s="646"/>
      <c r="L80" s="646"/>
      <c r="M80" s="646"/>
      <c r="N80" s="646"/>
      <c r="O80" s="647"/>
      <c r="P80" s="643" t="s">
        <v>40</v>
      </c>
      <c r="Q80" s="644"/>
      <c r="R80" s="644"/>
      <c r="S80" s="644"/>
      <c r="T80" s="644"/>
      <c r="U80" s="644"/>
      <c r="V80" s="645"/>
      <c r="W80" s="42" t="s">
        <v>39</v>
      </c>
      <c r="X80" s="43">
        <f>IFERROR(X74/H74,"0")+IFERROR(X75/H75,"0")+IFERROR(X76/H76,"0")+IFERROR(X77/H77,"0")+IFERROR(X78/H78,"0")+IFERROR(X79/H79,"0")</f>
        <v>3.5714285714285712</v>
      </c>
      <c r="Y80" s="43">
        <f>IFERROR(Y74/H74,"0")+IFERROR(Y75/H75,"0")+IFERROR(Y76/H76,"0")+IFERROR(Y77/H77,"0")+IFERROR(Y78/H78,"0")+IFERROR(Y79/H79,"0")</f>
        <v>4</v>
      </c>
      <c r="Z80" s="43">
        <f>IFERROR(IF(Z74="",0,Z74),"0")+IFERROR(IF(Z75="",0,Z75),"0")+IFERROR(IF(Z76="",0,Z76),"0")+IFERROR(IF(Z77="",0,Z77),"0")+IFERROR(IF(Z78="",0,Z78),"0")+IFERROR(IF(Z79="",0,Z79),"0")</f>
        <v>7.5920000000000001E-2</v>
      </c>
      <c r="AA80" s="67"/>
      <c r="AB80" s="67"/>
      <c r="AC80" s="67"/>
    </row>
    <row r="81" spans="1:68" x14ac:dyDescent="0.2">
      <c r="A81" s="646"/>
      <c r="B81" s="646"/>
      <c r="C81" s="646"/>
      <c r="D81" s="646"/>
      <c r="E81" s="646"/>
      <c r="F81" s="646"/>
      <c r="G81" s="646"/>
      <c r="H81" s="646"/>
      <c r="I81" s="646"/>
      <c r="J81" s="646"/>
      <c r="K81" s="646"/>
      <c r="L81" s="646"/>
      <c r="M81" s="646"/>
      <c r="N81" s="646"/>
      <c r="O81" s="647"/>
      <c r="P81" s="643" t="s">
        <v>40</v>
      </c>
      <c r="Q81" s="644"/>
      <c r="R81" s="644"/>
      <c r="S81" s="644"/>
      <c r="T81" s="644"/>
      <c r="U81" s="644"/>
      <c r="V81" s="645"/>
      <c r="W81" s="42" t="s">
        <v>0</v>
      </c>
      <c r="X81" s="43">
        <f>IFERROR(SUM(X74:X79),"0")</f>
        <v>30</v>
      </c>
      <c r="Y81" s="43">
        <f>IFERROR(SUM(Y74:Y79),"0")</f>
        <v>33.6</v>
      </c>
      <c r="Z81" s="42"/>
      <c r="AA81" s="67"/>
      <c r="AB81" s="67"/>
      <c r="AC81" s="67"/>
    </row>
    <row r="82" spans="1:68" ht="14.25" customHeight="1" x14ac:dyDescent="0.25">
      <c r="A82" s="638" t="s">
        <v>185</v>
      </c>
      <c r="B82" s="638"/>
      <c r="C82" s="638"/>
      <c r="D82" s="638"/>
      <c r="E82" s="638"/>
      <c r="F82" s="638"/>
      <c r="G82" s="638"/>
      <c r="H82" s="638"/>
      <c r="I82" s="638"/>
      <c r="J82" s="638"/>
      <c r="K82" s="638"/>
      <c r="L82" s="638"/>
      <c r="M82" s="638"/>
      <c r="N82" s="638"/>
      <c r="O82" s="638"/>
      <c r="P82" s="638"/>
      <c r="Q82" s="638"/>
      <c r="R82" s="638"/>
      <c r="S82" s="638"/>
      <c r="T82" s="638"/>
      <c r="U82" s="638"/>
      <c r="V82" s="638"/>
      <c r="W82" s="638"/>
      <c r="X82" s="638"/>
      <c r="Y82" s="638"/>
      <c r="Z82" s="638"/>
      <c r="AA82" s="66"/>
      <c r="AB82" s="66"/>
      <c r="AC82" s="80"/>
    </row>
    <row r="83" spans="1:68" ht="27" customHeight="1" x14ac:dyDescent="0.25">
      <c r="A83" s="63" t="s">
        <v>186</v>
      </c>
      <c r="B83" s="63" t="s">
        <v>187</v>
      </c>
      <c r="C83" s="36">
        <v>4301060455</v>
      </c>
      <c r="D83" s="639">
        <v>4680115881532</v>
      </c>
      <c r="E83" s="639"/>
      <c r="F83" s="62">
        <v>1.3</v>
      </c>
      <c r="G83" s="37">
        <v>6</v>
      </c>
      <c r="H83" s="62">
        <v>7.8</v>
      </c>
      <c r="I83" s="62">
        <v>8.2349999999999994</v>
      </c>
      <c r="J83" s="37">
        <v>64</v>
      </c>
      <c r="K83" s="37" t="s">
        <v>119</v>
      </c>
      <c r="L83" s="37" t="s">
        <v>45</v>
      </c>
      <c r="M83" s="38" t="s">
        <v>105</v>
      </c>
      <c r="N83" s="38"/>
      <c r="O83" s="37">
        <v>30</v>
      </c>
      <c r="P83" s="678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641"/>
      <c r="R83" s="641"/>
      <c r="S83" s="641"/>
      <c r="T83" s="642"/>
      <c r="U83" s="39" t="s">
        <v>45</v>
      </c>
      <c r="V83" s="39" t="s">
        <v>45</v>
      </c>
      <c r="W83" s="40" t="s">
        <v>0</v>
      </c>
      <c r="X83" s="58">
        <v>50</v>
      </c>
      <c r="Y83" s="55">
        <f>IFERROR(IF(X83="",0,CEILING((X83/$H83),1)*$H83),"")</f>
        <v>54.6</v>
      </c>
      <c r="Z83" s="41">
        <f>IFERROR(IF(Y83=0,"",ROUNDUP(Y83/H83,0)*0.01898),"")</f>
        <v>0.13286000000000001</v>
      </c>
      <c r="AA83" s="68" t="s">
        <v>45</v>
      </c>
      <c r="AB83" s="69" t="s">
        <v>45</v>
      </c>
      <c r="AC83" s="148" t="s">
        <v>188</v>
      </c>
      <c r="AG83" s="78"/>
      <c r="AJ83" s="84" t="s">
        <v>45</v>
      </c>
      <c r="AK83" s="84">
        <v>0</v>
      </c>
      <c r="BB83" s="149" t="s">
        <v>66</v>
      </c>
      <c r="BM83" s="78">
        <f>IFERROR(X83*I83/H83,"0")</f>
        <v>52.78846153846154</v>
      </c>
      <c r="BN83" s="78">
        <f>IFERROR(Y83*I83/H83,"0")</f>
        <v>57.644999999999996</v>
      </c>
      <c r="BO83" s="78">
        <f>IFERROR(1/J83*(X83/H83),"0")</f>
        <v>0.10016025641025642</v>
      </c>
      <c r="BP83" s="78">
        <f>IFERROR(1/J83*(Y83/H83),"0")</f>
        <v>0.109375</v>
      </c>
    </row>
    <row r="84" spans="1:68" ht="27" customHeight="1" x14ac:dyDescent="0.25">
      <c r="A84" s="63" t="s">
        <v>189</v>
      </c>
      <c r="B84" s="63" t="s">
        <v>190</v>
      </c>
      <c r="C84" s="36">
        <v>4301060351</v>
      </c>
      <c r="D84" s="639">
        <v>4680115881464</v>
      </c>
      <c r="E84" s="639"/>
      <c r="F84" s="62">
        <v>0.4</v>
      </c>
      <c r="G84" s="37">
        <v>6</v>
      </c>
      <c r="H84" s="62">
        <v>2.4</v>
      </c>
      <c r="I84" s="62">
        <v>2.61</v>
      </c>
      <c r="J84" s="37">
        <v>132</v>
      </c>
      <c r="K84" s="37" t="s">
        <v>122</v>
      </c>
      <c r="L84" s="37" t="s">
        <v>45</v>
      </c>
      <c r="M84" s="38" t="s">
        <v>89</v>
      </c>
      <c r="N84" s="38"/>
      <c r="O84" s="37">
        <v>30</v>
      </c>
      <c r="P84" s="679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641"/>
      <c r="R84" s="641"/>
      <c r="S84" s="641"/>
      <c r="T84" s="642"/>
      <c r="U84" s="39" t="s">
        <v>45</v>
      </c>
      <c r="V84" s="39" t="s">
        <v>45</v>
      </c>
      <c r="W84" s="40" t="s">
        <v>0</v>
      </c>
      <c r="X84" s="58">
        <v>0</v>
      </c>
      <c r="Y84" s="55">
        <f>IFERROR(IF(X84="",0,CEILING((X84/$H84),1)*$H84),"")</f>
        <v>0</v>
      </c>
      <c r="Z84" s="41" t="str">
        <f>IFERROR(IF(Y84=0,"",ROUNDUP(Y84/H84,0)*0.00902),"")</f>
        <v/>
      </c>
      <c r="AA84" s="68" t="s">
        <v>45</v>
      </c>
      <c r="AB84" s="69" t="s">
        <v>45</v>
      </c>
      <c r="AC84" s="150" t="s">
        <v>191</v>
      </c>
      <c r="AG84" s="78"/>
      <c r="AJ84" s="84" t="s">
        <v>45</v>
      </c>
      <c r="AK84" s="84">
        <v>0</v>
      </c>
      <c r="BB84" s="151" t="s">
        <v>66</v>
      </c>
      <c r="BM84" s="78">
        <f>IFERROR(X84*I84/H84,"0")</f>
        <v>0</v>
      </c>
      <c r="BN84" s="78">
        <f>IFERROR(Y84*I84/H84,"0")</f>
        <v>0</v>
      </c>
      <c r="BO84" s="78">
        <f>IFERROR(1/J84*(X84/H84),"0")</f>
        <v>0</v>
      </c>
      <c r="BP84" s="78">
        <f>IFERROR(1/J84*(Y84/H84),"0")</f>
        <v>0</v>
      </c>
    </row>
    <row r="85" spans="1:68" x14ac:dyDescent="0.2">
      <c r="A85" s="646"/>
      <c r="B85" s="646"/>
      <c r="C85" s="646"/>
      <c r="D85" s="646"/>
      <c r="E85" s="646"/>
      <c r="F85" s="646"/>
      <c r="G85" s="646"/>
      <c r="H85" s="646"/>
      <c r="I85" s="646"/>
      <c r="J85" s="646"/>
      <c r="K85" s="646"/>
      <c r="L85" s="646"/>
      <c r="M85" s="646"/>
      <c r="N85" s="646"/>
      <c r="O85" s="647"/>
      <c r="P85" s="643" t="s">
        <v>40</v>
      </c>
      <c r="Q85" s="644"/>
      <c r="R85" s="644"/>
      <c r="S85" s="644"/>
      <c r="T85" s="644"/>
      <c r="U85" s="644"/>
      <c r="V85" s="645"/>
      <c r="W85" s="42" t="s">
        <v>39</v>
      </c>
      <c r="X85" s="43">
        <f>IFERROR(X83/H83,"0")+IFERROR(X84/H84,"0")</f>
        <v>6.4102564102564106</v>
      </c>
      <c r="Y85" s="43">
        <f>IFERROR(Y83/H83,"0")+IFERROR(Y84/H84,"0")</f>
        <v>7</v>
      </c>
      <c r="Z85" s="43">
        <f>IFERROR(IF(Z83="",0,Z83),"0")+IFERROR(IF(Z84="",0,Z84),"0")</f>
        <v>0.13286000000000001</v>
      </c>
      <c r="AA85" s="67"/>
      <c r="AB85" s="67"/>
      <c r="AC85" s="67"/>
    </row>
    <row r="86" spans="1:68" x14ac:dyDescent="0.2">
      <c r="A86" s="646"/>
      <c r="B86" s="646"/>
      <c r="C86" s="646"/>
      <c r="D86" s="646"/>
      <c r="E86" s="646"/>
      <c r="F86" s="646"/>
      <c r="G86" s="646"/>
      <c r="H86" s="646"/>
      <c r="I86" s="646"/>
      <c r="J86" s="646"/>
      <c r="K86" s="646"/>
      <c r="L86" s="646"/>
      <c r="M86" s="646"/>
      <c r="N86" s="646"/>
      <c r="O86" s="647"/>
      <c r="P86" s="643" t="s">
        <v>40</v>
      </c>
      <c r="Q86" s="644"/>
      <c r="R86" s="644"/>
      <c r="S86" s="644"/>
      <c r="T86" s="644"/>
      <c r="U86" s="644"/>
      <c r="V86" s="645"/>
      <c r="W86" s="42" t="s">
        <v>0</v>
      </c>
      <c r="X86" s="43">
        <f>IFERROR(SUM(X83:X84),"0")</f>
        <v>50</v>
      </c>
      <c r="Y86" s="43">
        <f>IFERROR(SUM(Y83:Y84),"0")</f>
        <v>54.6</v>
      </c>
      <c r="Z86" s="42"/>
      <c r="AA86" s="67"/>
      <c r="AB86" s="67"/>
      <c r="AC86" s="67"/>
    </row>
    <row r="87" spans="1:68" ht="16.5" customHeight="1" x14ac:dyDescent="0.25">
      <c r="A87" s="637" t="s">
        <v>192</v>
      </c>
      <c r="B87" s="637"/>
      <c r="C87" s="637"/>
      <c r="D87" s="637"/>
      <c r="E87" s="637"/>
      <c r="F87" s="637"/>
      <c r="G87" s="637"/>
      <c r="H87" s="637"/>
      <c r="I87" s="637"/>
      <c r="J87" s="637"/>
      <c r="K87" s="637"/>
      <c r="L87" s="637"/>
      <c r="M87" s="637"/>
      <c r="N87" s="637"/>
      <c r="O87" s="637"/>
      <c r="P87" s="637"/>
      <c r="Q87" s="637"/>
      <c r="R87" s="637"/>
      <c r="S87" s="637"/>
      <c r="T87" s="637"/>
      <c r="U87" s="637"/>
      <c r="V87" s="637"/>
      <c r="W87" s="637"/>
      <c r="X87" s="637"/>
      <c r="Y87" s="637"/>
      <c r="Z87" s="637"/>
      <c r="AA87" s="65"/>
      <c r="AB87" s="65"/>
      <c r="AC87" s="79"/>
    </row>
    <row r="88" spans="1:68" ht="14.25" customHeight="1" x14ac:dyDescent="0.25">
      <c r="A88" s="638" t="s">
        <v>114</v>
      </c>
      <c r="B88" s="638"/>
      <c r="C88" s="638"/>
      <c r="D88" s="638"/>
      <c r="E88" s="638"/>
      <c r="F88" s="638"/>
      <c r="G88" s="638"/>
      <c r="H88" s="638"/>
      <c r="I88" s="638"/>
      <c r="J88" s="638"/>
      <c r="K88" s="638"/>
      <c r="L88" s="638"/>
      <c r="M88" s="638"/>
      <c r="N88" s="638"/>
      <c r="O88" s="638"/>
      <c r="P88" s="638"/>
      <c r="Q88" s="638"/>
      <c r="R88" s="638"/>
      <c r="S88" s="638"/>
      <c r="T88" s="638"/>
      <c r="U88" s="638"/>
      <c r="V88" s="638"/>
      <c r="W88" s="638"/>
      <c r="X88" s="638"/>
      <c r="Y88" s="638"/>
      <c r="Z88" s="638"/>
      <c r="AA88" s="66"/>
      <c r="AB88" s="66"/>
      <c r="AC88" s="80"/>
    </row>
    <row r="89" spans="1:68" ht="27" customHeight="1" x14ac:dyDescent="0.25">
      <c r="A89" s="63" t="s">
        <v>193</v>
      </c>
      <c r="B89" s="63" t="s">
        <v>194</v>
      </c>
      <c r="C89" s="36">
        <v>4301011468</v>
      </c>
      <c r="D89" s="639">
        <v>4680115881327</v>
      </c>
      <c r="E89" s="639"/>
      <c r="F89" s="62">
        <v>1.35</v>
      </c>
      <c r="G89" s="37">
        <v>8</v>
      </c>
      <c r="H89" s="62">
        <v>10.8</v>
      </c>
      <c r="I89" s="62">
        <v>11.234999999999999</v>
      </c>
      <c r="J89" s="37">
        <v>64</v>
      </c>
      <c r="K89" s="37" t="s">
        <v>119</v>
      </c>
      <c r="L89" s="37" t="s">
        <v>45</v>
      </c>
      <c r="M89" s="38" t="s">
        <v>105</v>
      </c>
      <c r="N89" s="38"/>
      <c r="O89" s="37">
        <v>50</v>
      </c>
      <c r="P89" s="680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641"/>
      <c r="R89" s="641"/>
      <c r="S89" s="641"/>
      <c r="T89" s="642"/>
      <c r="U89" s="39" t="s">
        <v>45</v>
      </c>
      <c r="V89" s="39" t="s">
        <v>45</v>
      </c>
      <c r="W89" s="40" t="s">
        <v>0</v>
      </c>
      <c r="X89" s="58">
        <v>50</v>
      </c>
      <c r="Y89" s="55">
        <f>IFERROR(IF(X89="",0,CEILING((X89/$H89),1)*$H89),"")</f>
        <v>54</v>
      </c>
      <c r="Z89" s="41">
        <f>IFERROR(IF(Y89=0,"",ROUNDUP(Y89/H89,0)*0.01898),"")</f>
        <v>9.4899999999999998E-2</v>
      </c>
      <c r="AA89" s="68" t="s">
        <v>45</v>
      </c>
      <c r="AB89" s="69" t="s">
        <v>45</v>
      </c>
      <c r="AC89" s="152" t="s">
        <v>195</v>
      </c>
      <c r="AG89" s="78"/>
      <c r="AJ89" s="84" t="s">
        <v>45</v>
      </c>
      <c r="AK89" s="84">
        <v>0</v>
      </c>
      <c r="BB89" s="153" t="s">
        <v>66</v>
      </c>
      <c r="BM89" s="78">
        <f>IFERROR(X89*I89/H89,"0")</f>
        <v>52.013888888888886</v>
      </c>
      <c r="BN89" s="78">
        <f>IFERROR(Y89*I89/H89,"0")</f>
        <v>56.17499999999999</v>
      </c>
      <c r="BO89" s="78">
        <f>IFERROR(1/J89*(X89/H89),"0")</f>
        <v>7.2337962962962965E-2</v>
      </c>
      <c r="BP89" s="78">
        <f>IFERROR(1/J89*(Y89/H89),"0")</f>
        <v>7.8125E-2</v>
      </c>
    </row>
    <row r="90" spans="1:68" ht="27" customHeight="1" x14ac:dyDescent="0.25">
      <c r="A90" s="63" t="s">
        <v>196</v>
      </c>
      <c r="B90" s="63" t="s">
        <v>197</v>
      </c>
      <c r="C90" s="36">
        <v>4301011476</v>
      </c>
      <c r="D90" s="639">
        <v>4680115881518</v>
      </c>
      <c r="E90" s="639"/>
      <c r="F90" s="62">
        <v>0.4</v>
      </c>
      <c r="G90" s="37">
        <v>10</v>
      </c>
      <c r="H90" s="62">
        <v>4</v>
      </c>
      <c r="I90" s="62">
        <v>4.21</v>
      </c>
      <c r="J90" s="37">
        <v>132</v>
      </c>
      <c r="K90" s="37" t="s">
        <v>122</v>
      </c>
      <c r="L90" s="37" t="s">
        <v>45</v>
      </c>
      <c r="M90" s="38" t="s">
        <v>89</v>
      </c>
      <c r="N90" s="38"/>
      <c r="O90" s="37">
        <v>50</v>
      </c>
      <c r="P90" s="68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641"/>
      <c r="R90" s="641"/>
      <c r="S90" s="641"/>
      <c r="T90" s="642"/>
      <c r="U90" s="39" t="s">
        <v>45</v>
      </c>
      <c r="V90" s="39" t="s">
        <v>45</v>
      </c>
      <c r="W90" s="40" t="s">
        <v>0</v>
      </c>
      <c r="X90" s="58">
        <v>0</v>
      </c>
      <c r="Y90" s="55">
        <f>IFERROR(IF(X90="",0,CEILING((X90/$H90),1)*$H90),"")</f>
        <v>0</v>
      </c>
      <c r="Z90" s="41" t="str">
        <f>IFERROR(IF(Y90=0,"",ROUNDUP(Y90/H90,0)*0.00902),"")</f>
        <v/>
      </c>
      <c r="AA90" s="68" t="s">
        <v>45</v>
      </c>
      <c r="AB90" s="69" t="s">
        <v>45</v>
      </c>
      <c r="AC90" s="154" t="s">
        <v>195</v>
      </c>
      <c r="AG90" s="78"/>
      <c r="AJ90" s="84" t="s">
        <v>45</v>
      </c>
      <c r="AK90" s="84">
        <v>0</v>
      </c>
      <c r="BB90" s="155" t="s">
        <v>66</v>
      </c>
      <c r="BM90" s="78">
        <f>IFERROR(X90*I90/H90,"0")</f>
        <v>0</v>
      </c>
      <c r="BN90" s="78">
        <f>IFERROR(Y90*I90/H90,"0")</f>
        <v>0</v>
      </c>
      <c r="BO90" s="78">
        <f>IFERROR(1/J90*(X90/H90),"0")</f>
        <v>0</v>
      </c>
      <c r="BP90" s="78">
        <f>IFERROR(1/J90*(Y90/H90),"0")</f>
        <v>0</v>
      </c>
    </row>
    <row r="91" spans="1:68" ht="27" customHeight="1" x14ac:dyDescent="0.25">
      <c r="A91" s="63" t="s">
        <v>198</v>
      </c>
      <c r="B91" s="63" t="s">
        <v>199</v>
      </c>
      <c r="C91" s="36">
        <v>4301011443</v>
      </c>
      <c r="D91" s="639">
        <v>4680115881303</v>
      </c>
      <c r="E91" s="639"/>
      <c r="F91" s="62">
        <v>0.45</v>
      </c>
      <c r="G91" s="37">
        <v>10</v>
      </c>
      <c r="H91" s="62">
        <v>4.5</v>
      </c>
      <c r="I91" s="62">
        <v>4.71</v>
      </c>
      <c r="J91" s="37">
        <v>132</v>
      </c>
      <c r="K91" s="37" t="s">
        <v>122</v>
      </c>
      <c r="L91" s="37" t="s">
        <v>123</v>
      </c>
      <c r="M91" s="38" t="s">
        <v>105</v>
      </c>
      <c r="N91" s="38"/>
      <c r="O91" s="37">
        <v>50</v>
      </c>
      <c r="P91" s="682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641"/>
      <c r="R91" s="641"/>
      <c r="S91" s="641"/>
      <c r="T91" s="642"/>
      <c r="U91" s="39" t="s">
        <v>45</v>
      </c>
      <c r="V91" s="39" t="s">
        <v>45</v>
      </c>
      <c r="W91" s="40" t="s">
        <v>0</v>
      </c>
      <c r="X91" s="58">
        <v>0</v>
      </c>
      <c r="Y91" s="55">
        <f>IFERROR(IF(X91="",0,CEILING((X91/$H91),1)*$H91),"")</f>
        <v>0</v>
      </c>
      <c r="Z91" s="41" t="str">
        <f>IFERROR(IF(Y91=0,"",ROUNDUP(Y91/H91,0)*0.00902),"")</f>
        <v/>
      </c>
      <c r="AA91" s="68" t="s">
        <v>45</v>
      </c>
      <c r="AB91" s="69" t="s">
        <v>45</v>
      </c>
      <c r="AC91" s="156" t="s">
        <v>195</v>
      </c>
      <c r="AG91" s="78"/>
      <c r="AJ91" s="84" t="s">
        <v>124</v>
      </c>
      <c r="AK91" s="84">
        <v>54</v>
      </c>
      <c r="BB91" s="157" t="s">
        <v>66</v>
      </c>
      <c r="BM91" s="78">
        <f>IFERROR(X91*I91/H91,"0")</f>
        <v>0</v>
      </c>
      <c r="BN91" s="78">
        <f>IFERROR(Y91*I91/H91,"0")</f>
        <v>0</v>
      </c>
      <c r="BO91" s="78">
        <f>IFERROR(1/J91*(X91/H91),"0")</f>
        <v>0</v>
      </c>
      <c r="BP91" s="78">
        <f>IFERROR(1/J91*(Y91/H91),"0")</f>
        <v>0</v>
      </c>
    </row>
    <row r="92" spans="1:68" x14ac:dyDescent="0.2">
      <c r="A92" s="646"/>
      <c r="B92" s="646"/>
      <c r="C92" s="646"/>
      <c r="D92" s="646"/>
      <c r="E92" s="646"/>
      <c r="F92" s="646"/>
      <c r="G92" s="646"/>
      <c r="H92" s="646"/>
      <c r="I92" s="646"/>
      <c r="J92" s="646"/>
      <c r="K92" s="646"/>
      <c r="L92" s="646"/>
      <c r="M92" s="646"/>
      <c r="N92" s="646"/>
      <c r="O92" s="647"/>
      <c r="P92" s="643" t="s">
        <v>40</v>
      </c>
      <c r="Q92" s="644"/>
      <c r="R92" s="644"/>
      <c r="S92" s="644"/>
      <c r="T92" s="644"/>
      <c r="U92" s="644"/>
      <c r="V92" s="645"/>
      <c r="W92" s="42" t="s">
        <v>39</v>
      </c>
      <c r="X92" s="43">
        <f>IFERROR(X89/H89,"0")+IFERROR(X90/H90,"0")+IFERROR(X91/H91,"0")</f>
        <v>4.6296296296296298</v>
      </c>
      <c r="Y92" s="43">
        <f>IFERROR(Y89/H89,"0")+IFERROR(Y90/H90,"0")+IFERROR(Y91/H91,"0")</f>
        <v>5</v>
      </c>
      <c r="Z92" s="43">
        <f>IFERROR(IF(Z89="",0,Z89),"0")+IFERROR(IF(Z90="",0,Z90),"0")+IFERROR(IF(Z91="",0,Z91),"0")</f>
        <v>9.4899999999999998E-2</v>
      </c>
      <c r="AA92" s="67"/>
      <c r="AB92" s="67"/>
      <c r="AC92" s="67"/>
    </row>
    <row r="93" spans="1:68" x14ac:dyDescent="0.2">
      <c r="A93" s="646"/>
      <c r="B93" s="646"/>
      <c r="C93" s="646"/>
      <c r="D93" s="646"/>
      <c r="E93" s="646"/>
      <c r="F93" s="646"/>
      <c r="G93" s="646"/>
      <c r="H93" s="646"/>
      <c r="I93" s="646"/>
      <c r="J93" s="646"/>
      <c r="K93" s="646"/>
      <c r="L93" s="646"/>
      <c r="M93" s="646"/>
      <c r="N93" s="646"/>
      <c r="O93" s="647"/>
      <c r="P93" s="643" t="s">
        <v>40</v>
      </c>
      <c r="Q93" s="644"/>
      <c r="R93" s="644"/>
      <c r="S93" s="644"/>
      <c r="T93" s="644"/>
      <c r="U93" s="644"/>
      <c r="V93" s="645"/>
      <c r="W93" s="42" t="s">
        <v>0</v>
      </c>
      <c r="X93" s="43">
        <f>IFERROR(SUM(X89:X91),"0")</f>
        <v>50</v>
      </c>
      <c r="Y93" s="43">
        <f>IFERROR(SUM(Y89:Y91),"0")</f>
        <v>54</v>
      </c>
      <c r="Z93" s="42"/>
      <c r="AA93" s="67"/>
      <c r="AB93" s="67"/>
      <c r="AC93" s="67"/>
    </row>
    <row r="94" spans="1:68" ht="14.25" customHeight="1" x14ac:dyDescent="0.25">
      <c r="A94" s="638" t="s">
        <v>85</v>
      </c>
      <c r="B94" s="638"/>
      <c r="C94" s="638"/>
      <c r="D94" s="638"/>
      <c r="E94" s="638"/>
      <c r="F94" s="638"/>
      <c r="G94" s="638"/>
      <c r="H94" s="638"/>
      <c r="I94" s="638"/>
      <c r="J94" s="638"/>
      <c r="K94" s="638"/>
      <c r="L94" s="638"/>
      <c r="M94" s="638"/>
      <c r="N94" s="638"/>
      <c r="O94" s="638"/>
      <c r="P94" s="638"/>
      <c r="Q94" s="638"/>
      <c r="R94" s="638"/>
      <c r="S94" s="638"/>
      <c r="T94" s="638"/>
      <c r="U94" s="638"/>
      <c r="V94" s="638"/>
      <c r="W94" s="638"/>
      <c r="X94" s="638"/>
      <c r="Y94" s="638"/>
      <c r="Z94" s="638"/>
      <c r="AA94" s="66"/>
      <c r="AB94" s="66"/>
      <c r="AC94" s="80"/>
    </row>
    <row r="95" spans="1:68" ht="16.5" customHeight="1" x14ac:dyDescent="0.25">
      <c r="A95" s="63" t="s">
        <v>200</v>
      </c>
      <c r="B95" s="63" t="s">
        <v>201</v>
      </c>
      <c r="C95" s="36">
        <v>4301051712</v>
      </c>
      <c r="D95" s="639">
        <v>4607091386967</v>
      </c>
      <c r="E95" s="639"/>
      <c r="F95" s="62">
        <v>1.35</v>
      </c>
      <c r="G95" s="37">
        <v>6</v>
      </c>
      <c r="H95" s="62">
        <v>8.1</v>
      </c>
      <c r="I95" s="62">
        <v>8.6189999999999998</v>
      </c>
      <c r="J95" s="37">
        <v>64</v>
      </c>
      <c r="K95" s="37" t="s">
        <v>119</v>
      </c>
      <c r="L95" s="37" t="s">
        <v>45</v>
      </c>
      <c r="M95" s="38" t="s">
        <v>105</v>
      </c>
      <c r="N95" s="38"/>
      <c r="O95" s="37">
        <v>45</v>
      </c>
      <c r="P95" s="683" t="s">
        <v>202</v>
      </c>
      <c r="Q95" s="641"/>
      <c r="R95" s="641"/>
      <c r="S95" s="641"/>
      <c r="T95" s="642"/>
      <c r="U95" s="39" t="s">
        <v>45</v>
      </c>
      <c r="V95" s="39" t="s">
        <v>45</v>
      </c>
      <c r="W95" s="40" t="s">
        <v>0</v>
      </c>
      <c r="X95" s="58">
        <v>0</v>
      </c>
      <c r="Y95" s="55">
        <f>IFERROR(IF(X95="",0,CEILING((X95/$H95),1)*$H95),"")</f>
        <v>0</v>
      </c>
      <c r="Z95" s="41" t="str">
        <f>IFERROR(IF(Y95=0,"",ROUNDUP(Y95/H95,0)*0.01898),"")</f>
        <v/>
      </c>
      <c r="AA95" s="68" t="s">
        <v>45</v>
      </c>
      <c r="AB95" s="69" t="s">
        <v>45</v>
      </c>
      <c r="AC95" s="158" t="s">
        <v>203</v>
      </c>
      <c r="AG95" s="78"/>
      <c r="AJ95" s="84" t="s">
        <v>45</v>
      </c>
      <c r="AK95" s="84">
        <v>0</v>
      </c>
      <c r="BB95" s="159" t="s">
        <v>66</v>
      </c>
      <c r="BM95" s="78">
        <f>IFERROR(X95*I95/H95,"0")</f>
        <v>0</v>
      </c>
      <c r="BN95" s="78">
        <f>IFERROR(Y95*I95/H95,"0")</f>
        <v>0</v>
      </c>
      <c r="BO95" s="78">
        <f>IFERROR(1/J95*(X95/H95),"0")</f>
        <v>0</v>
      </c>
      <c r="BP95" s="78">
        <f>IFERROR(1/J95*(Y95/H95),"0")</f>
        <v>0</v>
      </c>
    </row>
    <row r="96" spans="1:68" ht="27" customHeight="1" x14ac:dyDescent="0.25">
      <c r="A96" s="63" t="s">
        <v>204</v>
      </c>
      <c r="B96" s="63" t="s">
        <v>205</v>
      </c>
      <c r="C96" s="36">
        <v>4301051788</v>
      </c>
      <c r="D96" s="639">
        <v>4680115884953</v>
      </c>
      <c r="E96" s="639"/>
      <c r="F96" s="62">
        <v>0.37</v>
      </c>
      <c r="G96" s="37">
        <v>6</v>
      </c>
      <c r="H96" s="62">
        <v>2.2200000000000002</v>
      </c>
      <c r="I96" s="62">
        <v>2.472</v>
      </c>
      <c r="J96" s="37">
        <v>182</v>
      </c>
      <c r="K96" s="37" t="s">
        <v>90</v>
      </c>
      <c r="L96" s="37" t="s">
        <v>45</v>
      </c>
      <c r="M96" s="38" t="s">
        <v>89</v>
      </c>
      <c r="N96" s="38"/>
      <c r="O96" s="37">
        <v>45</v>
      </c>
      <c r="P96" s="684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6" s="641"/>
      <c r="R96" s="641"/>
      <c r="S96" s="641"/>
      <c r="T96" s="642"/>
      <c r="U96" s="39" t="s">
        <v>45</v>
      </c>
      <c r="V96" s="39" t="s">
        <v>45</v>
      </c>
      <c r="W96" s="40" t="s">
        <v>0</v>
      </c>
      <c r="X96" s="58">
        <v>0</v>
      </c>
      <c r="Y96" s="55">
        <f>IFERROR(IF(X96="",0,CEILING((X96/$H96),1)*$H96),"")</f>
        <v>0</v>
      </c>
      <c r="Z96" s="41" t="str">
        <f>IFERROR(IF(Y96=0,"",ROUNDUP(Y96/H96,0)*0.00651),"")</f>
        <v/>
      </c>
      <c r="AA96" s="68" t="s">
        <v>45</v>
      </c>
      <c r="AB96" s="69" t="s">
        <v>45</v>
      </c>
      <c r="AC96" s="160" t="s">
        <v>206</v>
      </c>
      <c r="AG96" s="78"/>
      <c r="AJ96" s="84" t="s">
        <v>45</v>
      </c>
      <c r="AK96" s="84">
        <v>0</v>
      </c>
      <c r="BB96" s="161" t="s">
        <v>66</v>
      </c>
      <c r="BM96" s="78">
        <f>IFERROR(X96*I96/H96,"0")</f>
        <v>0</v>
      </c>
      <c r="BN96" s="78">
        <f>IFERROR(Y96*I96/H96,"0")</f>
        <v>0</v>
      </c>
      <c r="BO96" s="78">
        <f>IFERROR(1/J96*(X96/H96),"0")</f>
        <v>0</v>
      </c>
      <c r="BP96" s="78">
        <f>IFERROR(1/J96*(Y96/H96),"0")</f>
        <v>0</v>
      </c>
    </row>
    <row r="97" spans="1:68" ht="27" customHeight="1" x14ac:dyDescent="0.25">
      <c r="A97" s="63" t="s">
        <v>207</v>
      </c>
      <c r="B97" s="63" t="s">
        <v>208</v>
      </c>
      <c r="C97" s="36">
        <v>4301051718</v>
      </c>
      <c r="D97" s="639">
        <v>4607091385731</v>
      </c>
      <c r="E97" s="639"/>
      <c r="F97" s="62">
        <v>0.45</v>
      </c>
      <c r="G97" s="37">
        <v>6</v>
      </c>
      <c r="H97" s="62">
        <v>2.7</v>
      </c>
      <c r="I97" s="62">
        <v>2.952</v>
      </c>
      <c r="J97" s="37">
        <v>182</v>
      </c>
      <c r="K97" s="37" t="s">
        <v>90</v>
      </c>
      <c r="L97" s="37" t="s">
        <v>45</v>
      </c>
      <c r="M97" s="38" t="s">
        <v>105</v>
      </c>
      <c r="N97" s="38"/>
      <c r="O97" s="37">
        <v>45</v>
      </c>
      <c r="P97" s="685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7" s="641"/>
      <c r="R97" s="641"/>
      <c r="S97" s="641"/>
      <c r="T97" s="642"/>
      <c r="U97" s="39" t="s">
        <v>45</v>
      </c>
      <c r="V97" s="39" t="s">
        <v>45</v>
      </c>
      <c r="W97" s="40" t="s">
        <v>0</v>
      </c>
      <c r="X97" s="58">
        <v>0</v>
      </c>
      <c r="Y97" s="55">
        <f>IFERROR(IF(X97="",0,CEILING((X97/$H97),1)*$H97),"")</f>
        <v>0</v>
      </c>
      <c r="Z97" s="41" t="str">
        <f>IFERROR(IF(Y97=0,"",ROUNDUP(Y97/H97,0)*0.00651),"")</f>
        <v/>
      </c>
      <c r="AA97" s="68" t="s">
        <v>45</v>
      </c>
      <c r="AB97" s="69" t="s">
        <v>45</v>
      </c>
      <c r="AC97" s="162" t="s">
        <v>203</v>
      </c>
      <c r="AG97" s="78"/>
      <c r="AJ97" s="84" t="s">
        <v>45</v>
      </c>
      <c r="AK97" s="84">
        <v>0</v>
      </c>
      <c r="BB97" s="163" t="s">
        <v>66</v>
      </c>
      <c r="BM97" s="78">
        <f>IFERROR(X97*I97/H97,"0")</f>
        <v>0</v>
      </c>
      <c r="BN97" s="78">
        <f>IFERROR(Y97*I97/H97,"0")</f>
        <v>0</v>
      </c>
      <c r="BO97" s="78">
        <f>IFERROR(1/J97*(X97/H97),"0")</f>
        <v>0</v>
      </c>
      <c r="BP97" s="78">
        <f>IFERROR(1/J97*(Y97/H97),"0")</f>
        <v>0</v>
      </c>
    </row>
    <row r="98" spans="1:68" ht="27" customHeight="1" x14ac:dyDescent="0.25">
      <c r="A98" s="63" t="s">
        <v>207</v>
      </c>
      <c r="B98" s="63" t="s">
        <v>209</v>
      </c>
      <c r="C98" s="36">
        <v>4301052039</v>
      </c>
      <c r="D98" s="639">
        <v>4607091385731</v>
      </c>
      <c r="E98" s="639"/>
      <c r="F98" s="62">
        <v>0.45</v>
      </c>
      <c r="G98" s="37">
        <v>6</v>
      </c>
      <c r="H98" s="62">
        <v>2.7</v>
      </c>
      <c r="I98" s="62">
        <v>2.952</v>
      </c>
      <c r="J98" s="37">
        <v>182</v>
      </c>
      <c r="K98" s="37" t="s">
        <v>90</v>
      </c>
      <c r="L98" s="37" t="s">
        <v>45</v>
      </c>
      <c r="M98" s="38" t="s">
        <v>89</v>
      </c>
      <c r="N98" s="38"/>
      <c r="O98" s="37">
        <v>45</v>
      </c>
      <c r="P98" s="686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8" s="641"/>
      <c r="R98" s="641"/>
      <c r="S98" s="641"/>
      <c r="T98" s="642"/>
      <c r="U98" s="39" t="s">
        <v>45</v>
      </c>
      <c r="V98" s="39" t="s">
        <v>45</v>
      </c>
      <c r="W98" s="40" t="s">
        <v>0</v>
      </c>
      <c r="X98" s="58">
        <v>4</v>
      </c>
      <c r="Y98" s="55">
        <f>IFERROR(IF(X98="",0,CEILING((X98/$H98),1)*$H98),"")</f>
        <v>5.4</v>
      </c>
      <c r="Z98" s="41">
        <f>IFERROR(IF(Y98=0,"",ROUNDUP(Y98/H98,0)*0.00651),"")</f>
        <v>1.302E-2</v>
      </c>
      <c r="AA98" s="68" t="s">
        <v>45</v>
      </c>
      <c r="AB98" s="69" t="s">
        <v>45</v>
      </c>
      <c r="AC98" s="164" t="s">
        <v>210</v>
      </c>
      <c r="AG98" s="78"/>
      <c r="AJ98" s="84" t="s">
        <v>45</v>
      </c>
      <c r="AK98" s="84">
        <v>0</v>
      </c>
      <c r="BB98" s="165" t="s">
        <v>66</v>
      </c>
      <c r="BM98" s="78">
        <f>IFERROR(X98*I98/H98,"0")</f>
        <v>4.3733333333333331</v>
      </c>
      <c r="BN98" s="78">
        <f>IFERROR(Y98*I98/H98,"0")</f>
        <v>5.9039999999999999</v>
      </c>
      <c r="BO98" s="78">
        <f>IFERROR(1/J98*(X98/H98),"0")</f>
        <v>8.1400081400081394E-3</v>
      </c>
      <c r="BP98" s="78">
        <f>IFERROR(1/J98*(Y98/H98),"0")</f>
        <v>1.098901098901099E-2</v>
      </c>
    </row>
    <row r="99" spans="1:68" ht="16.5" customHeight="1" x14ac:dyDescent="0.25">
      <c r="A99" s="63" t="s">
        <v>211</v>
      </c>
      <c r="B99" s="63" t="s">
        <v>212</v>
      </c>
      <c r="C99" s="36">
        <v>4301051438</v>
      </c>
      <c r="D99" s="639">
        <v>4680115880894</v>
      </c>
      <c r="E99" s="639"/>
      <c r="F99" s="62">
        <v>0.33</v>
      </c>
      <c r="G99" s="37">
        <v>6</v>
      </c>
      <c r="H99" s="62">
        <v>1.98</v>
      </c>
      <c r="I99" s="62">
        <v>2.238</v>
      </c>
      <c r="J99" s="37">
        <v>182</v>
      </c>
      <c r="K99" s="37" t="s">
        <v>90</v>
      </c>
      <c r="L99" s="37" t="s">
        <v>45</v>
      </c>
      <c r="M99" s="38" t="s">
        <v>89</v>
      </c>
      <c r="N99" s="38"/>
      <c r="O99" s="37">
        <v>45</v>
      </c>
      <c r="P99" s="687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641"/>
      <c r="R99" s="641"/>
      <c r="S99" s="641"/>
      <c r="T99" s="642"/>
      <c r="U99" s="39" t="s">
        <v>45</v>
      </c>
      <c r="V99" s="39" t="s">
        <v>45</v>
      </c>
      <c r="W99" s="40" t="s">
        <v>0</v>
      </c>
      <c r="X99" s="58">
        <v>0</v>
      </c>
      <c r="Y99" s="55">
        <f>IFERROR(IF(X99="",0,CEILING((X99/$H99),1)*$H99),"")</f>
        <v>0</v>
      </c>
      <c r="Z99" s="41" t="str">
        <f>IFERROR(IF(Y99=0,"",ROUNDUP(Y99/H99,0)*0.00651),"")</f>
        <v/>
      </c>
      <c r="AA99" s="68" t="s">
        <v>45</v>
      </c>
      <c r="AB99" s="69" t="s">
        <v>45</v>
      </c>
      <c r="AC99" s="166" t="s">
        <v>213</v>
      </c>
      <c r="AG99" s="78"/>
      <c r="AJ99" s="84" t="s">
        <v>45</v>
      </c>
      <c r="AK99" s="84">
        <v>0</v>
      </c>
      <c r="BB99" s="167" t="s">
        <v>66</v>
      </c>
      <c r="BM99" s="78">
        <f>IFERROR(X99*I99/H99,"0")</f>
        <v>0</v>
      </c>
      <c r="BN99" s="78">
        <f>IFERROR(Y99*I99/H99,"0")</f>
        <v>0</v>
      </c>
      <c r="BO99" s="78">
        <f>IFERROR(1/J99*(X99/H99),"0")</f>
        <v>0</v>
      </c>
      <c r="BP99" s="78">
        <f>IFERROR(1/J99*(Y99/H99),"0")</f>
        <v>0</v>
      </c>
    </row>
    <row r="100" spans="1:68" x14ac:dyDescent="0.2">
      <c r="A100" s="646"/>
      <c r="B100" s="646"/>
      <c r="C100" s="646"/>
      <c r="D100" s="646"/>
      <c r="E100" s="646"/>
      <c r="F100" s="646"/>
      <c r="G100" s="646"/>
      <c r="H100" s="646"/>
      <c r="I100" s="646"/>
      <c r="J100" s="646"/>
      <c r="K100" s="646"/>
      <c r="L100" s="646"/>
      <c r="M100" s="646"/>
      <c r="N100" s="646"/>
      <c r="O100" s="647"/>
      <c r="P100" s="643" t="s">
        <v>40</v>
      </c>
      <c r="Q100" s="644"/>
      <c r="R100" s="644"/>
      <c r="S100" s="644"/>
      <c r="T100" s="644"/>
      <c r="U100" s="644"/>
      <c r="V100" s="645"/>
      <c r="W100" s="42" t="s">
        <v>39</v>
      </c>
      <c r="X100" s="43">
        <f>IFERROR(X95/H95,"0")+IFERROR(X96/H96,"0")+IFERROR(X97/H97,"0")+IFERROR(X98/H98,"0")+IFERROR(X99/H99,"0")</f>
        <v>1.4814814814814814</v>
      </c>
      <c r="Y100" s="43">
        <f>IFERROR(Y95/H95,"0")+IFERROR(Y96/H96,"0")+IFERROR(Y97/H97,"0")+IFERROR(Y98/H98,"0")+IFERROR(Y99/H99,"0")</f>
        <v>2</v>
      </c>
      <c r="Z100" s="43">
        <f>IFERROR(IF(Z95="",0,Z95),"0")+IFERROR(IF(Z96="",0,Z96),"0")+IFERROR(IF(Z97="",0,Z97),"0")+IFERROR(IF(Z98="",0,Z98),"0")+IFERROR(IF(Z99="",0,Z99),"0")</f>
        <v>1.302E-2</v>
      </c>
      <c r="AA100" s="67"/>
      <c r="AB100" s="67"/>
      <c r="AC100" s="67"/>
    </row>
    <row r="101" spans="1:68" x14ac:dyDescent="0.2">
      <c r="A101" s="646"/>
      <c r="B101" s="646"/>
      <c r="C101" s="646"/>
      <c r="D101" s="646"/>
      <c r="E101" s="646"/>
      <c r="F101" s="646"/>
      <c r="G101" s="646"/>
      <c r="H101" s="646"/>
      <c r="I101" s="646"/>
      <c r="J101" s="646"/>
      <c r="K101" s="646"/>
      <c r="L101" s="646"/>
      <c r="M101" s="646"/>
      <c r="N101" s="646"/>
      <c r="O101" s="647"/>
      <c r="P101" s="643" t="s">
        <v>40</v>
      </c>
      <c r="Q101" s="644"/>
      <c r="R101" s="644"/>
      <c r="S101" s="644"/>
      <c r="T101" s="644"/>
      <c r="U101" s="644"/>
      <c r="V101" s="645"/>
      <c r="W101" s="42" t="s">
        <v>0</v>
      </c>
      <c r="X101" s="43">
        <f>IFERROR(SUM(X95:X99),"0")</f>
        <v>4</v>
      </c>
      <c r="Y101" s="43">
        <f>IFERROR(SUM(Y95:Y99),"0")</f>
        <v>5.4</v>
      </c>
      <c r="Z101" s="42"/>
      <c r="AA101" s="67"/>
      <c r="AB101" s="67"/>
      <c r="AC101" s="67"/>
    </row>
    <row r="102" spans="1:68" ht="16.5" customHeight="1" x14ac:dyDescent="0.25">
      <c r="A102" s="637" t="s">
        <v>214</v>
      </c>
      <c r="B102" s="637"/>
      <c r="C102" s="637"/>
      <c r="D102" s="637"/>
      <c r="E102" s="637"/>
      <c r="F102" s="637"/>
      <c r="G102" s="637"/>
      <c r="H102" s="637"/>
      <c r="I102" s="637"/>
      <c r="J102" s="637"/>
      <c r="K102" s="637"/>
      <c r="L102" s="637"/>
      <c r="M102" s="637"/>
      <c r="N102" s="637"/>
      <c r="O102" s="637"/>
      <c r="P102" s="637"/>
      <c r="Q102" s="637"/>
      <c r="R102" s="637"/>
      <c r="S102" s="637"/>
      <c r="T102" s="637"/>
      <c r="U102" s="637"/>
      <c r="V102" s="637"/>
      <c r="W102" s="637"/>
      <c r="X102" s="637"/>
      <c r="Y102" s="637"/>
      <c r="Z102" s="637"/>
      <c r="AA102" s="65"/>
      <c r="AB102" s="65"/>
      <c r="AC102" s="79"/>
    </row>
    <row r="103" spans="1:68" ht="14.25" customHeight="1" x14ac:dyDescent="0.25">
      <c r="A103" s="638" t="s">
        <v>114</v>
      </c>
      <c r="B103" s="638"/>
      <c r="C103" s="638"/>
      <c r="D103" s="638"/>
      <c r="E103" s="638"/>
      <c r="F103" s="638"/>
      <c r="G103" s="638"/>
      <c r="H103" s="638"/>
      <c r="I103" s="638"/>
      <c r="J103" s="638"/>
      <c r="K103" s="638"/>
      <c r="L103" s="638"/>
      <c r="M103" s="638"/>
      <c r="N103" s="638"/>
      <c r="O103" s="638"/>
      <c r="P103" s="638"/>
      <c r="Q103" s="638"/>
      <c r="R103" s="638"/>
      <c r="S103" s="638"/>
      <c r="T103" s="638"/>
      <c r="U103" s="638"/>
      <c r="V103" s="638"/>
      <c r="W103" s="638"/>
      <c r="X103" s="638"/>
      <c r="Y103" s="638"/>
      <c r="Z103" s="638"/>
      <c r="AA103" s="66"/>
      <c r="AB103" s="66"/>
      <c r="AC103" s="80"/>
    </row>
    <row r="104" spans="1:68" ht="16.5" customHeight="1" x14ac:dyDescent="0.25">
      <c r="A104" s="63" t="s">
        <v>215</v>
      </c>
      <c r="B104" s="63" t="s">
        <v>216</v>
      </c>
      <c r="C104" s="36">
        <v>4301011514</v>
      </c>
      <c r="D104" s="639">
        <v>4680115882133</v>
      </c>
      <c r="E104" s="639"/>
      <c r="F104" s="62">
        <v>1.35</v>
      </c>
      <c r="G104" s="37">
        <v>8</v>
      </c>
      <c r="H104" s="62">
        <v>10.8</v>
      </c>
      <c r="I104" s="62">
        <v>11.234999999999999</v>
      </c>
      <c r="J104" s="37">
        <v>64</v>
      </c>
      <c r="K104" s="37" t="s">
        <v>119</v>
      </c>
      <c r="L104" s="37" t="s">
        <v>45</v>
      </c>
      <c r="M104" s="38" t="s">
        <v>118</v>
      </c>
      <c r="N104" s="38"/>
      <c r="O104" s="37">
        <v>50</v>
      </c>
      <c r="P104" s="68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641"/>
      <c r="R104" s="641"/>
      <c r="S104" s="641"/>
      <c r="T104" s="642"/>
      <c r="U104" s="39" t="s">
        <v>45</v>
      </c>
      <c r="V104" s="39" t="s">
        <v>45</v>
      </c>
      <c r="W104" s="40" t="s">
        <v>0</v>
      </c>
      <c r="X104" s="58">
        <v>0</v>
      </c>
      <c r="Y104" s="55">
        <f>IFERROR(IF(X104="",0,CEILING((X104/$H104),1)*$H104),"")</f>
        <v>0</v>
      </c>
      <c r="Z104" s="41" t="str">
        <f>IFERROR(IF(Y104=0,"",ROUNDUP(Y104/H104,0)*0.01898),"")</f>
        <v/>
      </c>
      <c r="AA104" s="68" t="s">
        <v>45</v>
      </c>
      <c r="AB104" s="69" t="s">
        <v>45</v>
      </c>
      <c r="AC104" s="168" t="s">
        <v>217</v>
      </c>
      <c r="AG104" s="78"/>
      <c r="AJ104" s="84" t="s">
        <v>45</v>
      </c>
      <c r="AK104" s="84">
        <v>0</v>
      </c>
      <c r="BB104" s="169" t="s">
        <v>66</v>
      </c>
      <c r="BM104" s="78">
        <f>IFERROR(X104*I104/H104,"0")</f>
        <v>0</v>
      </c>
      <c r="BN104" s="78">
        <f>IFERROR(Y104*I104/H104,"0")</f>
        <v>0</v>
      </c>
      <c r="BO104" s="78">
        <f>IFERROR(1/J104*(X104/H104),"0")</f>
        <v>0</v>
      </c>
      <c r="BP104" s="78">
        <f>IFERROR(1/J104*(Y104/H104),"0")</f>
        <v>0</v>
      </c>
    </row>
    <row r="105" spans="1:68" ht="16.5" customHeight="1" x14ac:dyDescent="0.25">
      <c r="A105" s="63" t="s">
        <v>218</v>
      </c>
      <c r="B105" s="63" t="s">
        <v>219</v>
      </c>
      <c r="C105" s="36">
        <v>4301011417</v>
      </c>
      <c r="D105" s="639">
        <v>4680115880269</v>
      </c>
      <c r="E105" s="639"/>
      <c r="F105" s="62">
        <v>0.375</v>
      </c>
      <c r="G105" s="37">
        <v>10</v>
      </c>
      <c r="H105" s="62">
        <v>3.75</v>
      </c>
      <c r="I105" s="62">
        <v>3.96</v>
      </c>
      <c r="J105" s="37">
        <v>132</v>
      </c>
      <c r="K105" s="37" t="s">
        <v>122</v>
      </c>
      <c r="L105" s="37" t="s">
        <v>123</v>
      </c>
      <c r="M105" s="38" t="s">
        <v>89</v>
      </c>
      <c r="N105" s="38"/>
      <c r="O105" s="37">
        <v>50</v>
      </c>
      <c r="P105" s="689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641"/>
      <c r="R105" s="641"/>
      <c r="S105" s="641"/>
      <c r="T105" s="642"/>
      <c r="U105" s="39" t="s">
        <v>45</v>
      </c>
      <c r="V105" s="39" t="s">
        <v>45</v>
      </c>
      <c r="W105" s="40" t="s">
        <v>0</v>
      </c>
      <c r="X105" s="58">
        <v>0</v>
      </c>
      <c r="Y105" s="55">
        <f>IFERROR(IF(X105="",0,CEILING((X105/$H105),1)*$H105),"")</f>
        <v>0</v>
      </c>
      <c r="Z105" s="41" t="str">
        <f>IFERROR(IF(Y105=0,"",ROUNDUP(Y105/H105,0)*0.00902),"")</f>
        <v/>
      </c>
      <c r="AA105" s="68" t="s">
        <v>45</v>
      </c>
      <c r="AB105" s="69" t="s">
        <v>45</v>
      </c>
      <c r="AC105" s="170" t="s">
        <v>217</v>
      </c>
      <c r="AG105" s="78"/>
      <c r="AJ105" s="84" t="s">
        <v>124</v>
      </c>
      <c r="AK105" s="84">
        <v>45</v>
      </c>
      <c r="BB105" s="171" t="s">
        <v>66</v>
      </c>
      <c r="BM105" s="78">
        <f>IFERROR(X105*I105/H105,"0")</f>
        <v>0</v>
      </c>
      <c r="BN105" s="78">
        <f>IFERROR(Y105*I105/H105,"0")</f>
        <v>0</v>
      </c>
      <c r="BO105" s="78">
        <f>IFERROR(1/J105*(X105/H105),"0")</f>
        <v>0</v>
      </c>
      <c r="BP105" s="78">
        <f>IFERROR(1/J105*(Y105/H105),"0")</f>
        <v>0</v>
      </c>
    </row>
    <row r="106" spans="1:68" ht="16.5" customHeight="1" x14ac:dyDescent="0.25">
      <c r="A106" s="63" t="s">
        <v>220</v>
      </c>
      <c r="B106" s="63" t="s">
        <v>221</v>
      </c>
      <c r="C106" s="36">
        <v>4301011415</v>
      </c>
      <c r="D106" s="639">
        <v>4680115880429</v>
      </c>
      <c r="E106" s="639"/>
      <c r="F106" s="62">
        <v>0.45</v>
      </c>
      <c r="G106" s="37">
        <v>10</v>
      </c>
      <c r="H106" s="62">
        <v>4.5</v>
      </c>
      <c r="I106" s="62">
        <v>4.71</v>
      </c>
      <c r="J106" s="37">
        <v>132</v>
      </c>
      <c r="K106" s="37" t="s">
        <v>122</v>
      </c>
      <c r="L106" s="37" t="s">
        <v>45</v>
      </c>
      <c r="M106" s="38" t="s">
        <v>89</v>
      </c>
      <c r="N106" s="38"/>
      <c r="O106" s="37">
        <v>50</v>
      </c>
      <c r="P106" s="690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641"/>
      <c r="R106" s="641"/>
      <c r="S106" s="641"/>
      <c r="T106" s="642"/>
      <c r="U106" s="39" t="s">
        <v>45</v>
      </c>
      <c r="V106" s="39" t="s">
        <v>45</v>
      </c>
      <c r="W106" s="40" t="s">
        <v>0</v>
      </c>
      <c r="X106" s="58">
        <v>0</v>
      </c>
      <c r="Y106" s="55">
        <f>IFERROR(IF(X106="",0,CEILING((X106/$H106),1)*$H106),"")</f>
        <v>0</v>
      </c>
      <c r="Z106" s="41" t="str">
        <f>IFERROR(IF(Y106=0,"",ROUNDUP(Y106/H106,0)*0.00902),"")</f>
        <v/>
      </c>
      <c r="AA106" s="68" t="s">
        <v>45</v>
      </c>
      <c r="AB106" s="69" t="s">
        <v>45</v>
      </c>
      <c r="AC106" s="172" t="s">
        <v>217</v>
      </c>
      <c r="AG106" s="78"/>
      <c r="AJ106" s="84" t="s">
        <v>45</v>
      </c>
      <c r="AK106" s="84">
        <v>0</v>
      </c>
      <c r="BB106" s="173" t="s">
        <v>66</v>
      </c>
      <c r="BM106" s="78">
        <f>IFERROR(X106*I106/H106,"0")</f>
        <v>0</v>
      </c>
      <c r="BN106" s="78">
        <f>IFERROR(Y106*I106/H106,"0")</f>
        <v>0</v>
      </c>
      <c r="BO106" s="78">
        <f>IFERROR(1/J106*(X106/H106),"0")</f>
        <v>0</v>
      </c>
      <c r="BP106" s="78">
        <f>IFERROR(1/J106*(Y106/H106),"0")</f>
        <v>0</v>
      </c>
    </row>
    <row r="107" spans="1:68" ht="16.5" customHeight="1" x14ac:dyDescent="0.25">
      <c r="A107" s="63" t="s">
        <v>222</v>
      </c>
      <c r="B107" s="63" t="s">
        <v>223</v>
      </c>
      <c r="C107" s="36">
        <v>4301011462</v>
      </c>
      <c r="D107" s="639">
        <v>4680115881457</v>
      </c>
      <c r="E107" s="639"/>
      <c r="F107" s="62">
        <v>0.75</v>
      </c>
      <c r="G107" s="37">
        <v>6</v>
      </c>
      <c r="H107" s="62">
        <v>4.5</v>
      </c>
      <c r="I107" s="62">
        <v>4.71</v>
      </c>
      <c r="J107" s="37">
        <v>132</v>
      </c>
      <c r="K107" s="37" t="s">
        <v>122</v>
      </c>
      <c r="L107" s="37" t="s">
        <v>45</v>
      </c>
      <c r="M107" s="38" t="s">
        <v>89</v>
      </c>
      <c r="N107" s="38"/>
      <c r="O107" s="37">
        <v>50</v>
      </c>
      <c r="P107" s="691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641"/>
      <c r="R107" s="641"/>
      <c r="S107" s="641"/>
      <c r="T107" s="642"/>
      <c r="U107" s="39" t="s">
        <v>45</v>
      </c>
      <c r="V107" s="39" t="s">
        <v>45</v>
      </c>
      <c r="W107" s="40" t="s">
        <v>0</v>
      </c>
      <c r="X107" s="58">
        <v>0</v>
      </c>
      <c r="Y107" s="55">
        <f>IFERROR(IF(X107="",0,CEILING((X107/$H107),1)*$H107),"")</f>
        <v>0</v>
      </c>
      <c r="Z107" s="41" t="str">
        <f>IFERROR(IF(Y107=0,"",ROUNDUP(Y107/H107,0)*0.00902),"")</f>
        <v/>
      </c>
      <c r="AA107" s="68" t="s">
        <v>45</v>
      </c>
      <c r="AB107" s="69" t="s">
        <v>45</v>
      </c>
      <c r="AC107" s="174" t="s">
        <v>217</v>
      </c>
      <c r="AG107" s="78"/>
      <c r="AJ107" s="84" t="s">
        <v>45</v>
      </c>
      <c r="AK107" s="84">
        <v>0</v>
      </c>
      <c r="BB107" s="175" t="s">
        <v>66</v>
      </c>
      <c r="BM107" s="78">
        <f>IFERROR(X107*I107/H107,"0")</f>
        <v>0</v>
      </c>
      <c r="BN107" s="78">
        <f>IFERROR(Y107*I107/H107,"0")</f>
        <v>0</v>
      </c>
      <c r="BO107" s="78">
        <f>IFERROR(1/J107*(X107/H107),"0")</f>
        <v>0</v>
      </c>
      <c r="BP107" s="78">
        <f>IFERROR(1/J107*(Y107/H107),"0")</f>
        <v>0</v>
      </c>
    </row>
    <row r="108" spans="1:68" x14ac:dyDescent="0.2">
      <c r="A108" s="646"/>
      <c r="B108" s="646"/>
      <c r="C108" s="646"/>
      <c r="D108" s="646"/>
      <c r="E108" s="646"/>
      <c r="F108" s="646"/>
      <c r="G108" s="646"/>
      <c r="H108" s="646"/>
      <c r="I108" s="646"/>
      <c r="J108" s="646"/>
      <c r="K108" s="646"/>
      <c r="L108" s="646"/>
      <c r="M108" s="646"/>
      <c r="N108" s="646"/>
      <c r="O108" s="647"/>
      <c r="P108" s="643" t="s">
        <v>40</v>
      </c>
      <c r="Q108" s="644"/>
      <c r="R108" s="644"/>
      <c r="S108" s="644"/>
      <c r="T108" s="644"/>
      <c r="U108" s="644"/>
      <c r="V108" s="645"/>
      <c r="W108" s="42" t="s">
        <v>39</v>
      </c>
      <c r="X108" s="43">
        <f>IFERROR(X104/H104,"0")+IFERROR(X105/H105,"0")+IFERROR(X106/H106,"0")+IFERROR(X107/H107,"0")</f>
        <v>0</v>
      </c>
      <c r="Y108" s="43">
        <f>IFERROR(Y104/H104,"0")+IFERROR(Y105/H105,"0")+IFERROR(Y106/H106,"0")+IFERROR(Y107/H107,"0")</f>
        <v>0</v>
      </c>
      <c r="Z108" s="43">
        <f>IFERROR(IF(Z104="",0,Z104),"0")+IFERROR(IF(Z105="",0,Z105),"0")+IFERROR(IF(Z106="",0,Z106),"0")+IFERROR(IF(Z107="",0,Z107),"0")</f>
        <v>0</v>
      </c>
      <c r="AA108" s="67"/>
      <c r="AB108" s="67"/>
      <c r="AC108" s="67"/>
    </row>
    <row r="109" spans="1:68" x14ac:dyDescent="0.2">
      <c r="A109" s="646"/>
      <c r="B109" s="646"/>
      <c r="C109" s="646"/>
      <c r="D109" s="646"/>
      <c r="E109" s="646"/>
      <c r="F109" s="646"/>
      <c r="G109" s="646"/>
      <c r="H109" s="646"/>
      <c r="I109" s="646"/>
      <c r="J109" s="646"/>
      <c r="K109" s="646"/>
      <c r="L109" s="646"/>
      <c r="M109" s="646"/>
      <c r="N109" s="646"/>
      <c r="O109" s="647"/>
      <c r="P109" s="643" t="s">
        <v>40</v>
      </c>
      <c r="Q109" s="644"/>
      <c r="R109" s="644"/>
      <c r="S109" s="644"/>
      <c r="T109" s="644"/>
      <c r="U109" s="644"/>
      <c r="V109" s="645"/>
      <c r="W109" s="42" t="s">
        <v>0</v>
      </c>
      <c r="X109" s="43">
        <f>IFERROR(SUM(X104:X107),"0")</f>
        <v>0</v>
      </c>
      <c r="Y109" s="43">
        <f>IFERROR(SUM(Y104:Y107),"0")</f>
        <v>0</v>
      </c>
      <c r="Z109" s="42"/>
      <c r="AA109" s="67"/>
      <c r="AB109" s="67"/>
      <c r="AC109" s="67"/>
    </row>
    <row r="110" spans="1:68" ht="14.25" customHeight="1" x14ac:dyDescent="0.25">
      <c r="A110" s="638" t="s">
        <v>150</v>
      </c>
      <c r="B110" s="638"/>
      <c r="C110" s="638"/>
      <c r="D110" s="638"/>
      <c r="E110" s="638"/>
      <c r="F110" s="638"/>
      <c r="G110" s="638"/>
      <c r="H110" s="638"/>
      <c r="I110" s="638"/>
      <c r="J110" s="638"/>
      <c r="K110" s="638"/>
      <c r="L110" s="638"/>
      <c r="M110" s="638"/>
      <c r="N110" s="638"/>
      <c r="O110" s="638"/>
      <c r="P110" s="638"/>
      <c r="Q110" s="638"/>
      <c r="R110" s="638"/>
      <c r="S110" s="638"/>
      <c r="T110" s="638"/>
      <c r="U110" s="638"/>
      <c r="V110" s="638"/>
      <c r="W110" s="638"/>
      <c r="X110" s="638"/>
      <c r="Y110" s="638"/>
      <c r="Z110" s="638"/>
      <c r="AA110" s="66"/>
      <c r="AB110" s="66"/>
      <c r="AC110" s="80"/>
    </row>
    <row r="111" spans="1:68" ht="16.5" customHeight="1" x14ac:dyDescent="0.25">
      <c r="A111" s="63" t="s">
        <v>224</v>
      </c>
      <c r="B111" s="63" t="s">
        <v>225</v>
      </c>
      <c r="C111" s="36">
        <v>4301020345</v>
      </c>
      <c r="D111" s="639">
        <v>4680115881488</v>
      </c>
      <c r="E111" s="639"/>
      <c r="F111" s="62">
        <v>1.35</v>
      </c>
      <c r="G111" s="37">
        <v>8</v>
      </c>
      <c r="H111" s="62">
        <v>10.8</v>
      </c>
      <c r="I111" s="62">
        <v>11.234999999999999</v>
      </c>
      <c r="J111" s="37">
        <v>64</v>
      </c>
      <c r="K111" s="37" t="s">
        <v>119</v>
      </c>
      <c r="L111" s="37" t="s">
        <v>45</v>
      </c>
      <c r="M111" s="38" t="s">
        <v>118</v>
      </c>
      <c r="N111" s="38"/>
      <c r="O111" s="37">
        <v>55</v>
      </c>
      <c r="P111" s="692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641"/>
      <c r="R111" s="641"/>
      <c r="S111" s="641"/>
      <c r="T111" s="642"/>
      <c r="U111" s="39" t="s">
        <v>45</v>
      </c>
      <c r="V111" s="39" t="s">
        <v>45</v>
      </c>
      <c r="W111" s="40" t="s">
        <v>0</v>
      </c>
      <c r="X111" s="58">
        <v>0</v>
      </c>
      <c r="Y111" s="55">
        <f>IFERROR(IF(X111="",0,CEILING((X111/$H111),1)*$H111),"")</f>
        <v>0</v>
      </c>
      <c r="Z111" s="41" t="str">
        <f>IFERROR(IF(Y111=0,"",ROUNDUP(Y111/H111,0)*0.01898),"")</f>
        <v/>
      </c>
      <c r="AA111" s="68" t="s">
        <v>45</v>
      </c>
      <c r="AB111" s="69" t="s">
        <v>45</v>
      </c>
      <c r="AC111" s="176" t="s">
        <v>226</v>
      </c>
      <c r="AG111" s="78"/>
      <c r="AJ111" s="84" t="s">
        <v>45</v>
      </c>
      <c r="AK111" s="84">
        <v>0</v>
      </c>
      <c r="BB111" s="177" t="s">
        <v>66</v>
      </c>
      <c r="BM111" s="78">
        <f>IFERROR(X111*I111/H111,"0")</f>
        <v>0</v>
      </c>
      <c r="BN111" s="78">
        <f>IFERROR(Y111*I111/H111,"0")</f>
        <v>0</v>
      </c>
      <c r="BO111" s="78">
        <f>IFERROR(1/J111*(X111/H111),"0")</f>
        <v>0</v>
      </c>
      <c r="BP111" s="78">
        <f>IFERROR(1/J111*(Y111/H111),"0")</f>
        <v>0</v>
      </c>
    </row>
    <row r="112" spans="1:68" ht="16.5" customHeight="1" x14ac:dyDescent="0.25">
      <c r="A112" s="63" t="s">
        <v>227</v>
      </c>
      <c r="B112" s="63" t="s">
        <v>228</v>
      </c>
      <c r="C112" s="36">
        <v>4301020346</v>
      </c>
      <c r="D112" s="639">
        <v>4680115882775</v>
      </c>
      <c r="E112" s="639"/>
      <c r="F112" s="62">
        <v>0.3</v>
      </c>
      <c r="G112" s="37">
        <v>8</v>
      </c>
      <c r="H112" s="62">
        <v>2.4</v>
      </c>
      <c r="I112" s="62">
        <v>2.5</v>
      </c>
      <c r="J112" s="37">
        <v>234</v>
      </c>
      <c r="K112" s="37" t="s">
        <v>84</v>
      </c>
      <c r="L112" s="37" t="s">
        <v>45</v>
      </c>
      <c r="M112" s="38" t="s">
        <v>118</v>
      </c>
      <c r="N112" s="38"/>
      <c r="O112" s="37">
        <v>55</v>
      </c>
      <c r="P112" s="693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641"/>
      <c r="R112" s="641"/>
      <c r="S112" s="641"/>
      <c r="T112" s="642"/>
      <c r="U112" s="39" t="s">
        <v>45</v>
      </c>
      <c r="V112" s="39" t="s">
        <v>45</v>
      </c>
      <c r="W112" s="40" t="s">
        <v>0</v>
      </c>
      <c r="X112" s="58">
        <v>0</v>
      </c>
      <c r="Y112" s="55">
        <f>IFERROR(IF(X112="",0,CEILING((X112/$H112),1)*$H112),"")</f>
        <v>0</v>
      </c>
      <c r="Z112" s="41" t="str">
        <f>IFERROR(IF(Y112=0,"",ROUNDUP(Y112/H112,0)*0.00502),"")</f>
        <v/>
      </c>
      <c r="AA112" s="68" t="s">
        <v>45</v>
      </c>
      <c r="AB112" s="69" t="s">
        <v>45</v>
      </c>
      <c r="AC112" s="178" t="s">
        <v>226</v>
      </c>
      <c r="AG112" s="78"/>
      <c r="AJ112" s="84" t="s">
        <v>45</v>
      </c>
      <c r="AK112" s="84">
        <v>0</v>
      </c>
      <c r="BB112" s="179" t="s">
        <v>66</v>
      </c>
      <c r="BM112" s="78">
        <f>IFERROR(X112*I112/H112,"0")</f>
        <v>0</v>
      </c>
      <c r="BN112" s="78">
        <f>IFERROR(Y112*I112/H112,"0")</f>
        <v>0</v>
      </c>
      <c r="BO112" s="78">
        <f>IFERROR(1/J112*(X112/H112),"0")</f>
        <v>0</v>
      </c>
      <c r="BP112" s="78">
        <f>IFERROR(1/J112*(Y112/H112),"0")</f>
        <v>0</v>
      </c>
    </row>
    <row r="113" spans="1:68" ht="16.5" customHeight="1" x14ac:dyDescent="0.25">
      <c r="A113" s="63" t="s">
        <v>229</v>
      </c>
      <c r="B113" s="63" t="s">
        <v>230</v>
      </c>
      <c r="C113" s="36">
        <v>4301020344</v>
      </c>
      <c r="D113" s="639">
        <v>4680115880658</v>
      </c>
      <c r="E113" s="639"/>
      <c r="F113" s="62">
        <v>0.4</v>
      </c>
      <c r="G113" s="37">
        <v>6</v>
      </c>
      <c r="H113" s="62">
        <v>2.4</v>
      </c>
      <c r="I113" s="62">
        <v>2.58</v>
      </c>
      <c r="J113" s="37">
        <v>182</v>
      </c>
      <c r="K113" s="37" t="s">
        <v>90</v>
      </c>
      <c r="L113" s="37" t="s">
        <v>45</v>
      </c>
      <c r="M113" s="38" t="s">
        <v>118</v>
      </c>
      <c r="N113" s="38"/>
      <c r="O113" s="37">
        <v>55</v>
      </c>
      <c r="P113" s="694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641"/>
      <c r="R113" s="641"/>
      <c r="S113" s="641"/>
      <c r="T113" s="642"/>
      <c r="U113" s="39" t="s">
        <v>45</v>
      </c>
      <c r="V113" s="39" t="s">
        <v>45</v>
      </c>
      <c r="W113" s="40" t="s">
        <v>0</v>
      </c>
      <c r="X113" s="58">
        <v>0</v>
      </c>
      <c r="Y113" s="55">
        <f>IFERROR(IF(X113="",0,CEILING((X113/$H113),1)*$H113),"")</f>
        <v>0</v>
      </c>
      <c r="Z113" s="41" t="str">
        <f>IFERROR(IF(Y113=0,"",ROUNDUP(Y113/H113,0)*0.00651),"")</f>
        <v/>
      </c>
      <c r="AA113" s="68" t="s">
        <v>45</v>
      </c>
      <c r="AB113" s="69" t="s">
        <v>45</v>
      </c>
      <c r="AC113" s="180" t="s">
        <v>226</v>
      </c>
      <c r="AG113" s="78"/>
      <c r="AJ113" s="84" t="s">
        <v>45</v>
      </c>
      <c r="AK113" s="84">
        <v>0</v>
      </c>
      <c r="BB113" s="181" t="s">
        <v>66</v>
      </c>
      <c r="BM113" s="78">
        <f>IFERROR(X113*I113/H113,"0")</f>
        <v>0</v>
      </c>
      <c r="BN113" s="78">
        <f>IFERROR(Y113*I113/H113,"0")</f>
        <v>0</v>
      </c>
      <c r="BO113" s="78">
        <f>IFERROR(1/J113*(X113/H113),"0")</f>
        <v>0</v>
      </c>
      <c r="BP113" s="78">
        <f>IFERROR(1/J113*(Y113/H113),"0")</f>
        <v>0</v>
      </c>
    </row>
    <row r="114" spans="1:68" x14ac:dyDescent="0.2">
      <c r="A114" s="646"/>
      <c r="B114" s="646"/>
      <c r="C114" s="646"/>
      <c r="D114" s="646"/>
      <c r="E114" s="646"/>
      <c r="F114" s="646"/>
      <c r="G114" s="646"/>
      <c r="H114" s="646"/>
      <c r="I114" s="646"/>
      <c r="J114" s="646"/>
      <c r="K114" s="646"/>
      <c r="L114" s="646"/>
      <c r="M114" s="646"/>
      <c r="N114" s="646"/>
      <c r="O114" s="647"/>
      <c r="P114" s="643" t="s">
        <v>40</v>
      </c>
      <c r="Q114" s="644"/>
      <c r="R114" s="644"/>
      <c r="S114" s="644"/>
      <c r="T114" s="644"/>
      <c r="U114" s="644"/>
      <c r="V114" s="645"/>
      <c r="W114" s="42" t="s">
        <v>39</v>
      </c>
      <c r="X114" s="43">
        <f>IFERROR(X111/H111,"0")+IFERROR(X112/H112,"0")+IFERROR(X113/H113,"0")</f>
        <v>0</v>
      </c>
      <c r="Y114" s="43">
        <f>IFERROR(Y111/H111,"0")+IFERROR(Y112/H112,"0")+IFERROR(Y113/H113,"0")</f>
        <v>0</v>
      </c>
      <c r="Z114" s="43">
        <f>IFERROR(IF(Z111="",0,Z111),"0")+IFERROR(IF(Z112="",0,Z112),"0")+IFERROR(IF(Z113="",0,Z113),"0")</f>
        <v>0</v>
      </c>
      <c r="AA114" s="67"/>
      <c r="AB114" s="67"/>
      <c r="AC114" s="67"/>
    </row>
    <row r="115" spans="1:68" x14ac:dyDescent="0.2">
      <c r="A115" s="646"/>
      <c r="B115" s="646"/>
      <c r="C115" s="646"/>
      <c r="D115" s="646"/>
      <c r="E115" s="646"/>
      <c r="F115" s="646"/>
      <c r="G115" s="646"/>
      <c r="H115" s="646"/>
      <c r="I115" s="646"/>
      <c r="J115" s="646"/>
      <c r="K115" s="646"/>
      <c r="L115" s="646"/>
      <c r="M115" s="646"/>
      <c r="N115" s="646"/>
      <c r="O115" s="647"/>
      <c r="P115" s="643" t="s">
        <v>40</v>
      </c>
      <c r="Q115" s="644"/>
      <c r="R115" s="644"/>
      <c r="S115" s="644"/>
      <c r="T115" s="644"/>
      <c r="U115" s="644"/>
      <c r="V115" s="645"/>
      <c r="W115" s="42" t="s">
        <v>0</v>
      </c>
      <c r="X115" s="43">
        <f>IFERROR(SUM(X111:X113),"0")</f>
        <v>0</v>
      </c>
      <c r="Y115" s="43">
        <f>IFERROR(SUM(Y111:Y113),"0")</f>
        <v>0</v>
      </c>
      <c r="Z115" s="42"/>
      <c r="AA115" s="67"/>
      <c r="AB115" s="67"/>
      <c r="AC115" s="67"/>
    </row>
    <row r="116" spans="1:68" ht="14.25" customHeight="1" x14ac:dyDescent="0.25">
      <c r="A116" s="638" t="s">
        <v>85</v>
      </c>
      <c r="B116" s="638"/>
      <c r="C116" s="638"/>
      <c r="D116" s="638"/>
      <c r="E116" s="638"/>
      <c r="F116" s="638"/>
      <c r="G116" s="638"/>
      <c r="H116" s="638"/>
      <c r="I116" s="638"/>
      <c r="J116" s="638"/>
      <c r="K116" s="638"/>
      <c r="L116" s="638"/>
      <c r="M116" s="638"/>
      <c r="N116" s="638"/>
      <c r="O116" s="638"/>
      <c r="P116" s="638"/>
      <c r="Q116" s="638"/>
      <c r="R116" s="638"/>
      <c r="S116" s="638"/>
      <c r="T116" s="638"/>
      <c r="U116" s="638"/>
      <c r="V116" s="638"/>
      <c r="W116" s="638"/>
      <c r="X116" s="638"/>
      <c r="Y116" s="638"/>
      <c r="Z116" s="638"/>
      <c r="AA116" s="66"/>
      <c r="AB116" s="66"/>
      <c r="AC116" s="80"/>
    </row>
    <row r="117" spans="1:68" ht="16.5" customHeight="1" x14ac:dyDescent="0.25">
      <c r="A117" s="63" t="s">
        <v>231</v>
      </c>
      <c r="B117" s="63" t="s">
        <v>232</v>
      </c>
      <c r="C117" s="36">
        <v>4301051724</v>
      </c>
      <c r="D117" s="639">
        <v>4607091385168</v>
      </c>
      <c r="E117" s="639"/>
      <c r="F117" s="62">
        <v>1.35</v>
      </c>
      <c r="G117" s="37">
        <v>6</v>
      </c>
      <c r="H117" s="62">
        <v>8.1</v>
      </c>
      <c r="I117" s="62">
        <v>8.6129999999999995</v>
      </c>
      <c r="J117" s="37">
        <v>64</v>
      </c>
      <c r="K117" s="37" t="s">
        <v>119</v>
      </c>
      <c r="L117" s="37" t="s">
        <v>45</v>
      </c>
      <c r="M117" s="38" t="s">
        <v>105</v>
      </c>
      <c r="N117" s="38"/>
      <c r="O117" s="37">
        <v>45</v>
      </c>
      <c r="P117" s="695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7" s="641"/>
      <c r="R117" s="641"/>
      <c r="S117" s="641"/>
      <c r="T117" s="642"/>
      <c r="U117" s="39" t="s">
        <v>45</v>
      </c>
      <c r="V117" s="39" t="s">
        <v>45</v>
      </c>
      <c r="W117" s="40" t="s">
        <v>0</v>
      </c>
      <c r="X117" s="58">
        <v>180</v>
      </c>
      <c r="Y117" s="55">
        <f>IFERROR(IF(X117="",0,CEILING((X117/$H117),1)*$H117),"")</f>
        <v>186.29999999999998</v>
      </c>
      <c r="Z117" s="41">
        <f>IFERROR(IF(Y117=0,"",ROUNDUP(Y117/H117,0)*0.01898),"")</f>
        <v>0.43653999999999998</v>
      </c>
      <c r="AA117" s="68" t="s">
        <v>45</v>
      </c>
      <c r="AB117" s="69" t="s">
        <v>45</v>
      </c>
      <c r="AC117" s="182" t="s">
        <v>233</v>
      </c>
      <c r="AG117" s="78"/>
      <c r="AJ117" s="84" t="s">
        <v>45</v>
      </c>
      <c r="AK117" s="84">
        <v>0</v>
      </c>
      <c r="BB117" s="183" t="s">
        <v>66</v>
      </c>
      <c r="BM117" s="78">
        <f>IFERROR(X117*I117/H117,"0")</f>
        <v>191.4</v>
      </c>
      <c r="BN117" s="78">
        <f>IFERROR(Y117*I117/H117,"0")</f>
        <v>198.09899999999996</v>
      </c>
      <c r="BO117" s="78">
        <f>IFERROR(1/J117*(X117/H117),"0")</f>
        <v>0.34722222222222221</v>
      </c>
      <c r="BP117" s="78">
        <f>IFERROR(1/J117*(Y117/H117),"0")</f>
        <v>0.359375</v>
      </c>
    </row>
    <row r="118" spans="1:68" ht="27" customHeight="1" x14ac:dyDescent="0.25">
      <c r="A118" s="63" t="s">
        <v>234</v>
      </c>
      <c r="B118" s="63" t="s">
        <v>235</v>
      </c>
      <c r="C118" s="36">
        <v>4301051730</v>
      </c>
      <c r="D118" s="639">
        <v>4607091383256</v>
      </c>
      <c r="E118" s="639"/>
      <c r="F118" s="62">
        <v>0.33</v>
      </c>
      <c r="G118" s="37">
        <v>6</v>
      </c>
      <c r="H118" s="62">
        <v>1.98</v>
      </c>
      <c r="I118" s="62">
        <v>2.226</v>
      </c>
      <c r="J118" s="37">
        <v>182</v>
      </c>
      <c r="K118" s="37" t="s">
        <v>90</v>
      </c>
      <c r="L118" s="37" t="s">
        <v>45</v>
      </c>
      <c r="M118" s="38" t="s">
        <v>105</v>
      </c>
      <c r="N118" s="38"/>
      <c r="O118" s="37">
        <v>45</v>
      </c>
      <c r="P118" s="696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8" s="641"/>
      <c r="R118" s="641"/>
      <c r="S118" s="641"/>
      <c r="T118" s="642"/>
      <c r="U118" s="39" t="s">
        <v>45</v>
      </c>
      <c r="V118" s="39" t="s">
        <v>45</v>
      </c>
      <c r="W118" s="40" t="s">
        <v>0</v>
      </c>
      <c r="X118" s="58">
        <v>0</v>
      </c>
      <c r="Y118" s="55">
        <f>IFERROR(IF(X118="",0,CEILING((X118/$H118),1)*$H118),"")</f>
        <v>0</v>
      </c>
      <c r="Z118" s="41" t="str">
        <f>IFERROR(IF(Y118=0,"",ROUNDUP(Y118/H118,0)*0.00651),"")</f>
        <v/>
      </c>
      <c r="AA118" s="68" t="s">
        <v>45</v>
      </c>
      <c r="AB118" s="69" t="s">
        <v>45</v>
      </c>
      <c r="AC118" s="184" t="s">
        <v>233</v>
      </c>
      <c r="AG118" s="78"/>
      <c r="AJ118" s="84" t="s">
        <v>45</v>
      </c>
      <c r="AK118" s="84">
        <v>0</v>
      </c>
      <c r="BB118" s="185" t="s">
        <v>66</v>
      </c>
      <c r="BM118" s="78">
        <f>IFERROR(X118*I118/H118,"0")</f>
        <v>0</v>
      </c>
      <c r="BN118" s="78">
        <f>IFERROR(Y118*I118/H118,"0")</f>
        <v>0</v>
      </c>
      <c r="BO118" s="78">
        <f>IFERROR(1/J118*(X118/H118),"0")</f>
        <v>0</v>
      </c>
      <c r="BP118" s="78">
        <f>IFERROR(1/J118*(Y118/H118),"0")</f>
        <v>0</v>
      </c>
    </row>
    <row r="119" spans="1:68" ht="27" customHeight="1" x14ac:dyDescent="0.25">
      <c r="A119" s="63" t="s">
        <v>236</v>
      </c>
      <c r="B119" s="63" t="s">
        <v>237</v>
      </c>
      <c r="C119" s="36">
        <v>4301051721</v>
      </c>
      <c r="D119" s="639">
        <v>4607091385748</v>
      </c>
      <c r="E119" s="639"/>
      <c r="F119" s="62">
        <v>0.45</v>
      </c>
      <c r="G119" s="37">
        <v>6</v>
      </c>
      <c r="H119" s="62">
        <v>2.7</v>
      </c>
      <c r="I119" s="62">
        <v>2.952</v>
      </c>
      <c r="J119" s="37">
        <v>182</v>
      </c>
      <c r="K119" s="37" t="s">
        <v>90</v>
      </c>
      <c r="L119" s="37" t="s">
        <v>45</v>
      </c>
      <c r="M119" s="38" t="s">
        <v>105</v>
      </c>
      <c r="N119" s="38"/>
      <c r="O119" s="37">
        <v>45</v>
      </c>
      <c r="P119" s="697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9" s="641"/>
      <c r="R119" s="641"/>
      <c r="S119" s="641"/>
      <c r="T119" s="642"/>
      <c r="U119" s="39" t="s">
        <v>45</v>
      </c>
      <c r="V119" s="39" t="s">
        <v>45</v>
      </c>
      <c r="W119" s="40" t="s">
        <v>0</v>
      </c>
      <c r="X119" s="58">
        <v>0</v>
      </c>
      <c r="Y119" s="55">
        <f>IFERROR(IF(X119="",0,CEILING((X119/$H119),1)*$H119),"")</f>
        <v>0</v>
      </c>
      <c r="Z119" s="41" t="str">
        <f>IFERROR(IF(Y119=0,"",ROUNDUP(Y119/H119,0)*0.00651),"")</f>
        <v/>
      </c>
      <c r="AA119" s="68" t="s">
        <v>45</v>
      </c>
      <c r="AB119" s="69" t="s">
        <v>45</v>
      </c>
      <c r="AC119" s="186" t="s">
        <v>233</v>
      </c>
      <c r="AG119" s="78"/>
      <c r="AJ119" s="84" t="s">
        <v>45</v>
      </c>
      <c r="AK119" s="84">
        <v>0</v>
      </c>
      <c r="BB119" s="187" t="s">
        <v>66</v>
      </c>
      <c r="BM119" s="78">
        <f>IFERROR(X119*I119/H119,"0")</f>
        <v>0</v>
      </c>
      <c r="BN119" s="78">
        <f>IFERROR(Y119*I119/H119,"0")</f>
        <v>0</v>
      </c>
      <c r="BO119" s="78">
        <f>IFERROR(1/J119*(X119/H119),"0")</f>
        <v>0</v>
      </c>
      <c r="BP119" s="78">
        <f>IFERROR(1/J119*(Y119/H119),"0")</f>
        <v>0</v>
      </c>
    </row>
    <row r="120" spans="1:68" ht="16.5" customHeight="1" x14ac:dyDescent="0.25">
      <c r="A120" s="63" t="s">
        <v>238</v>
      </c>
      <c r="B120" s="63" t="s">
        <v>239</v>
      </c>
      <c r="C120" s="36">
        <v>4301051740</v>
      </c>
      <c r="D120" s="639">
        <v>4680115884533</v>
      </c>
      <c r="E120" s="639"/>
      <c r="F120" s="62">
        <v>0.3</v>
      </c>
      <c r="G120" s="37">
        <v>6</v>
      </c>
      <c r="H120" s="62">
        <v>1.8</v>
      </c>
      <c r="I120" s="62">
        <v>1.98</v>
      </c>
      <c r="J120" s="37">
        <v>182</v>
      </c>
      <c r="K120" s="37" t="s">
        <v>90</v>
      </c>
      <c r="L120" s="37" t="s">
        <v>45</v>
      </c>
      <c r="M120" s="38" t="s">
        <v>89</v>
      </c>
      <c r="N120" s="38"/>
      <c r="O120" s="37">
        <v>45</v>
      </c>
      <c r="P120" s="69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0" s="641"/>
      <c r="R120" s="641"/>
      <c r="S120" s="641"/>
      <c r="T120" s="642"/>
      <c r="U120" s="39" t="s">
        <v>45</v>
      </c>
      <c r="V120" s="39" t="s">
        <v>45</v>
      </c>
      <c r="W120" s="40" t="s">
        <v>0</v>
      </c>
      <c r="X120" s="58">
        <v>5</v>
      </c>
      <c r="Y120" s="55">
        <f>IFERROR(IF(X120="",0,CEILING((X120/$H120),1)*$H120),"")</f>
        <v>5.4</v>
      </c>
      <c r="Z120" s="41">
        <f>IFERROR(IF(Y120=0,"",ROUNDUP(Y120/H120,0)*0.00651),"")</f>
        <v>1.9529999999999999E-2</v>
      </c>
      <c r="AA120" s="68" t="s">
        <v>45</v>
      </c>
      <c r="AB120" s="69" t="s">
        <v>45</v>
      </c>
      <c r="AC120" s="188" t="s">
        <v>240</v>
      </c>
      <c r="AG120" s="78"/>
      <c r="AJ120" s="84" t="s">
        <v>45</v>
      </c>
      <c r="AK120" s="84">
        <v>0</v>
      </c>
      <c r="BB120" s="189" t="s">
        <v>66</v>
      </c>
      <c r="BM120" s="78">
        <f>IFERROR(X120*I120/H120,"0")</f>
        <v>5.5</v>
      </c>
      <c r="BN120" s="78">
        <f>IFERROR(Y120*I120/H120,"0")</f>
        <v>5.94</v>
      </c>
      <c r="BO120" s="78">
        <f>IFERROR(1/J120*(X120/H120),"0")</f>
        <v>1.5262515262515264E-2</v>
      </c>
      <c r="BP120" s="78">
        <f>IFERROR(1/J120*(Y120/H120),"0")</f>
        <v>1.6483516483516484E-2</v>
      </c>
    </row>
    <row r="121" spans="1:68" x14ac:dyDescent="0.2">
      <c r="A121" s="646"/>
      <c r="B121" s="646"/>
      <c r="C121" s="646"/>
      <c r="D121" s="646"/>
      <c r="E121" s="646"/>
      <c r="F121" s="646"/>
      <c r="G121" s="646"/>
      <c r="H121" s="646"/>
      <c r="I121" s="646"/>
      <c r="J121" s="646"/>
      <c r="K121" s="646"/>
      <c r="L121" s="646"/>
      <c r="M121" s="646"/>
      <c r="N121" s="646"/>
      <c r="O121" s="647"/>
      <c r="P121" s="643" t="s">
        <v>40</v>
      </c>
      <c r="Q121" s="644"/>
      <c r="R121" s="644"/>
      <c r="S121" s="644"/>
      <c r="T121" s="644"/>
      <c r="U121" s="644"/>
      <c r="V121" s="645"/>
      <c r="W121" s="42" t="s">
        <v>39</v>
      </c>
      <c r="X121" s="43">
        <f>IFERROR(X117/H117,"0")+IFERROR(X118/H118,"0")+IFERROR(X119/H119,"0")+IFERROR(X120/H120,"0")</f>
        <v>25</v>
      </c>
      <c r="Y121" s="43">
        <f>IFERROR(Y117/H117,"0")+IFERROR(Y118/H118,"0")+IFERROR(Y119/H119,"0")+IFERROR(Y120/H120,"0")</f>
        <v>26</v>
      </c>
      <c r="Z121" s="43">
        <f>IFERROR(IF(Z117="",0,Z117),"0")+IFERROR(IF(Z118="",0,Z118),"0")+IFERROR(IF(Z119="",0,Z119),"0")+IFERROR(IF(Z120="",0,Z120),"0")</f>
        <v>0.45606999999999998</v>
      </c>
      <c r="AA121" s="67"/>
      <c r="AB121" s="67"/>
      <c r="AC121" s="67"/>
    </row>
    <row r="122" spans="1:68" x14ac:dyDescent="0.2">
      <c r="A122" s="646"/>
      <c r="B122" s="646"/>
      <c r="C122" s="646"/>
      <c r="D122" s="646"/>
      <c r="E122" s="646"/>
      <c r="F122" s="646"/>
      <c r="G122" s="646"/>
      <c r="H122" s="646"/>
      <c r="I122" s="646"/>
      <c r="J122" s="646"/>
      <c r="K122" s="646"/>
      <c r="L122" s="646"/>
      <c r="M122" s="646"/>
      <c r="N122" s="646"/>
      <c r="O122" s="647"/>
      <c r="P122" s="643" t="s">
        <v>40</v>
      </c>
      <c r="Q122" s="644"/>
      <c r="R122" s="644"/>
      <c r="S122" s="644"/>
      <c r="T122" s="644"/>
      <c r="U122" s="644"/>
      <c r="V122" s="645"/>
      <c r="W122" s="42" t="s">
        <v>0</v>
      </c>
      <c r="X122" s="43">
        <f>IFERROR(SUM(X117:X120),"0")</f>
        <v>185</v>
      </c>
      <c r="Y122" s="43">
        <f>IFERROR(SUM(Y117:Y120),"0")</f>
        <v>191.7</v>
      </c>
      <c r="Z122" s="42"/>
      <c r="AA122" s="67"/>
      <c r="AB122" s="67"/>
      <c r="AC122" s="67"/>
    </row>
    <row r="123" spans="1:68" ht="14.25" customHeight="1" x14ac:dyDescent="0.25">
      <c r="A123" s="638" t="s">
        <v>185</v>
      </c>
      <c r="B123" s="638"/>
      <c r="C123" s="638"/>
      <c r="D123" s="638"/>
      <c r="E123" s="638"/>
      <c r="F123" s="638"/>
      <c r="G123" s="638"/>
      <c r="H123" s="638"/>
      <c r="I123" s="638"/>
      <c r="J123" s="638"/>
      <c r="K123" s="638"/>
      <c r="L123" s="638"/>
      <c r="M123" s="638"/>
      <c r="N123" s="638"/>
      <c r="O123" s="638"/>
      <c r="P123" s="638"/>
      <c r="Q123" s="638"/>
      <c r="R123" s="638"/>
      <c r="S123" s="638"/>
      <c r="T123" s="638"/>
      <c r="U123" s="638"/>
      <c r="V123" s="638"/>
      <c r="W123" s="638"/>
      <c r="X123" s="638"/>
      <c r="Y123" s="638"/>
      <c r="Z123" s="638"/>
      <c r="AA123" s="66"/>
      <c r="AB123" s="66"/>
      <c r="AC123" s="80"/>
    </row>
    <row r="124" spans="1:68" ht="27" customHeight="1" x14ac:dyDescent="0.25">
      <c r="A124" s="63" t="s">
        <v>241</v>
      </c>
      <c r="B124" s="63" t="s">
        <v>242</v>
      </c>
      <c r="C124" s="36">
        <v>4301060357</v>
      </c>
      <c r="D124" s="639">
        <v>4680115882652</v>
      </c>
      <c r="E124" s="639"/>
      <c r="F124" s="62">
        <v>0.33</v>
      </c>
      <c r="G124" s="37">
        <v>6</v>
      </c>
      <c r="H124" s="62">
        <v>1.98</v>
      </c>
      <c r="I124" s="62">
        <v>2.82</v>
      </c>
      <c r="J124" s="37">
        <v>182</v>
      </c>
      <c r="K124" s="37" t="s">
        <v>90</v>
      </c>
      <c r="L124" s="37" t="s">
        <v>45</v>
      </c>
      <c r="M124" s="38" t="s">
        <v>89</v>
      </c>
      <c r="N124" s="38"/>
      <c r="O124" s="37">
        <v>40</v>
      </c>
      <c r="P124" s="699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4" s="641"/>
      <c r="R124" s="641"/>
      <c r="S124" s="641"/>
      <c r="T124" s="642"/>
      <c r="U124" s="39" t="s">
        <v>45</v>
      </c>
      <c r="V124" s="39" t="s">
        <v>45</v>
      </c>
      <c r="W124" s="40" t="s">
        <v>0</v>
      </c>
      <c r="X124" s="58">
        <v>0</v>
      </c>
      <c r="Y124" s="55">
        <f>IFERROR(IF(X124="",0,CEILING((X124/$H124),1)*$H124),"")</f>
        <v>0</v>
      </c>
      <c r="Z124" s="41" t="str">
        <f>IFERROR(IF(Y124=0,"",ROUNDUP(Y124/H124,0)*0.00651),"")</f>
        <v/>
      </c>
      <c r="AA124" s="68" t="s">
        <v>45</v>
      </c>
      <c r="AB124" s="69" t="s">
        <v>45</v>
      </c>
      <c r="AC124" s="190" t="s">
        <v>243</v>
      </c>
      <c r="AG124" s="78"/>
      <c r="AJ124" s="84" t="s">
        <v>45</v>
      </c>
      <c r="AK124" s="84">
        <v>0</v>
      </c>
      <c r="BB124" s="191" t="s">
        <v>66</v>
      </c>
      <c r="BM124" s="78">
        <f>IFERROR(X124*I124/H124,"0")</f>
        <v>0</v>
      </c>
      <c r="BN124" s="78">
        <f>IFERROR(Y124*I124/H124,"0")</f>
        <v>0</v>
      </c>
      <c r="BO124" s="78">
        <f>IFERROR(1/J124*(X124/H124),"0")</f>
        <v>0</v>
      </c>
      <c r="BP124" s="78">
        <f>IFERROR(1/J124*(Y124/H124),"0")</f>
        <v>0</v>
      </c>
    </row>
    <row r="125" spans="1:68" ht="16.5" customHeight="1" x14ac:dyDescent="0.25">
      <c r="A125" s="63" t="s">
        <v>244</v>
      </c>
      <c r="B125" s="63" t="s">
        <v>245</v>
      </c>
      <c r="C125" s="36">
        <v>4301060317</v>
      </c>
      <c r="D125" s="639">
        <v>4680115880238</v>
      </c>
      <c r="E125" s="639"/>
      <c r="F125" s="62">
        <v>0.33</v>
      </c>
      <c r="G125" s="37">
        <v>6</v>
      </c>
      <c r="H125" s="62">
        <v>1.98</v>
      </c>
      <c r="I125" s="62">
        <v>2.238</v>
      </c>
      <c r="J125" s="37">
        <v>182</v>
      </c>
      <c r="K125" s="37" t="s">
        <v>90</v>
      </c>
      <c r="L125" s="37" t="s">
        <v>45</v>
      </c>
      <c r="M125" s="38" t="s">
        <v>89</v>
      </c>
      <c r="N125" s="38"/>
      <c r="O125" s="37">
        <v>40</v>
      </c>
      <c r="P125" s="700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5" s="641"/>
      <c r="R125" s="641"/>
      <c r="S125" s="641"/>
      <c r="T125" s="642"/>
      <c r="U125" s="39" t="s">
        <v>45</v>
      </c>
      <c r="V125" s="39" t="s">
        <v>45</v>
      </c>
      <c r="W125" s="40" t="s">
        <v>0</v>
      </c>
      <c r="X125" s="58">
        <v>0</v>
      </c>
      <c r="Y125" s="55">
        <f>IFERROR(IF(X125="",0,CEILING((X125/$H125),1)*$H125),"")</f>
        <v>0</v>
      </c>
      <c r="Z125" s="41" t="str">
        <f>IFERROR(IF(Y125=0,"",ROUNDUP(Y125/H125,0)*0.00651),"")</f>
        <v/>
      </c>
      <c r="AA125" s="68" t="s">
        <v>45</v>
      </c>
      <c r="AB125" s="69" t="s">
        <v>45</v>
      </c>
      <c r="AC125" s="192" t="s">
        <v>246</v>
      </c>
      <c r="AG125" s="78"/>
      <c r="AJ125" s="84" t="s">
        <v>45</v>
      </c>
      <c r="AK125" s="84">
        <v>0</v>
      </c>
      <c r="BB125" s="193" t="s">
        <v>66</v>
      </c>
      <c r="BM125" s="78">
        <f>IFERROR(X125*I125/H125,"0")</f>
        <v>0</v>
      </c>
      <c r="BN125" s="78">
        <f>IFERROR(Y125*I125/H125,"0")</f>
        <v>0</v>
      </c>
      <c r="BO125" s="78">
        <f>IFERROR(1/J125*(X125/H125),"0")</f>
        <v>0</v>
      </c>
      <c r="BP125" s="78">
        <f>IFERROR(1/J125*(Y125/H125),"0")</f>
        <v>0</v>
      </c>
    </row>
    <row r="126" spans="1:68" x14ac:dyDescent="0.2">
      <c r="A126" s="646"/>
      <c r="B126" s="646"/>
      <c r="C126" s="646"/>
      <c r="D126" s="646"/>
      <c r="E126" s="646"/>
      <c r="F126" s="646"/>
      <c r="G126" s="646"/>
      <c r="H126" s="646"/>
      <c r="I126" s="646"/>
      <c r="J126" s="646"/>
      <c r="K126" s="646"/>
      <c r="L126" s="646"/>
      <c r="M126" s="646"/>
      <c r="N126" s="646"/>
      <c r="O126" s="647"/>
      <c r="P126" s="643" t="s">
        <v>40</v>
      </c>
      <c r="Q126" s="644"/>
      <c r="R126" s="644"/>
      <c r="S126" s="644"/>
      <c r="T126" s="644"/>
      <c r="U126" s="644"/>
      <c r="V126" s="645"/>
      <c r="W126" s="42" t="s">
        <v>39</v>
      </c>
      <c r="X126" s="43">
        <f>IFERROR(X124/H124,"0")+IFERROR(X125/H125,"0")</f>
        <v>0</v>
      </c>
      <c r="Y126" s="43">
        <f>IFERROR(Y124/H124,"0")+IFERROR(Y125/H125,"0")</f>
        <v>0</v>
      </c>
      <c r="Z126" s="43">
        <f>IFERROR(IF(Z124="",0,Z124),"0")+IFERROR(IF(Z125="",0,Z125),"0")</f>
        <v>0</v>
      </c>
      <c r="AA126" s="67"/>
      <c r="AB126" s="67"/>
      <c r="AC126" s="67"/>
    </row>
    <row r="127" spans="1:68" x14ac:dyDescent="0.2">
      <c r="A127" s="646"/>
      <c r="B127" s="646"/>
      <c r="C127" s="646"/>
      <c r="D127" s="646"/>
      <c r="E127" s="646"/>
      <c r="F127" s="646"/>
      <c r="G127" s="646"/>
      <c r="H127" s="646"/>
      <c r="I127" s="646"/>
      <c r="J127" s="646"/>
      <c r="K127" s="646"/>
      <c r="L127" s="646"/>
      <c r="M127" s="646"/>
      <c r="N127" s="646"/>
      <c r="O127" s="647"/>
      <c r="P127" s="643" t="s">
        <v>40</v>
      </c>
      <c r="Q127" s="644"/>
      <c r="R127" s="644"/>
      <c r="S127" s="644"/>
      <c r="T127" s="644"/>
      <c r="U127" s="644"/>
      <c r="V127" s="645"/>
      <c r="W127" s="42" t="s">
        <v>0</v>
      </c>
      <c r="X127" s="43">
        <f>IFERROR(SUM(X124:X125),"0")</f>
        <v>0</v>
      </c>
      <c r="Y127" s="43">
        <f>IFERROR(SUM(Y124:Y125),"0")</f>
        <v>0</v>
      </c>
      <c r="Z127" s="42"/>
      <c r="AA127" s="67"/>
      <c r="AB127" s="67"/>
      <c r="AC127" s="67"/>
    </row>
    <row r="128" spans="1:68" ht="16.5" customHeight="1" x14ac:dyDescent="0.25">
      <c r="A128" s="637" t="s">
        <v>247</v>
      </c>
      <c r="B128" s="637"/>
      <c r="C128" s="637"/>
      <c r="D128" s="637"/>
      <c r="E128" s="637"/>
      <c r="F128" s="637"/>
      <c r="G128" s="637"/>
      <c r="H128" s="637"/>
      <c r="I128" s="637"/>
      <c r="J128" s="637"/>
      <c r="K128" s="637"/>
      <c r="L128" s="637"/>
      <c r="M128" s="637"/>
      <c r="N128" s="637"/>
      <c r="O128" s="637"/>
      <c r="P128" s="637"/>
      <c r="Q128" s="637"/>
      <c r="R128" s="637"/>
      <c r="S128" s="637"/>
      <c r="T128" s="637"/>
      <c r="U128" s="637"/>
      <c r="V128" s="637"/>
      <c r="W128" s="637"/>
      <c r="X128" s="637"/>
      <c r="Y128" s="637"/>
      <c r="Z128" s="637"/>
      <c r="AA128" s="65"/>
      <c r="AB128" s="65"/>
      <c r="AC128" s="79"/>
    </row>
    <row r="129" spans="1:68" ht="14.25" customHeight="1" x14ac:dyDescent="0.25">
      <c r="A129" s="638" t="s">
        <v>114</v>
      </c>
      <c r="B129" s="638"/>
      <c r="C129" s="638"/>
      <c r="D129" s="638"/>
      <c r="E129" s="638"/>
      <c r="F129" s="638"/>
      <c r="G129" s="638"/>
      <c r="H129" s="638"/>
      <c r="I129" s="638"/>
      <c r="J129" s="638"/>
      <c r="K129" s="638"/>
      <c r="L129" s="638"/>
      <c r="M129" s="638"/>
      <c r="N129" s="638"/>
      <c r="O129" s="638"/>
      <c r="P129" s="638"/>
      <c r="Q129" s="638"/>
      <c r="R129" s="638"/>
      <c r="S129" s="638"/>
      <c r="T129" s="638"/>
      <c r="U129" s="638"/>
      <c r="V129" s="638"/>
      <c r="W129" s="638"/>
      <c r="X129" s="638"/>
      <c r="Y129" s="638"/>
      <c r="Z129" s="638"/>
      <c r="AA129" s="66"/>
      <c r="AB129" s="66"/>
      <c r="AC129" s="80"/>
    </row>
    <row r="130" spans="1:68" ht="27" customHeight="1" x14ac:dyDescent="0.25">
      <c r="A130" s="63" t="s">
        <v>248</v>
      </c>
      <c r="B130" s="63" t="s">
        <v>249</v>
      </c>
      <c r="C130" s="36">
        <v>4301011562</v>
      </c>
      <c r="D130" s="639">
        <v>4680115882577</v>
      </c>
      <c r="E130" s="639"/>
      <c r="F130" s="62">
        <v>0.4</v>
      </c>
      <c r="G130" s="37">
        <v>8</v>
      </c>
      <c r="H130" s="62">
        <v>3.2</v>
      </c>
      <c r="I130" s="62">
        <v>3.38</v>
      </c>
      <c r="J130" s="37">
        <v>182</v>
      </c>
      <c r="K130" s="37" t="s">
        <v>90</v>
      </c>
      <c r="L130" s="37" t="s">
        <v>45</v>
      </c>
      <c r="M130" s="38" t="s">
        <v>111</v>
      </c>
      <c r="N130" s="38"/>
      <c r="O130" s="37">
        <v>90</v>
      </c>
      <c r="P130" s="70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0" s="641"/>
      <c r="R130" s="641"/>
      <c r="S130" s="641"/>
      <c r="T130" s="642"/>
      <c r="U130" s="39" t="s">
        <v>45</v>
      </c>
      <c r="V130" s="39" t="s">
        <v>45</v>
      </c>
      <c r="W130" s="40" t="s">
        <v>0</v>
      </c>
      <c r="X130" s="58">
        <v>16</v>
      </c>
      <c r="Y130" s="55">
        <f>IFERROR(IF(X130="",0,CEILING((X130/$H130),1)*$H130),"")</f>
        <v>16</v>
      </c>
      <c r="Z130" s="41">
        <f>IFERROR(IF(Y130=0,"",ROUNDUP(Y130/H130,0)*0.00651),"")</f>
        <v>3.2550000000000003E-2</v>
      </c>
      <c r="AA130" s="68" t="s">
        <v>45</v>
      </c>
      <c r="AB130" s="69" t="s">
        <v>45</v>
      </c>
      <c r="AC130" s="194" t="s">
        <v>250</v>
      </c>
      <c r="AG130" s="78"/>
      <c r="AJ130" s="84" t="s">
        <v>45</v>
      </c>
      <c r="AK130" s="84">
        <v>0</v>
      </c>
      <c r="BB130" s="195" t="s">
        <v>66</v>
      </c>
      <c r="BM130" s="78">
        <f>IFERROR(X130*I130/H130,"0")</f>
        <v>16.899999999999999</v>
      </c>
      <c r="BN130" s="78">
        <f>IFERROR(Y130*I130/H130,"0")</f>
        <v>16.899999999999999</v>
      </c>
      <c r="BO130" s="78">
        <f>IFERROR(1/J130*(X130/H130),"0")</f>
        <v>2.7472527472527476E-2</v>
      </c>
      <c r="BP130" s="78">
        <f>IFERROR(1/J130*(Y130/H130),"0")</f>
        <v>2.7472527472527476E-2</v>
      </c>
    </row>
    <row r="131" spans="1:68" ht="27" customHeight="1" x14ac:dyDescent="0.25">
      <c r="A131" s="63" t="s">
        <v>248</v>
      </c>
      <c r="B131" s="63" t="s">
        <v>251</v>
      </c>
      <c r="C131" s="36">
        <v>4301011564</v>
      </c>
      <c r="D131" s="639">
        <v>4680115882577</v>
      </c>
      <c r="E131" s="639"/>
      <c r="F131" s="62">
        <v>0.4</v>
      </c>
      <c r="G131" s="37">
        <v>8</v>
      </c>
      <c r="H131" s="62">
        <v>3.2</v>
      </c>
      <c r="I131" s="62">
        <v>3.38</v>
      </c>
      <c r="J131" s="37">
        <v>182</v>
      </c>
      <c r="K131" s="37" t="s">
        <v>90</v>
      </c>
      <c r="L131" s="37" t="s">
        <v>45</v>
      </c>
      <c r="M131" s="38" t="s">
        <v>111</v>
      </c>
      <c r="N131" s="38"/>
      <c r="O131" s="37">
        <v>90</v>
      </c>
      <c r="P131" s="702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1" s="641"/>
      <c r="R131" s="641"/>
      <c r="S131" s="641"/>
      <c r="T131" s="642"/>
      <c r="U131" s="39" t="s">
        <v>45</v>
      </c>
      <c r="V131" s="39" t="s">
        <v>45</v>
      </c>
      <c r="W131" s="40" t="s">
        <v>0</v>
      </c>
      <c r="X131" s="58">
        <v>0</v>
      </c>
      <c r="Y131" s="55">
        <f>IFERROR(IF(X131="",0,CEILING((X131/$H131),1)*$H131),"")</f>
        <v>0</v>
      </c>
      <c r="Z131" s="41" t="str">
        <f>IFERROR(IF(Y131=0,"",ROUNDUP(Y131/H131,0)*0.00651),"")</f>
        <v/>
      </c>
      <c r="AA131" s="68" t="s">
        <v>45</v>
      </c>
      <c r="AB131" s="69" t="s">
        <v>45</v>
      </c>
      <c r="AC131" s="196" t="s">
        <v>250</v>
      </c>
      <c r="AG131" s="78"/>
      <c r="AJ131" s="84" t="s">
        <v>45</v>
      </c>
      <c r="AK131" s="84">
        <v>0</v>
      </c>
      <c r="BB131" s="197" t="s">
        <v>66</v>
      </c>
      <c r="BM131" s="78">
        <f>IFERROR(X131*I131/H131,"0")</f>
        <v>0</v>
      </c>
      <c r="BN131" s="78">
        <f>IFERROR(Y131*I131/H131,"0")</f>
        <v>0</v>
      </c>
      <c r="BO131" s="78">
        <f>IFERROR(1/J131*(X131/H131),"0")</f>
        <v>0</v>
      </c>
      <c r="BP131" s="78">
        <f>IFERROR(1/J131*(Y131/H131),"0")</f>
        <v>0</v>
      </c>
    </row>
    <row r="132" spans="1:68" x14ac:dyDescent="0.2">
      <c r="A132" s="646"/>
      <c r="B132" s="646"/>
      <c r="C132" s="646"/>
      <c r="D132" s="646"/>
      <c r="E132" s="646"/>
      <c r="F132" s="646"/>
      <c r="G132" s="646"/>
      <c r="H132" s="646"/>
      <c r="I132" s="646"/>
      <c r="J132" s="646"/>
      <c r="K132" s="646"/>
      <c r="L132" s="646"/>
      <c r="M132" s="646"/>
      <c r="N132" s="646"/>
      <c r="O132" s="647"/>
      <c r="P132" s="643" t="s">
        <v>40</v>
      </c>
      <c r="Q132" s="644"/>
      <c r="R132" s="644"/>
      <c r="S132" s="644"/>
      <c r="T132" s="644"/>
      <c r="U132" s="644"/>
      <c r="V132" s="645"/>
      <c r="W132" s="42" t="s">
        <v>39</v>
      </c>
      <c r="X132" s="43">
        <f>IFERROR(X130/H130,"0")+IFERROR(X131/H131,"0")</f>
        <v>5</v>
      </c>
      <c r="Y132" s="43">
        <f>IFERROR(Y130/H130,"0")+IFERROR(Y131/H131,"0")</f>
        <v>5</v>
      </c>
      <c r="Z132" s="43">
        <f>IFERROR(IF(Z130="",0,Z130),"0")+IFERROR(IF(Z131="",0,Z131),"0")</f>
        <v>3.2550000000000003E-2</v>
      </c>
      <c r="AA132" s="67"/>
      <c r="AB132" s="67"/>
      <c r="AC132" s="67"/>
    </row>
    <row r="133" spans="1:68" x14ac:dyDescent="0.2">
      <c r="A133" s="646"/>
      <c r="B133" s="646"/>
      <c r="C133" s="646"/>
      <c r="D133" s="646"/>
      <c r="E133" s="646"/>
      <c r="F133" s="646"/>
      <c r="G133" s="646"/>
      <c r="H133" s="646"/>
      <c r="I133" s="646"/>
      <c r="J133" s="646"/>
      <c r="K133" s="646"/>
      <c r="L133" s="646"/>
      <c r="M133" s="646"/>
      <c r="N133" s="646"/>
      <c r="O133" s="647"/>
      <c r="P133" s="643" t="s">
        <v>40</v>
      </c>
      <c r="Q133" s="644"/>
      <c r="R133" s="644"/>
      <c r="S133" s="644"/>
      <c r="T133" s="644"/>
      <c r="U133" s="644"/>
      <c r="V133" s="645"/>
      <c r="W133" s="42" t="s">
        <v>0</v>
      </c>
      <c r="X133" s="43">
        <f>IFERROR(SUM(X130:X131),"0")</f>
        <v>16</v>
      </c>
      <c r="Y133" s="43">
        <f>IFERROR(SUM(Y130:Y131),"0")</f>
        <v>16</v>
      </c>
      <c r="Z133" s="42"/>
      <c r="AA133" s="67"/>
      <c r="AB133" s="67"/>
      <c r="AC133" s="67"/>
    </row>
    <row r="134" spans="1:68" ht="14.25" customHeight="1" x14ac:dyDescent="0.25">
      <c r="A134" s="638" t="s">
        <v>78</v>
      </c>
      <c r="B134" s="638"/>
      <c r="C134" s="638"/>
      <c r="D134" s="638"/>
      <c r="E134" s="638"/>
      <c r="F134" s="638"/>
      <c r="G134" s="638"/>
      <c r="H134" s="638"/>
      <c r="I134" s="638"/>
      <c r="J134" s="638"/>
      <c r="K134" s="638"/>
      <c r="L134" s="638"/>
      <c r="M134" s="638"/>
      <c r="N134" s="638"/>
      <c r="O134" s="638"/>
      <c r="P134" s="638"/>
      <c r="Q134" s="638"/>
      <c r="R134" s="638"/>
      <c r="S134" s="638"/>
      <c r="T134" s="638"/>
      <c r="U134" s="638"/>
      <c r="V134" s="638"/>
      <c r="W134" s="638"/>
      <c r="X134" s="638"/>
      <c r="Y134" s="638"/>
      <c r="Z134" s="638"/>
      <c r="AA134" s="66"/>
      <c r="AB134" s="66"/>
      <c r="AC134" s="80"/>
    </row>
    <row r="135" spans="1:68" ht="27" customHeight="1" x14ac:dyDescent="0.25">
      <c r="A135" s="63" t="s">
        <v>252</v>
      </c>
      <c r="B135" s="63" t="s">
        <v>253</v>
      </c>
      <c r="C135" s="36">
        <v>4301031235</v>
      </c>
      <c r="D135" s="639">
        <v>4680115883444</v>
      </c>
      <c r="E135" s="639"/>
      <c r="F135" s="62">
        <v>0.35</v>
      </c>
      <c r="G135" s="37">
        <v>8</v>
      </c>
      <c r="H135" s="62">
        <v>2.8</v>
      </c>
      <c r="I135" s="62">
        <v>3.0680000000000001</v>
      </c>
      <c r="J135" s="37">
        <v>182</v>
      </c>
      <c r="K135" s="37" t="s">
        <v>90</v>
      </c>
      <c r="L135" s="37" t="s">
        <v>45</v>
      </c>
      <c r="M135" s="38" t="s">
        <v>111</v>
      </c>
      <c r="N135" s="38"/>
      <c r="O135" s="37">
        <v>90</v>
      </c>
      <c r="P135" s="703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5" s="641"/>
      <c r="R135" s="641"/>
      <c r="S135" s="641"/>
      <c r="T135" s="642"/>
      <c r="U135" s="39" t="s">
        <v>45</v>
      </c>
      <c r="V135" s="39" t="s">
        <v>45</v>
      </c>
      <c r="W135" s="40" t="s">
        <v>0</v>
      </c>
      <c r="X135" s="58">
        <v>8</v>
      </c>
      <c r="Y135" s="55">
        <f>IFERROR(IF(X135="",0,CEILING((X135/$H135),1)*$H135),"")</f>
        <v>8.3999999999999986</v>
      </c>
      <c r="Z135" s="41">
        <f>IFERROR(IF(Y135=0,"",ROUNDUP(Y135/H135,0)*0.00651),"")</f>
        <v>1.9529999999999999E-2</v>
      </c>
      <c r="AA135" s="68" t="s">
        <v>45</v>
      </c>
      <c r="AB135" s="69" t="s">
        <v>45</v>
      </c>
      <c r="AC135" s="198" t="s">
        <v>254</v>
      </c>
      <c r="AG135" s="78"/>
      <c r="AJ135" s="84" t="s">
        <v>45</v>
      </c>
      <c r="AK135" s="84">
        <v>0</v>
      </c>
      <c r="BB135" s="199" t="s">
        <v>66</v>
      </c>
      <c r="BM135" s="78">
        <f>IFERROR(X135*I135/H135,"0")</f>
        <v>8.7657142857142869</v>
      </c>
      <c r="BN135" s="78">
        <f>IFERROR(Y135*I135/H135,"0")</f>
        <v>9.2039999999999988</v>
      </c>
      <c r="BO135" s="78">
        <f>IFERROR(1/J135*(X135/H135),"0")</f>
        <v>1.5698587127158558E-2</v>
      </c>
      <c r="BP135" s="78">
        <f>IFERROR(1/J135*(Y135/H135),"0")</f>
        <v>1.6483516483516484E-2</v>
      </c>
    </row>
    <row r="136" spans="1:68" ht="27" customHeight="1" x14ac:dyDescent="0.25">
      <c r="A136" s="63" t="s">
        <v>252</v>
      </c>
      <c r="B136" s="63" t="s">
        <v>255</v>
      </c>
      <c r="C136" s="36">
        <v>4301031234</v>
      </c>
      <c r="D136" s="639">
        <v>4680115883444</v>
      </c>
      <c r="E136" s="639"/>
      <c r="F136" s="62">
        <v>0.35</v>
      </c>
      <c r="G136" s="37">
        <v>8</v>
      </c>
      <c r="H136" s="62">
        <v>2.8</v>
      </c>
      <c r="I136" s="62">
        <v>3.0680000000000001</v>
      </c>
      <c r="J136" s="37">
        <v>182</v>
      </c>
      <c r="K136" s="37" t="s">
        <v>90</v>
      </c>
      <c r="L136" s="37" t="s">
        <v>45</v>
      </c>
      <c r="M136" s="38" t="s">
        <v>111</v>
      </c>
      <c r="N136" s="38"/>
      <c r="O136" s="37">
        <v>90</v>
      </c>
      <c r="P136" s="704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6" s="641"/>
      <c r="R136" s="641"/>
      <c r="S136" s="641"/>
      <c r="T136" s="642"/>
      <c r="U136" s="39" t="s">
        <v>45</v>
      </c>
      <c r="V136" s="39" t="s">
        <v>45</v>
      </c>
      <c r="W136" s="40" t="s">
        <v>0</v>
      </c>
      <c r="X136" s="58">
        <v>0</v>
      </c>
      <c r="Y136" s="55">
        <f>IFERROR(IF(X136="",0,CEILING((X136/$H136),1)*$H136),"")</f>
        <v>0</v>
      </c>
      <c r="Z136" s="41" t="str">
        <f>IFERROR(IF(Y136=0,"",ROUNDUP(Y136/H136,0)*0.00651),"")</f>
        <v/>
      </c>
      <c r="AA136" s="68" t="s">
        <v>45</v>
      </c>
      <c r="AB136" s="69" t="s">
        <v>45</v>
      </c>
      <c r="AC136" s="200" t="s">
        <v>254</v>
      </c>
      <c r="AG136" s="78"/>
      <c r="AJ136" s="84" t="s">
        <v>45</v>
      </c>
      <c r="AK136" s="84">
        <v>0</v>
      </c>
      <c r="BB136" s="201" t="s">
        <v>66</v>
      </c>
      <c r="BM136" s="78">
        <f>IFERROR(X136*I136/H136,"0")</f>
        <v>0</v>
      </c>
      <c r="BN136" s="78">
        <f>IFERROR(Y136*I136/H136,"0")</f>
        <v>0</v>
      </c>
      <c r="BO136" s="78">
        <f>IFERROR(1/J136*(X136/H136),"0")</f>
        <v>0</v>
      </c>
      <c r="BP136" s="78">
        <f>IFERROR(1/J136*(Y136/H136),"0")</f>
        <v>0</v>
      </c>
    </row>
    <row r="137" spans="1:68" x14ac:dyDescent="0.2">
      <c r="A137" s="646"/>
      <c r="B137" s="646"/>
      <c r="C137" s="646"/>
      <c r="D137" s="646"/>
      <c r="E137" s="646"/>
      <c r="F137" s="646"/>
      <c r="G137" s="646"/>
      <c r="H137" s="646"/>
      <c r="I137" s="646"/>
      <c r="J137" s="646"/>
      <c r="K137" s="646"/>
      <c r="L137" s="646"/>
      <c r="M137" s="646"/>
      <c r="N137" s="646"/>
      <c r="O137" s="647"/>
      <c r="P137" s="643" t="s">
        <v>40</v>
      </c>
      <c r="Q137" s="644"/>
      <c r="R137" s="644"/>
      <c r="S137" s="644"/>
      <c r="T137" s="644"/>
      <c r="U137" s="644"/>
      <c r="V137" s="645"/>
      <c r="W137" s="42" t="s">
        <v>39</v>
      </c>
      <c r="X137" s="43">
        <f>IFERROR(X135/H135,"0")+IFERROR(X136/H136,"0")</f>
        <v>2.8571428571428572</v>
      </c>
      <c r="Y137" s="43">
        <f>IFERROR(Y135/H135,"0")+IFERROR(Y136/H136,"0")</f>
        <v>2.9999999999999996</v>
      </c>
      <c r="Z137" s="43">
        <f>IFERROR(IF(Z135="",0,Z135),"0")+IFERROR(IF(Z136="",0,Z136),"0")</f>
        <v>1.9529999999999999E-2</v>
      </c>
      <c r="AA137" s="67"/>
      <c r="AB137" s="67"/>
      <c r="AC137" s="67"/>
    </row>
    <row r="138" spans="1:68" x14ac:dyDescent="0.2">
      <c r="A138" s="646"/>
      <c r="B138" s="646"/>
      <c r="C138" s="646"/>
      <c r="D138" s="646"/>
      <c r="E138" s="646"/>
      <c r="F138" s="646"/>
      <c r="G138" s="646"/>
      <c r="H138" s="646"/>
      <c r="I138" s="646"/>
      <c r="J138" s="646"/>
      <c r="K138" s="646"/>
      <c r="L138" s="646"/>
      <c r="M138" s="646"/>
      <c r="N138" s="646"/>
      <c r="O138" s="647"/>
      <c r="P138" s="643" t="s">
        <v>40</v>
      </c>
      <c r="Q138" s="644"/>
      <c r="R138" s="644"/>
      <c r="S138" s="644"/>
      <c r="T138" s="644"/>
      <c r="U138" s="644"/>
      <c r="V138" s="645"/>
      <c r="W138" s="42" t="s">
        <v>0</v>
      </c>
      <c r="X138" s="43">
        <f>IFERROR(SUM(X135:X136),"0")</f>
        <v>8</v>
      </c>
      <c r="Y138" s="43">
        <f>IFERROR(SUM(Y135:Y136),"0")</f>
        <v>8.3999999999999986</v>
      </c>
      <c r="Z138" s="42"/>
      <c r="AA138" s="67"/>
      <c r="AB138" s="67"/>
      <c r="AC138" s="67"/>
    </row>
    <row r="139" spans="1:68" ht="14.25" customHeight="1" x14ac:dyDescent="0.25">
      <c r="A139" s="638" t="s">
        <v>85</v>
      </c>
      <c r="B139" s="638"/>
      <c r="C139" s="638"/>
      <c r="D139" s="638"/>
      <c r="E139" s="638"/>
      <c r="F139" s="638"/>
      <c r="G139" s="638"/>
      <c r="H139" s="638"/>
      <c r="I139" s="638"/>
      <c r="J139" s="638"/>
      <c r="K139" s="638"/>
      <c r="L139" s="638"/>
      <c r="M139" s="638"/>
      <c r="N139" s="638"/>
      <c r="O139" s="638"/>
      <c r="P139" s="638"/>
      <c r="Q139" s="638"/>
      <c r="R139" s="638"/>
      <c r="S139" s="638"/>
      <c r="T139" s="638"/>
      <c r="U139" s="638"/>
      <c r="V139" s="638"/>
      <c r="W139" s="638"/>
      <c r="X139" s="638"/>
      <c r="Y139" s="638"/>
      <c r="Z139" s="638"/>
      <c r="AA139" s="66"/>
      <c r="AB139" s="66"/>
      <c r="AC139" s="80"/>
    </row>
    <row r="140" spans="1:68" ht="16.5" customHeight="1" x14ac:dyDescent="0.25">
      <c r="A140" s="63" t="s">
        <v>256</v>
      </c>
      <c r="B140" s="63" t="s">
        <v>257</v>
      </c>
      <c r="C140" s="36">
        <v>4301051477</v>
      </c>
      <c r="D140" s="639">
        <v>4680115882584</v>
      </c>
      <c r="E140" s="639"/>
      <c r="F140" s="62">
        <v>0.33</v>
      </c>
      <c r="G140" s="37">
        <v>8</v>
      </c>
      <c r="H140" s="62">
        <v>2.64</v>
      </c>
      <c r="I140" s="62">
        <v>2.9079999999999999</v>
      </c>
      <c r="J140" s="37">
        <v>182</v>
      </c>
      <c r="K140" s="37" t="s">
        <v>90</v>
      </c>
      <c r="L140" s="37" t="s">
        <v>45</v>
      </c>
      <c r="M140" s="38" t="s">
        <v>111</v>
      </c>
      <c r="N140" s="38"/>
      <c r="O140" s="37">
        <v>60</v>
      </c>
      <c r="P140" s="70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0" s="641"/>
      <c r="R140" s="641"/>
      <c r="S140" s="641"/>
      <c r="T140" s="642"/>
      <c r="U140" s="39" t="s">
        <v>45</v>
      </c>
      <c r="V140" s="39" t="s">
        <v>45</v>
      </c>
      <c r="W140" s="40" t="s">
        <v>0</v>
      </c>
      <c r="X140" s="58">
        <v>13</v>
      </c>
      <c r="Y140" s="55">
        <f>IFERROR(IF(X140="",0,CEILING((X140/$H140),1)*$H140),"")</f>
        <v>13.200000000000001</v>
      </c>
      <c r="Z140" s="41">
        <f>IFERROR(IF(Y140=0,"",ROUNDUP(Y140/H140,0)*0.00651),"")</f>
        <v>3.2550000000000003E-2</v>
      </c>
      <c r="AA140" s="68" t="s">
        <v>45</v>
      </c>
      <c r="AB140" s="69" t="s">
        <v>45</v>
      </c>
      <c r="AC140" s="202" t="s">
        <v>250</v>
      </c>
      <c r="AG140" s="78"/>
      <c r="AJ140" s="84" t="s">
        <v>45</v>
      </c>
      <c r="AK140" s="84">
        <v>0</v>
      </c>
      <c r="BB140" s="203" t="s">
        <v>66</v>
      </c>
      <c r="BM140" s="78">
        <f>IFERROR(X140*I140/H140,"0")</f>
        <v>14.31969696969697</v>
      </c>
      <c r="BN140" s="78">
        <f>IFERROR(Y140*I140/H140,"0")</f>
        <v>14.540000000000001</v>
      </c>
      <c r="BO140" s="78">
        <f>IFERROR(1/J140*(X140/H140),"0")</f>
        <v>2.7056277056277056E-2</v>
      </c>
      <c r="BP140" s="78">
        <f>IFERROR(1/J140*(Y140/H140),"0")</f>
        <v>2.7472527472527476E-2</v>
      </c>
    </row>
    <row r="141" spans="1:68" ht="16.5" customHeight="1" x14ac:dyDescent="0.25">
      <c r="A141" s="63" t="s">
        <v>256</v>
      </c>
      <c r="B141" s="63" t="s">
        <v>258</v>
      </c>
      <c r="C141" s="36">
        <v>4301051476</v>
      </c>
      <c r="D141" s="639">
        <v>4680115882584</v>
      </c>
      <c r="E141" s="639"/>
      <c r="F141" s="62">
        <v>0.33</v>
      </c>
      <c r="G141" s="37">
        <v>8</v>
      </c>
      <c r="H141" s="62">
        <v>2.64</v>
      </c>
      <c r="I141" s="62">
        <v>2.9079999999999999</v>
      </c>
      <c r="J141" s="37">
        <v>182</v>
      </c>
      <c r="K141" s="37" t="s">
        <v>90</v>
      </c>
      <c r="L141" s="37" t="s">
        <v>45</v>
      </c>
      <c r="M141" s="38" t="s">
        <v>111</v>
      </c>
      <c r="N141" s="38"/>
      <c r="O141" s="37">
        <v>60</v>
      </c>
      <c r="P141" s="706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1" s="641"/>
      <c r="R141" s="641"/>
      <c r="S141" s="641"/>
      <c r="T141" s="642"/>
      <c r="U141" s="39" t="s">
        <v>45</v>
      </c>
      <c r="V141" s="39" t="s">
        <v>45</v>
      </c>
      <c r="W141" s="40" t="s">
        <v>0</v>
      </c>
      <c r="X141" s="58">
        <v>0</v>
      </c>
      <c r="Y141" s="55">
        <f>IFERROR(IF(X141="",0,CEILING((X141/$H141),1)*$H141),"")</f>
        <v>0</v>
      </c>
      <c r="Z141" s="41" t="str">
        <f>IFERROR(IF(Y141=0,"",ROUNDUP(Y141/H141,0)*0.00651),"")</f>
        <v/>
      </c>
      <c r="AA141" s="68" t="s">
        <v>45</v>
      </c>
      <c r="AB141" s="69" t="s">
        <v>45</v>
      </c>
      <c r="AC141" s="204" t="s">
        <v>250</v>
      </c>
      <c r="AG141" s="78"/>
      <c r="AJ141" s="84" t="s">
        <v>45</v>
      </c>
      <c r="AK141" s="84">
        <v>0</v>
      </c>
      <c r="BB141" s="205" t="s">
        <v>66</v>
      </c>
      <c r="BM141" s="78">
        <f>IFERROR(X141*I141/H141,"0")</f>
        <v>0</v>
      </c>
      <c r="BN141" s="78">
        <f>IFERROR(Y141*I141/H141,"0")</f>
        <v>0</v>
      </c>
      <c r="BO141" s="78">
        <f>IFERROR(1/J141*(X141/H141),"0")</f>
        <v>0</v>
      </c>
      <c r="BP141" s="78">
        <f>IFERROR(1/J141*(Y141/H141),"0")</f>
        <v>0</v>
      </c>
    </row>
    <row r="142" spans="1:68" x14ac:dyDescent="0.2">
      <c r="A142" s="646"/>
      <c r="B142" s="646"/>
      <c r="C142" s="646"/>
      <c r="D142" s="646"/>
      <c r="E142" s="646"/>
      <c r="F142" s="646"/>
      <c r="G142" s="646"/>
      <c r="H142" s="646"/>
      <c r="I142" s="646"/>
      <c r="J142" s="646"/>
      <c r="K142" s="646"/>
      <c r="L142" s="646"/>
      <c r="M142" s="646"/>
      <c r="N142" s="646"/>
      <c r="O142" s="647"/>
      <c r="P142" s="643" t="s">
        <v>40</v>
      </c>
      <c r="Q142" s="644"/>
      <c r="R142" s="644"/>
      <c r="S142" s="644"/>
      <c r="T142" s="644"/>
      <c r="U142" s="644"/>
      <c r="V142" s="645"/>
      <c r="W142" s="42" t="s">
        <v>39</v>
      </c>
      <c r="X142" s="43">
        <f>IFERROR(X140/H140,"0")+IFERROR(X141/H141,"0")</f>
        <v>4.9242424242424239</v>
      </c>
      <c r="Y142" s="43">
        <f>IFERROR(Y140/H140,"0")+IFERROR(Y141/H141,"0")</f>
        <v>5</v>
      </c>
      <c r="Z142" s="43">
        <f>IFERROR(IF(Z140="",0,Z140),"0")+IFERROR(IF(Z141="",0,Z141),"0")</f>
        <v>3.2550000000000003E-2</v>
      </c>
      <c r="AA142" s="67"/>
      <c r="AB142" s="67"/>
      <c r="AC142" s="67"/>
    </row>
    <row r="143" spans="1:68" x14ac:dyDescent="0.2">
      <c r="A143" s="646"/>
      <c r="B143" s="646"/>
      <c r="C143" s="646"/>
      <c r="D143" s="646"/>
      <c r="E143" s="646"/>
      <c r="F143" s="646"/>
      <c r="G143" s="646"/>
      <c r="H143" s="646"/>
      <c r="I143" s="646"/>
      <c r="J143" s="646"/>
      <c r="K143" s="646"/>
      <c r="L143" s="646"/>
      <c r="M143" s="646"/>
      <c r="N143" s="646"/>
      <c r="O143" s="647"/>
      <c r="P143" s="643" t="s">
        <v>40</v>
      </c>
      <c r="Q143" s="644"/>
      <c r="R143" s="644"/>
      <c r="S143" s="644"/>
      <c r="T143" s="644"/>
      <c r="U143" s="644"/>
      <c r="V143" s="645"/>
      <c r="W143" s="42" t="s">
        <v>0</v>
      </c>
      <c r="X143" s="43">
        <f>IFERROR(SUM(X140:X141),"0")</f>
        <v>13</v>
      </c>
      <c r="Y143" s="43">
        <f>IFERROR(SUM(Y140:Y141),"0")</f>
        <v>13.200000000000001</v>
      </c>
      <c r="Z143" s="42"/>
      <c r="AA143" s="67"/>
      <c r="AB143" s="67"/>
      <c r="AC143" s="67"/>
    </row>
    <row r="144" spans="1:68" ht="16.5" customHeight="1" x14ac:dyDescent="0.25">
      <c r="A144" s="637" t="s">
        <v>112</v>
      </c>
      <c r="B144" s="637"/>
      <c r="C144" s="637"/>
      <c r="D144" s="637"/>
      <c r="E144" s="637"/>
      <c r="F144" s="637"/>
      <c r="G144" s="637"/>
      <c r="H144" s="637"/>
      <c r="I144" s="637"/>
      <c r="J144" s="637"/>
      <c r="K144" s="637"/>
      <c r="L144" s="637"/>
      <c r="M144" s="637"/>
      <c r="N144" s="637"/>
      <c r="O144" s="637"/>
      <c r="P144" s="637"/>
      <c r="Q144" s="637"/>
      <c r="R144" s="637"/>
      <c r="S144" s="637"/>
      <c r="T144" s="637"/>
      <c r="U144" s="637"/>
      <c r="V144" s="637"/>
      <c r="W144" s="637"/>
      <c r="X144" s="637"/>
      <c r="Y144" s="637"/>
      <c r="Z144" s="637"/>
      <c r="AA144" s="65"/>
      <c r="AB144" s="65"/>
      <c r="AC144" s="79"/>
    </row>
    <row r="145" spans="1:68" ht="14.25" customHeight="1" x14ac:dyDescent="0.25">
      <c r="A145" s="638" t="s">
        <v>114</v>
      </c>
      <c r="B145" s="638"/>
      <c r="C145" s="638"/>
      <c r="D145" s="638"/>
      <c r="E145" s="638"/>
      <c r="F145" s="638"/>
      <c r="G145" s="638"/>
      <c r="H145" s="638"/>
      <c r="I145" s="638"/>
      <c r="J145" s="638"/>
      <c r="K145" s="638"/>
      <c r="L145" s="638"/>
      <c r="M145" s="638"/>
      <c r="N145" s="638"/>
      <c r="O145" s="638"/>
      <c r="P145" s="638"/>
      <c r="Q145" s="638"/>
      <c r="R145" s="638"/>
      <c r="S145" s="638"/>
      <c r="T145" s="638"/>
      <c r="U145" s="638"/>
      <c r="V145" s="638"/>
      <c r="W145" s="638"/>
      <c r="X145" s="638"/>
      <c r="Y145" s="638"/>
      <c r="Z145" s="638"/>
      <c r="AA145" s="66"/>
      <c r="AB145" s="66"/>
      <c r="AC145" s="80"/>
    </row>
    <row r="146" spans="1:68" ht="27" customHeight="1" x14ac:dyDescent="0.25">
      <c r="A146" s="63" t="s">
        <v>259</v>
      </c>
      <c r="B146" s="63" t="s">
        <v>260</v>
      </c>
      <c r="C146" s="36">
        <v>4301011705</v>
      </c>
      <c r="D146" s="639">
        <v>4607091384604</v>
      </c>
      <c r="E146" s="639"/>
      <c r="F146" s="62">
        <v>0.4</v>
      </c>
      <c r="G146" s="37">
        <v>10</v>
      </c>
      <c r="H146" s="62">
        <v>4</v>
      </c>
      <c r="I146" s="62">
        <v>4.21</v>
      </c>
      <c r="J146" s="37">
        <v>132</v>
      </c>
      <c r="K146" s="37" t="s">
        <v>122</v>
      </c>
      <c r="L146" s="37" t="s">
        <v>45</v>
      </c>
      <c r="M146" s="38" t="s">
        <v>118</v>
      </c>
      <c r="N146" s="38"/>
      <c r="O146" s="37">
        <v>50</v>
      </c>
      <c r="P146" s="70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6" s="641"/>
      <c r="R146" s="641"/>
      <c r="S146" s="641"/>
      <c r="T146" s="642"/>
      <c r="U146" s="39" t="s">
        <v>45</v>
      </c>
      <c r="V146" s="39" t="s">
        <v>45</v>
      </c>
      <c r="W146" s="40" t="s">
        <v>0</v>
      </c>
      <c r="X146" s="58">
        <v>0</v>
      </c>
      <c r="Y146" s="55">
        <f>IFERROR(IF(X146="",0,CEILING((X146/$H146),1)*$H146),"")</f>
        <v>0</v>
      </c>
      <c r="Z146" s="41" t="str">
        <f>IFERROR(IF(Y146=0,"",ROUNDUP(Y146/H146,0)*0.00902),"")</f>
        <v/>
      </c>
      <c r="AA146" s="68" t="s">
        <v>45</v>
      </c>
      <c r="AB146" s="69" t="s">
        <v>45</v>
      </c>
      <c r="AC146" s="206" t="s">
        <v>261</v>
      </c>
      <c r="AG146" s="78"/>
      <c r="AJ146" s="84" t="s">
        <v>45</v>
      </c>
      <c r="AK146" s="84">
        <v>0</v>
      </c>
      <c r="BB146" s="207" t="s">
        <v>66</v>
      </c>
      <c r="BM146" s="78">
        <f>IFERROR(X146*I146/H146,"0")</f>
        <v>0</v>
      </c>
      <c r="BN146" s="78">
        <f>IFERROR(Y146*I146/H146,"0")</f>
        <v>0</v>
      </c>
      <c r="BO146" s="78">
        <f>IFERROR(1/J146*(X146/H146),"0")</f>
        <v>0</v>
      </c>
      <c r="BP146" s="78">
        <f>IFERROR(1/J146*(Y146/H146),"0")</f>
        <v>0</v>
      </c>
    </row>
    <row r="147" spans="1:68" x14ac:dyDescent="0.2">
      <c r="A147" s="646"/>
      <c r="B147" s="646"/>
      <c r="C147" s="646"/>
      <c r="D147" s="646"/>
      <c r="E147" s="646"/>
      <c r="F147" s="646"/>
      <c r="G147" s="646"/>
      <c r="H147" s="646"/>
      <c r="I147" s="646"/>
      <c r="J147" s="646"/>
      <c r="K147" s="646"/>
      <c r="L147" s="646"/>
      <c r="M147" s="646"/>
      <c r="N147" s="646"/>
      <c r="O147" s="647"/>
      <c r="P147" s="643" t="s">
        <v>40</v>
      </c>
      <c r="Q147" s="644"/>
      <c r="R147" s="644"/>
      <c r="S147" s="644"/>
      <c r="T147" s="644"/>
      <c r="U147" s="644"/>
      <c r="V147" s="645"/>
      <c r="W147" s="42" t="s">
        <v>39</v>
      </c>
      <c r="X147" s="43">
        <f>IFERROR(X146/H146,"0")</f>
        <v>0</v>
      </c>
      <c r="Y147" s="43">
        <f>IFERROR(Y146/H146,"0")</f>
        <v>0</v>
      </c>
      <c r="Z147" s="43">
        <f>IFERROR(IF(Z146="",0,Z146),"0")</f>
        <v>0</v>
      </c>
      <c r="AA147" s="67"/>
      <c r="AB147" s="67"/>
      <c r="AC147" s="67"/>
    </row>
    <row r="148" spans="1:68" x14ac:dyDescent="0.2">
      <c r="A148" s="646"/>
      <c r="B148" s="646"/>
      <c r="C148" s="646"/>
      <c r="D148" s="646"/>
      <c r="E148" s="646"/>
      <c r="F148" s="646"/>
      <c r="G148" s="646"/>
      <c r="H148" s="646"/>
      <c r="I148" s="646"/>
      <c r="J148" s="646"/>
      <c r="K148" s="646"/>
      <c r="L148" s="646"/>
      <c r="M148" s="646"/>
      <c r="N148" s="646"/>
      <c r="O148" s="647"/>
      <c r="P148" s="643" t="s">
        <v>40</v>
      </c>
      <c r="Q148" s="644"/>
      <c r="R148" s="644"/>
      <c r="S148" s="644"/>
      <c r="T148" s="644"/>
      <c r="U148" s="644"/>
      <c r="V148" s="645"/>
      <c r="W148" s="42" t="s">
        <v>0</v>
      </c>
      <c r="X148" s="43">
        <f>IFERROR(SUM(X146:X146),"0")</f>
        <v>0</v>
      </c>
      <c r="Y148" s="43">
        <f>IFERROR(SUM(Y146:Y146),"0")</f>
        <v>0</v>
      </c>
      <c r="Z148" s="42"/>
      <c r="AA148" s="67"/>
      <c r="AB148" s="67"/>
      <c r="AC148" s="67"/>
    </row>
    <row r="149" spans="1:68" ht="14.25" customHeight="1" x14ac:dyDescent="0.25">
      <c r="A149" s="638" t="s">
        <v>78</v>
      </c>
      <c r="B149" s="638"/>
      <c r="C149" s="638"/>
      <c r="D149" s="638"/>
      <c r="E149" s="638"/>
      <c r="F149" s="638"/>
      <c r="G149" s="638"/>
      <c r="H149" s="638"/>
      <c r="I149" s="638"/>
      <c r="J149" s="638"/>
      <c r="K149" s="638"/>
      <c r="L149" s="638"/>
      <c r="M149" s="638"/>
      <c r="N149" s="638"/>
      <c r="O149" s="638"/>
      <c r="P149" s="638"/>
      <c r="Q149" s="638"/>
      <c r="R149" s="638"/>
      <c r="S149" s="638"/>
      <c r="T149" s="638"/>
      <c r="U149" s="638"/>
      <c r="V149" s="638"/>
      <c r="W149" s="638"/>
      <c r="X149" s="638"/>
      <c r="Y149" s="638"/>
      <c r="Z149" s="638"/>
      <c r="AA149" s="66"/>
      <c r="AB149" s="66"/>
      <c r="AC149" s="80"/>
    </row>
    <row r="150" spans="1:68" ht="16.5" customHeight="1" x14ac:dyDescent="0.25">
      <c r="A150" s="63" t="s">
        <v>262</v>
      </c>
      <c r="B150" s="63" t="s">
        <v>263</v>
      </c>
      <c r="C150" s="36">
        <v>4301030895</v>
      </c>
      <c r="D150" s="639">
        <v>4607091387667</v>
      </c>
      <c r="E150" s="639"/>
      <c r="F150" s="62">
        <v>0.9</v>
      </c>
      <c r="G150" s="37">
        <v>10</v>
      </c>
      <c r="H150" s="62">
        <v>9</v>
      </c>
      <c r="I150" s="62">
        <v>9.5850000000000009</v>
      </c>
      <c r="J150" s="37">
        <v>64</v>
      </c>
      <c r="K150" s="37" t="s">
        <v>119</v>
      </c>
      <c r="L150" s="37" t="s">
        <v>45</v>
      </c>
      <c r="M150" s="38" t="s">
        <v>118</v>
      </c>
      <c r="N150" s="38"/>
      <c r="O150" s="37">
        <v>40</v>
      </c>
      <c r="P150" s="70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0" s="641"/>
      <c r="R150" s="641"/>
      <c r="S150" s="641"/>
      <c r="T150" s="642"/>
      <c r="U150" s="39" t="s">
        <v>45</v>
      </c>
      <c r="V150" s="39" t="s">
        <v>45</v>
      </c>
      <c r="W150" s="40" t="s">
        <v>0</v>
      </c>
      <c r="X150" s="58">
        <v>0</v>
      </c>
      <c r="Y150" s="55">
        <f>IFERROR(IF(X150="",0,CEILING((X150/$H150),1)*$H150),"")</f>
        <v>0</v>
      </c>
      <c r="Z150" s="41" t="str">
        <f>IFERROR(IF(Y150=0,"",ROUNDUP(Y150/H150,0)*0.01898),"")</f>
        <v/>
      </c>
      <c r="AA150" s="68" t="s">
        <v>45</v>
      </c>
      <c r="AB150" s="69" t="s">
        <v>45</v>
      </c>
      <c r="AC150" s="208" t="s">
        <v>264</v>
      </c>
      <c r="AG150" s="78"/>
      <c r="AJ150" s="84" t="s">
        <v>45</v>
      </c>
      <c r="AK150" s="84">
        <v>0</v>
      </c>
      <c r="BB150" s="209" t="s">
        <v>66</v>
      </c>
      <c r="BM150" s="78">
        <f>IFERROR(X150*I150/H150,"0")</f>
        <v>0</v>
      </c>
      <c r="BN150" s="78">
        <f>IFERROR(Y150*I150/H150,"0")</f>
        <v>0</v>
      </c>
      <c r="BO150" s="78">
        <f>IFERROR(1/J150*(X150/H150),"0")</f>
        <v>0</v>
      </c>
      <c r="BP150" s="78">
        <f>IFERROR(1/J150*(Y150/H150),"0")</f>
        <v>0</v>
      </c>
    </row>
    <row r="151" spans="1:68" ht="16.5" customHeight="1" x14ac:dyDescent="0.25">
      <c r="A151" s="63" t="s">
        <v>265</v>
      </c>
      <c r="B151" s="63" t="s">
        <v>266</v>
      </c>
      <c r="C151" s="36">
        <v>4301030961</v>
      </c>
      <c r="D151" s="639">
        <v>4607091387636</v>
      </c>
      <c r="E151" s="639"/>
      <c r="F151" s="62">
        <v>0.7</v>
      </c>
      <c r="G151" s="37">
        <v>6</v>
      </c>
      <c r="H151" s="62">
        <v>4.2</v>
      </c>
      <c r="I151" s="62">
        <v>4.47</v>
      </c>
      <c r="J151" s="37">
        <v>182</v>
      </c>
      <c r="K151" s="37" t="s">
        <v>90</v>
      </c>
      <c r="L151" s="37" t="s">
        <v>45</v>
      </c>
      <c r="M151" s="38" t="s">
        <v>83</v>
      </c>
      <c r="N151" s="38"/>
      <c r="O151" s="37">
        <v>40</v>
      </c>
      <c r="P151" s="70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1" s="641"/>
      <c r="R151" s="641"/>
      <c r="S151" s="641"/>
      <c r="T151" s="642"/>
      <c r="U151" s="39" t="s">
        <v>45</v>
      </c>
      <c r="V151" s="39" t="s">
        <v>45</v>
      </c>
      <c r="W151" s="40" t="s">
        <v>0</v>
      </c>
      <c r="X151" s="58">
        <v>0</v>
      </c>
      <c r="Y151" s="55">
        <f>IFERROR(IF(X151="",0,CEILING((X151/$H151),1)*$H151),"")</f>
        <v>0</v>
      </c>
      <c r="Z151" s="41" t="str">
        <f>IFERROR(IF(Y151=0,"",ROUNDUP(Y151/H151,0)*0.00651),"")</f>
        <v/>
      </c>
      <c r="AA151" s="68" t="s">
        <v>45</v>
      </c>
      <c r="AB151" s="69" t="s">
        <v>45</v>
      </c>
      <c r="AC151" s="210" t="s">
        <v>267</v>
      </c>
      <c r="AG151" s="78"/>
      <c r="AJ151" s="84" t="s">
        <v>45</v>
      </c>
      <c r="AK151" s="84">
        <v>0</v>
      </c>
      <c r="BB151" s="211" t="s">
        <v>66</v>
      </c>
      <c r="BM151" s="78">
        <f>IFERROR(X151*I151/H151,"0")</f>
        <v>0</v>
      </c>
      <c r="BN151" s="78">
        <f>IFERROR(Y151*I151/H151,"0")</f>
        <v>0</v>
      </c>
      <c r="BO151" s="78">
        <f>IFERROR(1/J151*(X151/H151),"0")</f>
        <v>0</v>
      </c>
      <c r="BP151" s="78">
        <f>IFERROR(1/J151*(Y151/H151),"0")</f>
        <v>0</v>
      </c>
    </row>
    <row r="152" spans="1:68" ht="27" customHeight="1" x14ac:dyDescent="0.25">
      <c r="A152" s="63" t="s">
        <v>268</v>
      </c>
      <c r="B152" s="63" t="s">
        <v>269</v>
      </c>
      <c r="C152" s="36">
        <v>4301030963</v>
      </c>
      <c r="D152" s="639">
        <v>4607091382426</v>
      </c>
      <c r="E152" s="639"/>
      <c r="F152" s="62">
        <v>0.9</v>
      </c>
      <c r="G152" s="37">
        <v>10</v>
      </c>
      <c r="H152" s="62">
        <v>9</v>
      </c>
      <c r="I152" s="62">
        <v>9.5850000000000009</v>
      </c>
      <c r="J152" s="37">
        <v>64</v>
      </c>
      <c r="K152" s="37" t="s">
        <v>119</v>
      </c>
      <c r="L152" s="37" t="s">
        <v>45</v>
      </c>
      <c r="M152" s="38" t="s">
        <v>83</v>
      </c>
      <c r="N152" s="38"/>
      <c r="O152" s="37">
        <v>40</v>
      </c>
      <c r="P152" s="71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2" s="641"/>
      <c r="R152" s="641"/>
      <c r="S152" s="641"/>
      <c r="T152" s="642"/>
      <c r="U152" s="39" t="s">
        <v>45</v>
      </c>
      <c r="V152" s="39" t="s">
        <v>45</v>
      </c>
      <c r="W152" s="40" t="s">
        <v>0</v>
      </c>
      <c r="X152" s="58">
        <v>0</v>
      </c>
      <c r="Y152" s="55">
        <f>IFERROR(IF(X152="",0,CEILING((X152/$H152),1)*$H152),"")</f>
        <v>0</v>
      </c>
      <c r="Z152" s="41" t="str">
        <f>IFERROR(IF(Y152=0,"",ROUNDUP(Y152/H152,0)*0.01898),"")</f>
        <v/>
      </c>
      <c r="AA152" s="68" t="s">
        <v>45</v>
      </c>
      <c r="AB152" s="69" t="s">
        <v>45</v>
      </c>
      <c r="AC152" s="212" t="s">
        <v>270</v>
      </c>
      <c r="AG152" s="78"/>
      <c r="AJ152" s="84" t="s">
        <v>45</v>
      </c>
      <c r="AK152" s="84">
        <v>0</v>
      </c>
      <c r="BB152" s="213" t="s">
        <v>66</v>
      </c>
      <c r="BM152" s="78">
        <f>IFERROR(X152*I152/H152,"0")</f>
        <v>0</v>
      </c>
      <c r="BN152" s="78">
        <f>IFERROR(Y152*I152/H152,"0")</f>
        <v>0</v>
      </c>
      <c r="BO152" s="78">
        <f>IFERROR(1/J152*(X152/H152),"0")</f>
        <v>0</v>
      </c>
      <c r="BP152" s="78">
        <f>IFERROR(1/J152*(Y152/H152),"0")</f>
        <v>0</v>
      </c>
    </row>
    <row r="153" spans="1:68" x14ac:dyDescent="0.2">
      <c r="A153" s="646"/>
      <c r="B153" s="646"/>
      <c r="C153" s="646"/>
      <c r="D153" s="646"/>
      <c r="E153" s="646"/>
      <c r="F153" s="646"/>
      <c r="G153" s="646"/>
      <c r="H153" s="646"/>
      <c r="I153" s="646"/>
      <c r="J153" s="646"/>
      <c r="K153" s="646"/>
      <c r="L153" s="646"/>
      <c r="M153" s="646"/>
      <c r="N153" s="646"/>
      <c r="O153" s="647"/>
      <c r="P153" s="643" t="s">
        <v>40</v>
      </c>
      <c r="Q153" s="644"/>
      <c r="R153" s="644"/>
      <c r="S153" s="644"/>
      <c r="T153" s="644"/>
      <c r="U153" s="644"/>
      <c r="V153" s="645"/>
      <c r="W153" s="42" t="s">
        <v>39</v>
      </c>
      <c r="X153" s="43">
        <f>IFERROR(X150/H150,"0")+IFERROR(X151/H151,"0")+IFERROR(X152/H152,"0")</f>
        <v>0</v>
      </c>
      <c r="Y153" s="43">
        <f>IFERROR(Y150/H150,"0")+IFERROR(Y151/H151,"0")+IFERROR(Y152/H152,"0")</f>
        <v>0</v>
      </c>
      <c r="Z153" s="43">
        <f>IFERROR(IF(Z150="",0,Z150),"0")+IFERROR(IF(Z151="",0,Z151),"0")+IFERROR(IF(Z152="",0,Z152),"0")</f>
        <v>0</v>
      </c>
      <c r="AA153" s="67"/>
      <c r="AB153" s="67"/>
      <c r="AC153" s="67"/>
    </row>
    <row r="154" spans="1:68" x14ac:dyDescent="0.2">
      <c r="A154" s="646"/>
      <c r="B154" s="646"/>
      <c r="C154" s="646"/>
      <c r="D154" s="646"/>
      <c r="E154" s="646"/>
      <c r="F154" s="646"/>
      <c r="G154" s="646"/>
      <c r="H154" s="646"/>
      <c r="I154" s="646"/>
      <c r="J154" s="646"/>
      <c r="K154" s="646"/>
      <c r="L154" s="646"/>
      <c r="M154" s="646"/>
      <c r="N154" s="646"/>
      <c r="O154" s="647"/>
      <c r="P154" s="643" t="s">
        <v>40</v>
      </c>
      <c r="Q154" s="644"/>
      <c r="R154" s="644"/>
      <c r="S154" s="644"/>
      <c r="T154" s="644"/>
      <c r="U154" s="644"/>
      <c r="V154" s="645"/>
      <c r="W154" s="42" t="s">
        <v>0</v>
      </c>
      <c r="X154" s="43">
        <f>IFERROR(SUM(X150:X152),"0")</f>
        <v>0</v>
      </c>
      <c r="Y154" s="43">
        <f>IFERROR(SUM(Y150:Y152),"0")</f>
        <v>0</v>
      </c>
      <c r="Z154" s="42"/>
      <c r="AA154" s="67"/>
      <c r="AB154" s="67"/>
      <c r="AC154" s="67"/>
    </row>
    <row r="155" spans="1:68" ht="27.75" customHeight="1" x14ac:dyDescent="0.2">
      <c r="A155" s="636" t="s">
        <v>271</v>
      </c>
      <c r="B155" s="636"/>
      <c r="C155" s="636"/>
      <c r="D155" s="636"/>
      <c r="E155" s="636"/>
      <c r="F155" s="636"/>
      <c r="G155" s="636"/>
      <c r="H155" s="636"/>
      <c r="I155" s="636"/>
      <c r="J155" s="636"/>
      <c r="K155" s="636"/>
      <c r="L155" s="636"/>
      <c r="M155" s="636"/>
      <c r="N155" s="636"/>
      <c r="O155" s="636"/>
      <c r="P155" s="636"/>
      <c r="Q155" s="636"/>
      <c r="R155" s="636"/>
      <c r="S155" s="636"/>
      <c r="T155" s="636"/>
      <c r="U155" s="636"/>
      <c r="V155" s="636"/>
      <c r="W155" s="636"/>
      <c r="X155" s="636"/>
      <c r="Y155" s="636"/>
      <c r="Z155" s="636"/>
      <c r="AA155" s="54"/>
      <c r="AB155" s="54"/>
      <c r="AC155" s="54"/>
    </row>
    <row r="156" spans="1:68" ht="16.5" customHeight="1" x14ac:dyDescent="0.25">
      <c r="A156" s="637" t="s">
        <v>272</v>
      </c>
      <c r="B156" s="637"/>
      <c r="C156" s="637"/>
      <c r="D156" s="637"/>
      <c r="E156" s="637"/>
      <c r="F156" s="637"/>
      <c r="G156" s="637"/>
      <c r="H156" s="637"/>
      <c r="I156" s="637"/>
      <c r="J156" s="637"/>
      <c r="K156" s="637"/>
      <c r="L156" s="637"/>
      <c r="M156" s="637"/>
      <c r="N156" s="637"/>
      <c r="O156" s="637"/>
      <c r="P156" s="637"/>
      <c r="Q156" s="637"/>
      <c r="R156" s="637"/>
      <c r="S156" s="637"/>
      <c r="T156" s="637"/>
      <c r="U156" s="637"/>
      <c r="V156" s="637"/>
      <c r="W156" s="637"/>
      <c r="X156" s="637"/>
      <c r="Y156" s="637"/>
      <c r="Z156" s="637"/>
      <c r="AA156" s="65"/>
      <c r="AB156" s="65"/>
      <c r="AC156" s="79"/>
    </row>
    <row r="157" spans="1:68" ht="14.25" customHeight="1" x14ac:dyDescent="0.25">
      <c r="A157" s="638" t="s">
        <v>150</v>
      </c>
      <c r="B157" s="638"/>
      <c r="C157" s="638"/>
      <c r="D157" s="638"/>
      <c r="E157" s="638"/>
      <c r="F157" s="638"/>
      <c r="G157" s="638"/>
      <c r="H157" s="638"/>
      <c r="I157" s="638"/>
      <c r="J157" s="638"/>
      <c r="K157" s="638"/>
      <c r="L157" s="638"/>
      <c r="M157" s="638"/>
      <c r="N157" s="638"/>
      <c r="O157" s="638"/>
      <c r="P157" s="638"/>
      <c r="Q157" s="638"/>
      <c r="R157" s="638"/>
      <c r="S157" s="638"/>
      <c r="T157" s="638"/>
      <c r="U157" s="638"/>
      <c r="V157" s="638"/>
      <c r="W157" s="638"/>
      <c r="X157" s="638"/>
      <c r="Y157" s="638"/>
      <c r="Z157" s="638"/>
      <c r="AA157" s="66"/>
      <c r="AB157" s="66"/>
      <c r="AC157" s="80"/>
    </row>
    <row r="158" spans="1:68" ht="27" customHeight="1" x14ac:dyDescent="0.25">
      <c r="A158" s="63" t="s">
        <v>273</v>
      </c>
      <c r="B158" s="63" t="s">
        <v>274</v>
      </c>
      <c r="C158" s="36">
        <v>4301020323</v>
      </c>
      <c r="D158" s="639">
        <v>4680115886223</v>
      </c>
      <c r="E158" s="639"/>
      <c r="F158" s="62">
        <v>0.33</v>
      </c>
      <c r="G158" s="37">
        <v>6</v>
      </c>
      <c r="H158" s="62">
        <v>1.98</v>
      </c>
      <c r="I158" s="62">
        <v>2.08</v>
      </c>
      <c r="J158" s="37">
        <v>234</v>
      </c>
      <c r="K158" s="37" t="s">
        <v>84</v>
      </c>
      <c r="L158" s="37" t="s">
        <v>45</v>
      </c>
      <c r="M158" s="38" t="s">
        <v>83</v>
      </c>
      <c r="N158" s="38"/>
      <c r="O158" s="37">
        <v>40</v>
      </c>
      <c r="P158" s="711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8" s="641"/>
      <c r="R158" s="641"/>
      <c r="S158" s="641"/>
      <c r="T158" s="642"/>
      <c r="U158" s="39" t="s">
        <v>45</v>
      </c>
      <c r="V158" s="39" t="s">
        <v>45</v>
      </c>
      <c r="W158" s="40" t="s">
        <v>0</v>
      </c>
      <c r="X158" s="58">
        <v>0</v>
      </c>
      <c r="Y158" s="55">
        <f>IFERROR(IF(X158="",0,CEILING((X158/$H158),1)*$H158),"")</f>
        <v>0</v>
      </c>
      <c r="Z158" s="41" t="str">
        <f>IFERROR(IF(Y158=0,"",ROUNDUP(Y158/H158,0)*0.00502),"")</f>
        <v/>
      </c>
      <c r="AA158" s="68" t="s">
        <v>45</v>
      </c>
      <c r="AB158" s="69" t="s">
        <v>45</v>
      </c>
      <c r="AC158" s="214" t="s">
        <v>275</v>
      </c>
      <c r="AG158" s="78"/>
      <c r="AJ158" s="84" t="s">
        <v>45</v>
      </c>
      <c r="AK158" s="84">
        <v>0</v>
      </c>
      <c r="BB158" s="215" t="s">
        <v>66</v>
      </c>
      <c r="BM158" s="78">
        <f>IFERROR(X158*I158/H158,"0")</f>
        <v>0</v>
      </c>
      <c r="BN158" s="78">
        <f>IFERROR(Y158*I158/H158,"0")</f>
        <v>0</v>
      </c>
      <c r="BO158" s="78">
        <f>IFERROR(1/J158*(X158/H158),"0")</f>
        <v>0</v>
      </c>
      <c r="BP158" s="78">
        <f>IFERROR(1/J158*(Y158/H158),"0")</f>
        <v>0</v>
      </c>
    </row>
    <row r="159" spans="1:68" x14ac:dyDescent="0.2">
      <c r="A159" s="646"/>
      <c r="B159" s="646"/>
      <c r="C159" s="646"/>
      <c r="D159" s="646"/>
      <c r="E159" s="646"/>
      <c r="F159" s="646"/>
      <c r="G159" s="646"/>
      <c r="H159" s="646"/>
      <c r="I159" s="646"/>
      <c r="J159" s="646"/>
      <c r="K159" s="646"/>
      <c r="L159" s="646"/>
      <c r="M159" s="646"/>
      <c r="N159" s="646"/>
      <c r="O159" s="647"/>
      <c r="P159" s="643" t="s">
        <v>40</v>
      </c>
      <c r="Q159" s="644"/>
      <c r="R159" s="644"/>
      <c r="S159" s="644"/>
      <c r="T159" s="644"/>
      <c r="U159" s="644"/>
      <c r="V159" s="645"/>
      <c r="W159" s="42" t="s">
        <v>39</v>
      </c>
      <c r="X159" s="43">
        <f>IFERROR(X158/H158,"0")</f>
        <v>0</v>
      </c>
      <c r="Y159" s="43">
        <f>IFERROR(Y158/H158,"0")</f>
        <v>0</v>
      </c>
      <c r="Z159" s="43">
        <f>IFERROR(IF(Z158="",0,Z158),"0")</f>
        <v>0</v>
      </c>
      <c r="AA159" s="67"/>
      <c r="AB159" s="67"/>
      <c r="AC159" s="67"/>
    </row>
    <row r="160" spans="1:68" x14ac:dyDescent="0.2">
      <c r="A160" s="646"/>
      <c r="B160" s="646"/>
      <c r="C160" s="646"/>
      <c r="D160" s="646"/>
      <c r="E160" s="646"/>
      <c r="F160" s="646"/>
      <c r="G160" s="646"/>
      <c r="H160" s="646"/>
      <c r="I160" s="646"/>
      <c r="J160" s="646"/>
      <c r="K160" s="646"/>
      <c r="L160" s="646"/>
      <c r="M160" s="646"/>
      <c r="N160" s="646"/>
      <c r="O160" s="647"/>
      <c r="P160" s="643" t="s">
        <v>40</v>
      </c>
      <c r="Q160" s="644"/>
      <c r="R160" s="644"/>
      <c r="S160" s="644"/>
      <c r="T160" s="644"/>
      <c r="U160" s="644"/>
      <c r="V160" s="645"/>
      <c r="W160" s="42" t="s">
        <v>0</v>
      </c>
      <c r="X160" s="43">
        <f>IFERROR(SUM(X158:X158),"0")</f>
        <v>0</v>
      </c>
      <c r="Y160" s="43">
        <f>IFERROR(SUM(Y158:Y158),"0")</f>
        <v>0</v>
      </c>
      <c r="Z160" s="42"/>
      <c r="AA160" s="67"/>
      <c r="AB160" s="67"/>
      <c r="AC160" s="67"/>
    </row>
    <row r="161" spans="1:68" ht="14.25" customHeight="1" x14ac:dyDescent="0.25">
      <c r="A161" s="638" t="s">
        <v>78</v>
      </c>
      <c r="B161" s="638"/>
      <c r="C161" s="638"/>
      <c r="D161" s="638"/>
      <c r="E161" s="638"/>
      <c r="F161" s="638"/>
      <c r="G161" s="638"/>
      <c r="H161" s="638"/>
      <c r="I161" s="638"/>
      <c r="J161" s="638"/>
      <c r="K161" s="638"/>
      <c r="L161" s="638"/>
      <c r="M161" s="638"/>
      <c r="N161" s="638"/>
      <c r="O161" s="638"/>
      <c r="P161" s="638"/>
      <c r="Q161" s="638"/>
      <c r="R161" s="638"/>
      <c r="S161" s="638"/>
      <c r="T161" s="638"/>
      <c r="U161" s="638"/>
      <c r="V161" s="638"/>
      <c r="W161" s="638"/>
      <c r="X161" s="638"/>
      <c r="Y161" s="638"/>
      <c r="Z161" s="638"/>
      <c r="AA161" s="66"/>
      <c r="AB161" s="66"/>
      <c r="AC161" s="80"/>
    </row>
    <row r="162" spans="1:68" ht="27" customHeight="1" x14ac:dyDescent="0.25">
      <c r="A162" s="63" t="s">
        <v>276</v>
      </c>
      <c r="B162" s="63" t="s">
        <v>277</v>
      </c>
      <c r="C162" s="36">
        <v>4301031191</v>
      </c>
      <c r="D162" s="639">
        <v>4680115880993</v>
      </c>
      <c r="E162" s="639"/>
      <c r="F162" s="62">
        <v>0.7</v>
      </c>
      <c r="G162" s="37">
        <v>6</v>
      </c>
      <c r="H162" s="62">
        <v>4.2</v>
      </c>
      <c r="I162" s="62">
        <v>4.47</v>
      </c>
      <c r="J162" s="37">
        <v>132</v>
      </c>
      <c r="K162" s="37" t="s">
        <v>122</v>
      </c>
      <c r="L162" s="37" t="s">
        <v>45</v>
      </c>
      <c r="M162" s="38" t="s">
        <v>83</v>
      </c>
      <c r="N162" s="38"/>
      <c r="O162" s="37">
        <v>40</v>
      </c>
      <c r="P162" s="71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2" s="641"/>
      <c r="R162" s="641"/>
      <c r="S162" s="641"/>
      <c r="T162" s="642"/>
      <c r="U162" s="39" t="s">
        <v>45</v>
      </c>
      <c r="V162" s="39" t="s">
        <v>45</v>
      </c>
      <c r="W162" s="40" t="s">
        <v>0</v>
      </c>
      <c r="X162" s="58">
        <v>15</v>
      </c>
      <c r="Y162" s="55">
        <f t="shared" ref="Y162:Y170" si="16">IFERROR(IF(X162="",0,CEILING((X162/$H162),1)*$H162),"")</f>
        <v>16.8</v>
      </c>
      <c r="Z162" s="41">
        <f>IFERROR(IF(Y162=0,"",ROUNDUP(Y162/H162,0)*0.00902),"")</f>
        <v>3.6080000000000001E-2</v>
      </c>
      <c r="AA162" s="68" t="s">
        <v>45</v>
      </c>
      <c r="AB162" s="69" t="s">
        <v>45</v>
      </c>
      <c r="AC162" s="216" t="s">
        <v>278</v>
      </c>
      <c r="AG162" s="78"/>
      <c r="AJ162" s="84" t="s">
        <v>45</v>
      </c>
      <c r="AK162" s="84">
        <v>0</v>
      </c>
      <c r="BB162" s="217" t="s">
        <v>66</v>
      </c>
      <c r="BM162" s="78">
        <f t="shared" ref="BM162:BM170" si="17">IFERROR(X162*I162/H162,"0")</f>
        <v>15.964285714285714</v>
      </c>
      <c r="BN162" s="78">
        <f t="shared" ref="BN162:BN170" si="18">IFERROR(Y162*I162/H162,"0")</f>
        <v>17.88</v>
      </c>
      <c r="BO162" s="78">
        <f t="shared" ref="BO162:BO170" si="19">IFERROR(1/J162*(X162/H162),"0")</f>
        <v>2.7056277056277056E-2</v>
      </c>
      <c r="BP162" s="78">
        <f t="shared" ref="BP162:BP170" si="20">IFERROR(1/J162*(Y162/H162),"0")</f>
        <v>3.0303030303030304E-2</v>
      </c>
    </row>
    <row r="163" spans="1:68" ht="27" customHeight="1" x14ac:dyDescent="0.25">
      <c r="A163" s="63" t="s">
        <v>279</v>
      </c>
      <c r="B163" s="63" t="s">
        <v>280</v>
      </c>
      <c r="C163" s="36">
        <v>4301031204</v>
      </c>
      <c r="D163" s="639">
        <v>4680115881761</v>
      </c>
      <c r="E163" s="639"/>
      <c r="F163" s="62">
        <v>0.7</v>
      </c>
      <c r="G163" s="37">
        <v>6</v>
      </c>
      <c r="H163" s="62">
        <v>4.2</v>
      </c>
      <c r="I163" s="62">
        <v>4.47</v>
      </c>
      <c r="J163" s="37">
        <v>132</v>
      </c>
      <c r="K163" s="37" t="s">
        <v>122</v>
      </c>
      <c r="L163" s="37" t="s">
        <v>45</v>
      </c>
      <c r="M163" s="38" t="s">
        <v>83</v>
      </c>
      <c r="N163" s="38"/>
      <c r="O163" s="37">
        <v>40</v>
      </c>
      <c r="P163" s="71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3" s="641"/>
      <c r="R163" s="641"/>
      <c r="S163" s="641"/>
      <c r="T163" s="642"/>
      <c r="U163" s="39" t="s">
        <v>45</v>
      </c>
      <c r="V163" s="39" t="s">
        <v>45</v>
      </c>
      <c r="W163" s="40" t="s">
        <v>0</v>
      </c>
      <c r="X163" s="58">
        <v>0</v>
      </c>
      <c r="Y163" s="55">
        <f t="shared" si="16"/>
        <v>0</v>
      </c>
      <c r="Z163" s="41" t="str">
        <f>IFERROR(IF(Y163=0,"",ROUNDUP(Y163/H163,0)*0.00902),"")</f>
        <v/>
      </c>
      <c r="AA163" s="68" t="s">
        <v>45</v>
      </c>
      <c r="AB163" s="69" t="s">
        <v>45</v>
      </c>
      <c r="AC163" s="218" t="s">
        <v>281</v>
      </c>
      <c r="AG163" s="78"/>
      <c r="AJ163" s="84" t="s">
        <v>45</v>
      </c>
      <c r="AK163" s="84">
        <v>0</v>
      </c>
      <c r="BB163" s="219" t="s">
        <v>66</v>
      </c>
      <c r="BM163" s="78">
        <f t="shared" si="17"/>
        <v>0</v>
      </c>
      <c r="BN163" s="78">
        <f t="shared" si="18"/>
        <v>0</v>
      </c>
      <c r="BO163" s="78">
        <f t="shared" si="19"/>
        <v>0</v>
      </c>
      <c r="BP163" s="78">
        <f t="shared" si="20"/>
        <v>0</v>
      </c>
    </row>
    <row r="164" spans="1:68" ht="27" customHeight="1" x14ac:dyDescent="0.25">
      <c r="A164" s="63" t="s">
        <v>282</v>
      </c>
      <c r="B164" s="63" t="s">
        <v>283</v>
      </c>
      <c r="C164" s="36">
        <v>4301031201</v>
      </c>
      <c r="D164" s="639">
        <v>4680115881563</v>
      </c>
      <c r="E164" s="639"/>
      <c r="F164" s="62">
        <v>0.7</v>
      </c>
      <c r="G164" s="37">
        <v>6</v>
      </c>
      <c r="H164" s="62">
        <v>4.2</v>
      </c>
      <c r="I164" s="62">
        <v>4.41</v>
      </c>
      <c r="J164" s="37">
        <v>132</v>
      </c>
      <c r="K164" s="37" t="s">
        <v>122</v>
      </c>
      <c r="L164" s="37" t="s">
        <v>45</v>
      </c>
      <c r="M164" s="38" t="s">
        <v>83</v>
      </c>
      <c r="N164" s="38"/>
      <c r="O164" s="37">
        <v>40</v>
      </c>
      <c r="P164" s="71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4" s="641"/>
      <c r="R164" s="641"/>
      <c r="S164" s="641"/>
      <c r="T164" s="642"/>
      <c r="U164" s="39" t="s">
        <v>45</v>
      </c>
      <c r="V164" s="39" t="s">
        <v>45</v>
      </c>
      <c r="W164" s="40" t="s">
        <v>0</v>
      </c>
      <c r="X164" s="58">
        <v>110</v>
      </c>
      <c r="Y164" s="55">
        <f t="shared" si="16"/>
        <v>113.4</v>
      </c>
      <c r="Z164" s="41">
        <f>IFERROR(IF(Y164=0,"",ROUNDUP(Y164/H164,0)*0.00902),"")</f>
        <v>0.24354000000000001</v>
      </c>
      <c r="AA164" s="68" t="s">
        <v>45</v>
      </c>
      <c r="AB164" s="69" t="s">
        <v>45</v>
      </c>
      <c r="AC164" s="220" t="s">
        <v>284</v>
      </c>
      <c r="AG164" s="78"/>
      <c r="AJ164" s="84" t="s">
        <v>45</v>
      </c>
      <c r="AK164" s="84">
        <v>0</v>
      </c>
      <c r="BB164" s="221" t="s">
        <v>66</v>
      </c>
      <c r="BM164" s="78">
        <f t="shared" si="17"/>
        <v>115.5</v>
      </c>
      <c r="BN164" s="78">
        <f t="shared" si="18"/>
        <v>119.07000000000001</v>
      </c>
      <c r="BO164" s="78">
        <f t="shared" si="19"/>
        <v>0.1984126984126984</v>
      </c>
      <c r="BP164" s="78">
        <f t="shared" si="20"/>
        <v>0.20454545454545456</v>
      </c>
    </row>
    <row r="165" spans="1:68" ht="27" customHeight="1" x14ac:dyDescent="0.25">
      <c r="A165" s="63" t="s">
        <v>285</v>
      </c>
      <c r="B165" s="63" t="s">
        <v>286</v>
      </c>
      <c r="C165" s="36">
        <v>4301031199</v>
      </c>
      <c r="D165" s="639">
        <v>4680115880986</v>
      </c>
      <c r="E165" s="639"/>
      <c r="F165" s="62">
        <v>0.35</v>
      </c>
      <c r="G165" s="37">
        <v>6</v>
      </c>
      <c r="H165" s="62">
        <v>2.1</v>
      </c>
      <c r="I165" s="62">
        <v>2.23</v>
      </c>
      <c r="J165" s="37">
        <v>234</v>
      </c>
      <c r="K165" s="37" t="s">
        <v>84</v>
      </c>
      <c r="L165" s="37" t="s">
        <v>45</v>
      </c>
      <c r="M165" s="38" t="s">
        <v>83</v>
      </c>
      <c r="N165" s="38"/>
      <c r="O165" s="37">
        <v>40</v>
      </c>
      <c r="P165" s="71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5" s="641"/>
      <c r="R165" s="641"/>
      <c r="S165" s="641"/>
      <c r="T165" s="642"/>
      <c r="U165" s="39" t="s">
        <v>45</v>
      </c>
      <c r="V165" s="39" t="s">
        <v>45</v>
      </c>
      <c r="W165" s="40" t="s">
        <v>0</v>
      </c>
      <c r="X165" s="58">
        <v>0</v>
      </c>
      <c r="Y165" s="55">
        <f t="shared" si="16"/>
        <v>0</v>
      </c>
      <c r="Z165" s="41" t="str">
        <f>IFERROR(IF(Y165=0,"",ROUNDUP(Y165/H165,0)*0.00502),"")</f>
        <v/>
      </c>
      <c r="AA165" s="68" t="s">
        <v>45</v>
      </c>
      <c r="AB165" s="69" t="s">
        <v>45</v>
      </c>
      <c r="AC165" s="222" t="s">
        <v>278</v>
      </c>
      <c r="AG165" s="78"/>
      <c r="AJ165" s="84" t="s">
        <v>45</v>
      </c>
      <c r="AK165" s="84">
        <v>0</v>
      </c>
      <c r="BB165" s="223" t="s">
        <v>66</v>
      </c>
      <c r="BM165" s="78">
        <f t="shared" si="17"/>
        <v>0</v>
      </c>
      <c r="BN165" s="78">
        <f t="shared" si="18"/>
        <v>0</v>
      </c>
      <c r="BO165" s="78">
        <f t="shared" si="19"/>
        <v>0</v>
      </c>
      <c r="BP165" s="78">
        <f t="shared" si="20"/>
        <v>0</v>
      </c>
    </row>
    <row r="166" spans="1:68" ht="27" customHeight="1" x14ac:dyDescent="0.25">
      <c r="A166" s="63" t="s">
        <v>287</v>
      </c>
      <c r="B166" s="63" t="s">
        <v>288</v>
      </c>
      <c r="C166" s="36">
        <v>4301031205</v>
      </c>
      <c r="D166" s="639">
        <v>4680115881785</v>
      </c>
      <c r="E166" s="639"/>
      <c r="F166" s="62">
        <v>0.35</v>
      </c>
      <c r="G166" s="37">
        <v>6</v>
      </c>
      <c r="H166" s="62">
        <v>2.1</v>
      </c>
      <c r="I166" s="62">
        <v>2.23</v>
      </c>
      <c r="J166" s="37">
        <v>234</v>
      </c>
      <c r="K166" s="37" t="s">
        <v>84</v>
      </c>
      <c r="L166" s="37" t="s">
        <v>45</v>
      </c>
      <c r="M166" s="38" t="s">
        <v>83</v>
      </c>
      <c r="N166" s="38"/>
      <c r="O166" s="37">
        <v>40</v>
      </c>
      <c r="P166" s="71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6" s="641"/>
      <c r="R166" s="641"/>
      <c r="S166" s="641"/>
      <c r="T166" s="642"/>
      <c r="U166" s="39" t="s">
        <v>45</v>
      </c>
      <c r="V166" s="39" t="s">
        <v>45</v>
      </c>
      <c r="W166" s="40" t="s">
        <v>0</v>
      </c>
      <c r="X166" s="58">
        <v>0</v>
      </c>
      <c r="Y166" s="55">
        <f t="shared" si="16"/>
        <v>0</v>
      </c>
      <c r="Z166" s="41" t="str">
        <f>IFERROR(IF(Y166=0,"",ROUNDUP(Y166/H166,0)*0.00502),"")</f>
        <v/>
      </c>
      <c r="AA166" s="68" t="s">
        <v>45</v>
      </c>
      <c r="AB166" s="69" t="s">
        <v>45</v>
      </c>
      <c r="AC166" s="224" t="s">
        <v>281</v>
      </c>
      <c r="AG166" s="78"/>
      <c r="AJ166" s="84" t="s">
        <v>45</v>
      </c>
      <c r="AK166" s="84">
        <v>0</v>
      </c>
      <c r="BB166" s="225" t="s">
        <v>66</v>
      </c>
      <c r="BM166" s="78">
        <f t="shared" si="17"/>
        <v>0</v>
      </c>
      <c r="BN166" s="78">
        <f t="shared" si="18"/>
        <v>0</v>
      </c>
      <c r="BO166" s="78">
        <f t="shared" si="19"/>
        <v>0</v>
      </c>
      <c r="BP166" s="78">
        <f t="shared" si="20"/>
        <v>0</v>
      </c>
    </row>
    <row r="167" spans="1:68" ht="27" customHeight="1" x14ac:dyDescent="0.25">
      <c r="A167" s="63" t="s">
        <v>289</v>
      </c>
      <c r="B167" s="63" t="s">
        <v>290</v>
      </c>
      <c r="C167" s="36">
        <v>4301031399</v>
      </c>
      <c r="D167" s="639">
        <v>4680115886537</v>
      </c>
      <c r="E167" s="639"/>
      <c r="F167" s="62">
        <v>0.3</v>
      </c>
      <c r="G167" s="37">
        <v>6</v>
      </c>
      <c r="H167" s="62">
        <v>1.8</v>
      </c>
      <c r="I167" s="62">
        <v>1.93</v>
      </c>
      <c r="J167" s="37">
        <v>234</v>
      </c>
      <c r="K167" s="37" t="s">
        <v>84</v>
      </c>
      <c r="L167" s="37" t="s">
        <v>45</v>
      </c>
      <c r="M167" s="38" t="s">
        <v>83</v>
      </c>
      <c r="N167" s="38"/>
      <c r="O167" s="37">
        <v>40</v>
      </c>
      <c r="P167" s="717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7" s="641"/>
      <c r="R167" s="641"/>
      <c r="S167" s="641"/>
      <c r="T167" s="642"/>
      <c r="U167" s="39" t="s">
        <v>45</v>
      </c>
      <c r="V167" s="39" t="s">
        <v>45</v>
      </c>
      <c r="W167" s="40" t="s">
        <v>0</v>
      </c>
      <c r="X167" s="58">
        <v>0</v>
      </c>
      <c r="Y167" s="55">
        <f t="shared" si="16"/>
        <v>0</v>
      </c>
      <c r="Z167" s="41" t="str">
        <f>IFERROR(IF(Y167=0,"",ROUNDUP(Y167/H167,0)*0.00502),"")</f>
        <v/>
      </c>
      <c r="AA167" s="68" t="s">
        <v>45</v>
      </c>
      <c r="AB167" s="69" t="s">
        <v>45</v>
      </c>
      <c r="AC167" s="226" t="s">
        <v>291</v>
      </c>
      <c r="AG167" s="78"/>
      <c r="AJ167" s="84" t="s">
        <v>45</v>
      </c>
      <c r="AK167" s="84">
        <v>0</v>
      </c>
      <c r="BB167" s="227" t="s">
        <v>66</v>
      </c>
      <c r="BM167" s="78">
        <f t="shared" si="17"/>
        <v>0</v>
      </c>
      <c r="BN167" s="78">
        <f t="shared" si="18"/>
        <v>0</v>
      </c>
      <c r="BO167" s="78">
        <f t="shared" si="19"/>
        <v>0</v>
      </c>
      <c r="BP167" s="78">
        <f t="shared" si="20"/>
        <v>0</v>
      </c>
    </row>
    <row r="168" spans="1:68" ht="37.5" customHeight="1" x14ac:dyDescent="0.25">
      <c r="A168" s="63" t="s">
        <v>292</v>
      </c>
      <c r="B168" s="63" t="s">
        <v>293</v>
      </c>
      <c r="C168" s="36">
        <v>4301031202</v>
      </c>
      <c r="D168" s="639">
        <v>4680115881679</v>
      </c>
      <c r="E168" s="639"/>
      <c r="F168" s="62">
        <v>0.35</v>
      </c>
      <c r="G168" s="37">
        <v>6</v>
      </c>
      <c r="H168" s="62">
        <v>2.1</v>
      </c>
      <c r="I168" s="62">
        <v>2.2000000000000002</v>
      </c>
      <c r="J168" s="37">
        <v>234</v>
      </c>
      <c r="K168" s="37" t="s">
        <v>84</v>
      </c>
      <c r="L168" s="37" t="s">
        <v>45</v>
      </c>
      <c r="M168" s="38" t="s">
        <v>83</v>
      </c>
      <c r="N168" s="38"/>
      <c r="O168" s="37">
        <v>40</v>
      </c>
      <c r="P168" s="71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8" s="641"/>
      <c r="R168" s="641"/>
      <c r="S168" s="641"/>
      <c r="T168" s="642"/>
      <c r="U168" s="39" t="s">
        <v>45</v>
      </c>
      <c r="V168" s="39" t="s">
        <v>45</v>
      </c>
      <c r="W168" s="40" t="s">
        <v>0</v>
      </c>
      <c r="X168" s="58">
        <v>0</v>
      </c>
      <c r="Y168" s="55">
        <f t="shared" si="16"/>
        <v>0</v>
      </c>
      <c r="Z168" s="41" t="str">
        <f>IFERROR(IF(Y168=0,"",ROUNDUP(Y168/H168,0)*0.00502),"")</f>
        <v/>
      </c>
      <c r="AA168" s="68" t="s">
        <v>45</v>
      </c>
      <c r="AB168" s="69" t="s">
        <v>45</v>
      </c>
      <c r="AC168" s="228" t="s">
        <v>284</v>
      </c>
      <c r="AG168" s="78"/>
      <c r="AJ168" s="84" t="s">
        <v>45</v>
      </c>
      <c r="AK168" s="84">
        <v>0</v>
      </c>
      <c r="BB168" s="229" t="s">
        <v>66</v>
      </c>
      <c r="BM168" s="78">
        <f t="shared" si="17"/>
        <v>0</v>
      </c>
      <c r="BN168" s="78">
        <f t="shared" si="18"/>
        <v>0</v>
      </c>
      <c r="BO168" s="78">
        <f t="shared" si="19"/>
        <v>0</v>
      </c>
      <c r="BP168" s="78">
        <f t="shared" si="20"/>
        <v>0</v>
      </c>
    </row>
    <row r="169" spans="1:68" ht="27" customHeight="1" x14ac:dyDescent="0.25">
      <c r="A169" s="63" t="s">
        <v>294</v>
      </c>
      <c r="B169" s="63" t="s">
        <v>295</v>
      </c>
      <c r="C169" s="36">
        <v>4301031158</v>
      </c>
      <c r="D169" s="639">
        <v>4680115880191</v>
      </c>
      <c r="E169" s="639"/>
      <c r="F169" s="62">
        <v>0.4</v>
      </c>
      <c r="G169" s="37">
        <v>6</v>
      </c>
      <c r="H169" s="62">
        <v>2.4</v>
      </c>
      <c r="I169" s="62">
        <v>2.58</v>
      </c>
      <c r="J169" s="37">
        <v>182</v>
      </c>
      <c r="K169" s="37" t="s">
        <v>90</v>
      </c>
      <c r="L169" s="37" t="s">
        <v>45</v>
      </c>
      <c r="M169" s="38" t="s">
        <v>83</v>
      </c>
      <c r="N169" s="38"/>
      <c r="O169" s="37">
        <v>40</v>
      </c>
      <c r="P169" s="71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9" s="641"/>
      <c r="R169" s="641"/>
      <c r="S169" s="641"/>
      <c r="T169" s="642"/>
      <c r="U169" s="39" t="s">
        <v>45</v>
      </c>
      <c r="V169" s="39" t="s">
        <v>45</v>
      </c>
      <c r="W169" s="40" t="s">
        <v>0</v>
      </c>
      <c r="X169" s="58">
        <v>0</v>
      </c>
      <c r="Y169" s="55">
        <f t="shared" si="16"/>
        <v>0</v>
      </c>
      <c r="Z169" s="41" t="str">
        <f>IFERROR(IF(Y169=0,"",ROUNDUP(Y169/H169,0)*0.00651),"")</f>
        <v/>
      </c>
      <c r="AA169" s="68" t="s">
        <v>45</v>
      </c>
      <c r="AB169" s="69" t="s">
        <v>45</v>
      </c>
      <c r="AC169" s="230" t="s">
        <v>284</v>
      </c>
      <c r="AG169" s="78"/>
      <c r="AJ169" s="84" t="s">
        <v>45</v>
      </c>
      <c r="AK169" s="84">
        <v>0</v>
      </c>
      <c r="BB169" s="231" t="s">
        <v>66</v>
      </c>
      <c r="BM169" s="78">
        <f t="shared" si="17"/>
        <v>0</v>
      </c>
      <c r="BN169" s="78">
        <f t="shared" si="18"/>
        <v>0</v>
      </c>
      <c r="BO169" s="78">
        <f t="shared" si="19"/>
        <v>0</v>
      </c>
      <c r="BP169" s="78">
        <f t="shared" si="20"/>
        <v>0</v>
      </c>
    </row>
    <row r="170" spans="1:68" ht="27" customHeight="1" x14ac:dyDescent="0.25">
      <c r="A170" s="63" t="s">
        <v>296</v>
      </c>
      <c r="B170" s="63" t="s">
        <v>297</v>
      </c>
      <c r="C170" s="36">
        <v>4301031245</v>
      </c>
      <c r="D170" s="639">
        <v>4680115883963</v>
      </c>
      <c r="E170" s="639"/>
      <c r="F170" s="62">
        <v>0.28000000000000003</v>
      </c>
      <c r="G170" s="37">
        <v>6</v>
      </c>
      <c r="H170" s="62">
        <v>1.68</v>
      </c>
      <c r="I170" s="62">
        <v>1.78</v>
      </c>
      <c r="J170" s="37">
        <v>234</v>
      </c>
      <c r="K170" s="37" t="s">
        <v>84</v>
      </c>
      <c r="L170" s="37" t="s">
        <v>45</v>
      </c>
      <c r="M170" s="38" t="s">
        <v>83</v>
      </c>
      <c r="N170" s="38"/>
      <c r="O170" s="37">
        <v>40</v>
      </c>
      <c r="P170" s="720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0" s="641"/>
      <c r="R170" s="641"/>
      <c r="S170" s="641"/>
      <c r="T170" s="642"/>
      <c r="U170" s="39" t="s">
        <v>45</v>
      </c>
      <c r="V170" s="39" t="s">
        <v>45</v>
      </c>
      <c r="W170" s="40" t="s">
        <v>0</v>
      </c>
      <c r="X170" s="58">
        <v>0</v>
      </c>
      <c r="Y170" s="55">
        <f t="shared" si="16"/>
        <v>0</v>
      </c>
      <c r="Z170" s="41" t="str">
        <f>IFERROR(IF(Y170=0,"",ROUNDUP(Y170/H170,0)*0.00502),"")</f>
        <v/>
      </c>
      <c r="AA170" s="68" t="s">
        <v>45</v>
      </c>
      <c r="AB170" s="69" t="s">
        <v>45</v>
      </c>
      <c r="AC170" s="232" t="s">
        <v>298</v>
      </c>
      <c r="AG170" s="78"/>
      <c r="AJ170" s="84" t="s">
        <v>45</v>
      </c>
      <c r="AK170" s="84">
        <v>0</v>
      </c>
      <c r="BB170" s="233" t="s">
        <v>66</v>
      </c>
      <c r="BM170" s="78">
        <f t="shared" si="17"/>
        <v>0</v>
      </c>
      <c r="BN170" s="78">
        <f t="shared" si="18"/>
        <v>0</v>
      </c>
      <c r="BO170" s="78">
        <f t="shared" si="19"/>
        <v>0</v>
      </c>
      <c r="BP170" s="78">
        <f t="shared" si="20"/>
        <v>0</v>
      </c>
    </row>
    <row r="171" spans="1:68" x14ac:dyDescent="0.2">
      <c r="A171" s="646"/>
      <c r="B171" s="646"/>
      <c r="C171" s="646"/>
      <c r="D171" s="646"/>
      <c r="E171" s="646"/>
      <c r="F171" s="646"/>
      <c r="G171" s="646"/>
      <c r="H171" s="646"/>
      <c r="I171" s="646"/>
      <c r="J171" s="646"/>
      <c r="K171" s="646"/>
      <c r="L171" s="646"/>
      <c r="M171" s="646"/>
      <c r="N171" s="646"/>
      <c r="O171" s="647"/>
      <c r="P171" s="643" t="s">
        <v>40</v>
      </c>
      <c r="Q171" s="644"/>
      <c r="R171" s="644"/>
      <c r="S171" s="644"/>
      <c r="T171" s="644"/>
      <c r="U171" s="644"/>
      <c r="V171" s="645"/>
      <c r="W171" s="42" t="s">
        <v>39</v>
      </c>
      <c r="X171" s="43">
        <f>IFERROR(X162/H162,"0")+IFERROR(X163/H163,"0")+IFERROR(X164/H164,"0")+IFERROR(X165/H165,"0")+IFERROR(X166/H166,"0")+IFERROR(X167/H167,"0")+IFERROR(X168/H168,"0")+IFERROR(X169/H169,"0")+IFERROR(X170/H170,"0")</f>
        <v>29.761904761904759</v>
      </c>
      <c r="Y171" s="43">
        <f>IFERROR(Y162/H162,"0")+IFERROR(Y163/H163,"0")+IFERROR(Y164/H164,"0")+IFERROR(Y165/H165,"0")+IFERROR(Y166/H166,"0")+IFERROR(Y167/H167,"0")+IFERROR(Y168/H168,"0")+IFERROR(Y169/H169,"0")+IFERROR(Y170/H170,"0")</f>
        <v>31</v>
      </c>
      <c r="Z171" s="43">
        <f>IFERROR(IF(Z162="",0,Z162),"0")+IFERROR(IF(Z163="",0,Z163),"0")+IFERROR(IF(Z164="",0,Z164),"0")+IFERROR(IF(Z165="",0,Z165),"0")+IFERROR(IF(Z166="",0,Z166),"0")+IFERROR(IF(Z167="",0,Z167),"0")+IFERROR(IF(Z168="",0,Z168),"0")+IFERROR(IF(Z169="",0,Z169),"0")+IFERROR(IF(Z170="",0,Z170),"0")</f>
        <v>0.27961999999999998</v>
      </c>
      <c r="AA171" s="67"/>
      <c r="AB171" s="67"/>
      <c r="AC171" s="67"/>
    </row>
    <row r="172" spans="1:68" x14ac:dyDescent="0.2">
      <c r="A172" s="646"/>
      <c r="B172" s="646"/>
      <c r="C172" s="646"/>
      <c r="D172" s="646"/>
      <c r="E172" s="646"/>
      <c r="F172" s="646"/>
      <c r="G172" s="646"/>
      <c r="H172" s="646"/>
      <c r="I172" s="646"/>
      <c r="J172" s="646"/>
      <c r="K172" s="646"/>
      <c r="L172" s="646"/>
      <c r="M172" s="646"/>
      <c r="N172" s="646"/>
      <c r="O172" s="647"/>
      <c r="P172" s="643" t="s">
        <v>40</v>
      </c>
      <c r="Q172" s="644"/>
      <c r="R172" s="644"/>
      <c r="S172" s="644"/>
      <c r="T172" s="644"/>
      <c r="U172" s="644"/>
      <c r="V172" s="645"/>
      <c r="W172" s="42" t="s">
        <v>0</v>
      </c>
      <c r="X172" s="43">
        <f>IFERROR(SUM(X162:X170),"0")</f>
        <v>125</v>
      </c>
      <c r="Y172" s="43">
        <f>IFERROR(SUM(Y162:Y170),"0")</f>
        <v>130.20000000000002</v>
      </c>
      <c r="Z172" s="42"/>
      <c r="AA172" s="67"/>
      <c r="AB172" s="67"/>
      <c r="AC172" s="67"/>
    </row>
    <row r="173" spans="1:68" ht="14.25" customHeight="1" x14ac:dyDescent="0.25">
      <c r="A173" s="638" t="s">
        <v>106</v>
      </c>
      <c r="B173" s="638"/>
      <c r="C173" s="638"/>
      <c r="D173" s="638"/>
      <c r="E173" s="638"/>
      <c r="F173" s="638"/>
      <c r="G173" s="638"/>
      <c r="H173" s="638"/>
      <c r="I173" s="638"/>
      <c r="J173" s="638"/>
      <c r="K173" s="638"/>
      <c r="L173" s="638"/>
      <c r="M173" s="638"/>
      <c r="N173" s="638"/>
      <c r="O173" s="638"/>
      <c r="P173" s="638"/>
      <c r="Q173" s="638"/>
      <c r="R173" s="638"/>
      <c r="S173" s="638"/>
      <c r="T173" s="638"/>
      <c r="U173" s="638"/>
      <c r="V173" s="638"/>
      <c r="W173" s="638"/>
      <c r="X173" s="638"/>
      <c r="Y173" s="638"/>
      <c r="Z173" s="638"/>
      <c r="AA173" s="66"/>
      <c r="AB173" s="66"/>
      <c r="AC173" s="80"/>
    </row>
    <row r="174" spans="1:68" ht="27" customHeight="1" x14ac:dyDescent="0.25">
      <c r="A174" s="63" t="s">
        <v>299</v>
      </c>
      <c r="B174" s="63" t="s">
        <v>300</v>
      </c>
      <c r="C174" s="36">
        <v>4301032053</v>
      </c>
      <c r="D174" s="639">
        <v>4680115886780</v>
      </c>
      <c r="E174" s="639"/>
      <c r="F174" s="62">
        <v>7.0000000000000007E-2</v>
      </c>
      <c r="G174" s="37">
        <v>18</v>
      </c>
      <c r="H174" s="62">
        <v>1.26</v>
      </c>
      <c r="I174" s="62">
        <v>1.45</v>
      </c>
      <c r="J174" s="37">
        <v>216</v>
      </c>
      <c r="K174" s="37" t="s">
        <v>303</v>
      </c>
      <c r="L174" s="37" t="s">
        <v>45</v>
      </c>
      <c r="M174" s="38" t="s">
        <v>302</v>
      </c>
      <c r="N174" s="38"/>
      <c r="O174" s="37">
        <v>60</v>
      </c>
      <c r="P174" s="721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4" s="641"/>
      <c r="R174" s="641"/>
      <c r="S174" s="641"/>
      <c r="T174" s="642"/>
      <c r="U174" s="39" t="s">
        <v>45</v>
      </c>
      <c r="V174" s="39" t="s">
        <v>45</v>
      </c>
      <c r="W174" s="40" t="s">
        <v>0</v>
      </c>
      <c r="X174" s="58">
        <v>0</v>
      </c>
      <c r="Y174" s="55">
        <f>IFERROR(IF(X174="",0,CEILING((X174/$H174),1)*$H174),"")</f>
        <v>0</v>
      </c>
      <c r="Z174" s="41" t="str">
        <f>IFERROR(IF(Y174=0,"",ROUNDUP(Y174/H174,0)*0.0059),"")</f>
        <v/>
      </c>
      <c r="AA174" s="68" t="s">
        <v>45</v>
      </c>
      <c r="AB174" s="69" t="s">
        <v>45</v>
      </c>
      <c r="AC174" s="234" t="s">
        <v>301</v>
      </c>
      <c r="AG174" s="78"/>
      <c r="AJ174" s="84" t="s">
        <v>45</v>
      </c>
      <c r="AK174" s="84">
        <v>0</v>
      </c>
      <c r="BB174" s="235" t="s">
        <v>66</v>
      </c>
      <c r="BM174" s="78">
        <f>IFERROR(X174*I174/H174,"0")</f>
        <v>0</v>
      </c>
      <c r="BN174" s="78">
        <f>IFERROR(Y174*I174/H174,"0")</f>
        <v>0</v>
      </c>
      <c r="BO174" s="78">
        <f>IFERROR(1/J174*(X174/H174),"0")</f>
        <v>0</v>
      </c>
      <c r="BP174" s="78">
        <f>IFERROR(1/J174*(Y174/H174),"0")</f>
        <v>0</v>
      </c>
    </row>
    <row r="175" spans="1:68" ht="27" customHeight="1" x14ac:dyDescent="0.25">
      <c r="A175" s="63" t="s">
        <v>304</v>
      </c>
      <c r="B175" s="63" t="s">
        <v>305</v>
      </c>
      <c r="C175" s="36">
        <v>4301032051</v>
      </c>
      <c r="D175" s="639">
        <v>4680115886742</v>
      </c>
      <c r="E175" s="639"/>
      <c r="F175" s="62">
        <v>7.0000000000000007E-2</v>
      </c>
      <c r="G175" s="37">
        <v>18</v>
      </c>
      <c r="H175" s="62">
        <v>1.26</v>
      </c>
      <c r="I175" s="62">
        <v>1.45</v>
      </c>
      <c r="J175" s="37">
        <v>216</v>
      </c>
      <c r="K175" s="37" t="s">
        <v>303</v>
      </c>
      <c r="L175" s="37" t="s">
        <v>45</v>
      </c>
      <c r="M175" s="38" t="s">
        <v>302</v>
      </c>
      <c r="N175" s="38"/>
      <c r="O175" s="37">
        <v>90</v>
      </c>
      <c r="P175" s="722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5" s="641"/>
      <c r="R175" s="641"/>
      <c r="S175" s="641"/>
      <c r="T175" s="642"/>
      <c r="U175" s="39" t="s">
        <v>45</v>
      </c>
      <c r="V175" s="39" t="s">
        <v>45</v>
      </c>
      <c r="W175" s="40" t="s">
        <v>0</v>
      </c>
      <c r="X175" s="58">
        <v>0</v>
      </c>
      <c r="Y175" s="55">
        <f>IFERROR(IF(X175="",0,CEILING((X175/$H175),1)*$H175),"")</f>
        <v>0</v>
      </c>
      <c r="Z175" s="41" t="str">
        <f>IFERROR(IF(Y175=0,"",ROUNDUP(Y175/H175,0)*0.0059),"")</f>
        <v/>
      </c>
      <c r="AA175" s="68" t="s">
        <v>45</v>
      </c>
      <c r="AB175" s="69" t="s">
        <v>45</v>
      </c>
      <c r="AC175" s="236" t="s">
        <v>306</v>
      </c>
      <c r="AG175" s="78"/>
      <c r="AJ175" s="84" t="s">
        <v>45</v>
      </c>
      <c r="AK175" s="84">
        <v>0</v>
      </c>
      <c r="BB175" s="237" t="s">
        <v>66</v>
      </c>
      <c r="BM175" s="78">
        <f>IFERROR(X175*I175/H175,"0")</f>
        <v>0</v>
      </c>
      <c r="BN175" s="78">
        <f>IFERROR(Y175*I175/H175,"0")</f>
        <v>0</v>
      </c>
      <c r="BO175" s="78">
        <f>IFERROR(1/J175*(X175/H175),"0")</f>
        <v>0</v>
      </c>
      <c r="BP175" s="78">
        <f>IFERROR(1/J175*(Y175/H175),"0")</f>
        <v>0</v>
      </c>
    </row>
    <row r="176" spans="1:68" ht="27" customHeight="1" x14ac:dyDescent="0.25">
      <c r="A176" s="63" t="s">
        <v>307</v>
      </c>
      <c r="B176" s="63" t="s">
        <v>308</v>
      </c>
      <c r="C176" s="36">
        <v>4301032052</v>
      </c>
      <c r="D176" s="639">
        <v>4680115886766</v>
      </c>
      <c r="E176" s="639"/>
      <c r="F176" s="62">
        <v>7.0000000000000007E-2</v>
      </c>
      <c r="G176" s="37">
        <v>18</v>
      </c>
      <c r="H176" s="62">
        <v>1.26</v>
      </c>
      <c r="I176" s="62">
        <v>1.45</v>
      </c>
      <c r="J176" s="37">
        <v>216</v>
      </c>
      <c r="K176" s="37" t="s">
        <v>303</v>
      </c>
      <c r="L176" s="37" t="s">
        <v>45</v>
      </c>
      <c r="M176" s="38" t="s">
        <v>302</v>
      </c>
      <c r="N176" s="38"/>
      <c r="O176" s="37">
        <v>90</v>
      </c>
      <c r="P176" s="723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6" s="641"/>
      <c r="R176" s="641"/>
      <c r="S176" s="641"/>
      <c r="T176" s="642"/>
      <c r="U176" s="39" t="s">
        <v>45</v>
      </c>
      <c r="V176" s="39" t="s">
        <v>45</v>
      </c>
      <c r="W176" s="40" t="s">
        <v>0</v>
      </c>
      <c r="X176" s="58">
        <v>0</v>
      </c>
      <c r="Y176" s="55">
        <f>IFERROR(IF(X176="",0,CEILING((X176/$H176),1)*$H176),"")</f>
        <v>0</v>
      </c>
      <c r="Z176" s="41" t="str">
        <f>IFERROR(IF(Y176=0,"",ROUNDUP(Y176/H176,0)*0.0059),"")</f>
        <v/>
      </c>
      <c r="AA176" s="68" t="s">
        <v>45</v>
      </c>
      <c r="AB176" s="69" t="s">
        <v>45</v>
      </c>
      <c r="AC176" s="238" t="s">
        <v>306</v>
      </c>
      <c r="AG176" s="78"/>
      <c r="AJ176" s="84" t="s">
        <v>45</v>
      </c>
      <c r="AK176" s="84">
        <v>0</v>
      </c>
      <c r="BB176" s="239" t="s">
        <v>66</v>
      </c>
      <c r="BM176" s="78">
        <f>IFERROR(X176*I176/H176,"0")</f>
        <v>0</v>
      </c>
      <c r="BN176" s="78">
        <f>IFERROR(Y176*I176/H176,"0")</f>
        <v>0</v>
      </c>
      <c r="BO176" s="78">
        <f>IFERROR(1/J176*(X176/H176),"0")</f>
        <v>0</v>
      </c>
      <c r="BP176" s="78">
        <f>IFERROR(1/J176*(Y176/H176),"0")</f>
        <v>0</v>
      </c>
    </row>
    <row r="177" spans="1:68" x14ac:dyDescent="0.2">
      <c r="A177" s="646"/>
      <c r="B177" s="646"/>
      <c r="C177" s="646"/>
      <c r="D177" s="646"/>
      <c r="E177" s="646"/>
      <c r="F177" s="646"/>
      <c r="G177" s="646"/>
      <c r="H177" s="646"/>
      <c r="I177" s="646"/>
      <c r="J177" s="646"/>
      <c r="K177" s="646"/>
      <c r="L177" s="646"/>
      <c r="M177" s="646"/>
      <c r="N177" s="646"/>
      <c r="O177" s="647"/>
      <c r="P177" s="643" t="s">
        <v>40</v>
      </c>
      <c r="Q177" s="644"/>
      <c r="R177" s="644"/>
      <c r="S177" s="644"/>
      <c r="T177" s="644"/>
      <c r="U177" s="644"/>
      <c r="V177" s="645"/>
      <c r="W177" s="42" t="s">
        <v>39</v>
      </c>
      <c r="X177" s="43">
        <f>IFERROR(X174/H174,"0")+IFERROR(X175/H175,"0")+IFERROR(X176/H176,"0")</f>
        <v>0</v>
      </c>
      <c r="Y177" s="43">
        <f>IFERROR(Y174/H174,"0")+IFERROR(Y175/H175,"0")+IFERROR(Y176/H176,"0")</f>
        <v>0</v>
      </c>
      <c r="Z177" s="43">
        <f>IFERROR(IF(Z174="",0,Z174),"0")+IFERROR(IF(Z175="",0,Z175),"0")+IFERROR(IF(Z176="",0,Z176),"0")</f>
        <v>0</v>
      </c>
      <c r="AA177" s="67"/>
      <c r="AB177" s="67"/>
      <c r="AC177" s="67"/>
    </row>
    <row r="178" spans="1:68" x14ac:dyDescent="0.2">
      <c r="A178" s="646"/>
      <c r="B178" s="646"/>
      <c r="C178" s="646"/>
      <c r="D178" s="646"/>
      <c r="E178" s="646"/>
      <c r="F178" s="646"/>
      <c r="G178" s="646"/>
      <c r="H178" s="646"/>
      <c r="I178" s="646"/>
      <c r="J178" s="646"/>
      <c r="K178" s="646"/>
      <c r="L178" s="646"/>
      <c r="M178" s="646"/>
      <c r="N178" s="646"/>
      <c r="O178" s="647"/>
      <c r="P178" s="643" t="s">
        <v>40</v>
      </c>
      <c r="Q178" s="644"/>
      <c r="R178" s="644"/>
      <c r="S178" s="644"/>
      <c r="T178" s="644"/>
      <c r="U178" s="644"/>
      <c r="V178" s="645"/>
      <c r="W178" s="42" t="s">
        <v>0</v>
      </c>
      <c r="X178" s="43">
        <f>IFERROR(SUM(X174:X176),"0")</f>
        <v>0</v>
      </c>
      <c r="Y178" s="43">
        <f>IFERROR(SUM(Y174:Y176),"0")</f>
        <v>0</v>
      </c>
      <c r="Z178" s="42"/>
      <c r="AA178" s="67"/>
      <c r="AB178" s="67"/>
      <c r="AC178" s="67"/>
    </row>
    <row r="179" spans="1:68" ht="14.25" customHeight="1" x14ac:dyDescent="0.25">
      <c r="A179" s="638" t="s">
        <v>309</v>
      </c>
      <c r="B179" s="638"/>
      <c r="C179" s="638"/>
      <c r="D179" s="638"/>
      <c r="E179" s="638"/>
      <c r="F179" s="638"/>
      <c r="G179" s="638"/>
      <c r="H179" s="638"/>
      <c r="I179" s="638"/>
      <c r="J179" s="638"/>
      <c r="K179" s="638"/>
      <c r="L179" s="638"/>
      <c r="M179" s="638"/>
      <c r="N179" s="638"/>
      <c r="O179" s="638"/>
      <c r="P179" s="638"/>
      <c r="Q179" s="638"/>
      <c r="R179" s="638"/>
      <c r="S179" s="638"/>
      <c r="T179" s="638"/>
      <c r="U179" s="638"/>
      <c r="V179" s="638"/>
      <c r="W179" s="638"/>
      <c r="X179" s="638"/>
      <c r="Y179" s="638"/>
      <c r="Z179" s="638"/>
      <c r="AA179" s="66"/>
      <c r="AB179" s="66"/>
      <c r="AC179" s="80"/>
    </row>
    <row r="180" spans="1:68" ht="27" customHeight="1" x14ac:dyDescent="0.25">
      <c r="A180" s="63" t="s">
        <v>310</v>
      </c>
      <c r="B180" s="63" t="s">
        <v>311</v>
      </c>
      <c r="C180" s="36">
        <v>4301170013</v>
      </c>
      <c r="D180" s="639">
        <v>4680115886797</v>
      </c>
      <c r="E180" s="639"/>
      <c r="F180" s="62">
        <v>7.0000000000000007E-2</v>
      </c>
      <c r="G180" s="37">
        <v>18</v>
      </c>
      <c r="H180" s="62">
        <v>1.26</v>
      </c>
      <c r="I180" s="62">
        <v>1.45</v>
      </c>
      <c r="J180" s="37">
        <v>216</v>
      </c>
      <c r="K180" s="37" t="s">
        <v>303</v>
      </c>
      <c r="L180" s="37" t="s">
        <v>45</v>
      </c>
      <c r="M180" s="38" t="s">
        <v>302</v>
      </c>
      <c r="N180" s="38"/>
      <c r="O180" s="37">
        <v>90</v>
      </c>
      <c r="P180" s="724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0" s="641"/>
      <c r="R180" s="641"/>
      <c r="S180" s="641"/>
      <c r="T180" s="642"/>
      <c r="U180" s="39" t="s">
        <v>45</v>
      </c>
      <c r="V180" s="39" t="s">
        <v>45</v>
      </c>
      <c r="W180" s="40" t="s">
        <v>0</v>
      </c>
      <c r="X180" s="58">
        <v>0</v>
      </c>
      <c r="Y180" s="55">
        <f>IFERROR(IF(X180="",0,CEILING((X180/$H180),1)*$H180),"")</f>
        <v>0</v>
      </c>
      <c r="Z180" s="41" t="str">
        <f>IFERROR(IF(Y180=0,"",ROUNDUP(Y180/H180,0)*0.0059),"")</f>
        <v/>
      </c>
      <c r="AA180" s="68" t="s">
        <v>45</v>
      </c>
      <c r="AB180" s="69" t="s">
        <v>45</v>
      </c>
      <c r="AC180" s="240" t="s">
        <v>306</v>
      </c>
      <c r="AG180" s="78"/>
      <c r="AJ180" s="84" t="s">
        <v>45</v>
      </c>
      <c r="AK180" s="84">
        <v>0</v>
      </c>
      <c r="BB180" s="241" t="s">
        <v>66</v>
      </c>
      <c r="BM180" s="78">
        <f>IFERROR(X180*I180/H180,"0")</f>
        <v>0</v>
      </c>
      <c r="BN180" s="78">
        <f>IFERROR(Y180*I180/H180,"0")</f>
        <v>0</v>
      </c>
      <c r="BO180" s="78">
        <f>IFERROR(1/J180*(X180/H180),"0")</f>
        <v>0</v>
      </c>
      <c r="BP180" s="78">
        <f>IFERROR(1/J180*(Y180/H180),"0")</f>
        <v>0</v>
      </c>
    </row>
    <row r="181" spans="1:68" x14ac:dyDescent="0.2">
      <c r="A181" s="646"/>
      <c r="B181" s="646"/>
      <c r="C181" s="646"/>
      <c r="D181" s="646"/>
      <c r="E181" s="646"/>
      <c r="F181" s="646"/>
      <c r="G181" s="646"/>
      <c r="H181" s="646"/>
      <c r="I181" s="646"/>
      <c r="J181" s="646"/>
      <c r="K181" s="646"/>
      <c r="L181" s="646"/>
      <c r="M181" s="646"/>
      <c r="N181" s="646"/>
      <c r="O181" s="647"/>
      <c r="P181" s="643" t="s">
        <v>40</v>
      </c>
      <c r="Q181" s="644"/>
      <c r="R181" s="644"/>
      <c r="S181" s="644"/>
      <c r="T181" s="644"/>
      <c r="U181" s="644"/>
      <c r="V181" s="645"/>
      <c r="W181" s="42" t="s">
        <v>39</v>
      </c>
      <c r="X181" s="43">
        <f>IFERROR(X180/H180,"0")</f>
        <v>0</v>
      </c>
      <c r="Y181" s="43">
        <f>IFERROR(Y180/H180,"0")</f>
        <v>0</v>
      </c>
      <c r="Z181" s="43">
        <f>IFERROR(IF(Z180="",0,Z180),"0")</f>
        <v>0</v>
      </c>
      <c r="AA181" s="67"/>
      <c r="AB181" s="67"/>
      <c r="AC181" s="67"/>
    </row>
    <row r="182" spans="1:68" x14ac:dyDescent="0.2">
      <c r="A182" s="646"/>
      <c r="B182" s="646"/>
      <c r="C182" s="646"/>
      <c r="D182" s="646"/>
      <c r="E182" s="646"/>
      <c r="F182" s="646"/>
      <c r="G182" s="646"/>
      <c r="H182" s="646"/>
      <c r="I182" s="646"/>
      <c r="J182" s="646"/>
      <c r="K182" s="646"/>
      <c r="L182" s="646"/>
      <c r="M182" s="646"/>
      <c r="N182" s="646"/>
      <c r="O182" s="647"/>
      <c r="P182" s="643" t="s">
        <v>40</v>
      </c>
      <c r="Q182" s="644"/>
      <c r="R182" s="644"/>
      <c r="S182" s="644"/>
      <c r="T182" s="644"/>
      <c r="U182" s="644"/>
      <c r="V182" s="645"/>
      <c r="W182" s="42" t="s">
        <v>0</v>
      </c>
      <c r="X182" s="43">
        <f>IFERROR(SUM(X180:X180),"0")</f>
        <v>0</v>
      </c>
      <c r="Y182" s="43">
        <f>IFERROR(SUM(Y180:Y180),"0")</f>
        <v>0</v>
      </c>
      <c r="Z182" s="42"/>
      <c r="AA182" s="67"/>
      <c r="AB182" s="67"/>
      <c r="AC182" s="67"/>
    </row>
    <row r="183" spans="1:68" ht="16.5" customHeight="1" x14ac:dyDescent="0.25">
      <c r="A183" s="637" t="s">
        <v>312</v>
      </c>
      <c r="B183" s="637"/>
      <c r="C183" s="637"/>
      <c r="D183" s="637"/>
      <c r="E183" s="637"/>
      <c r="F183" s="637"/>
      <c r="G183" s="637"/>
      <c r="H183" s="637"/>
      <c r="I183" s="637"/>
      <c r="J183" s="637"/>
      <c r="K183" s="637"/>
      <c r="L183" s="637"/>
      <c r="M183" s="637"/>
      <c r="N183" s="637"/>
      <c r="O183" s="637"/>
      <c r="P183" s="637"/>
      <c r="Q183" s="637"/>
      <c r="R183" s="637"/>
      <c r="S183" s="637"/>
      <c r="T183" s="637"/>
      <c r="U183" s="637"/>
      <c r="V183" s="637"/>
      <c r="W183" s="637"/>
      <c r="X183" s="637"/>
      <c r="Y183" s="637"/>
      <c r="Z183" s="637"/>
      <c r="AA183" s="65"/>
      <c r="AB183" s="65"/>
      <c r="AC183" s="79"/>
    </row>
    <row r="184" spans="1:68" ht="14.25" customHeight="1" x14ac:dyDescent="0.25">
      <c r="A184" s="638" t="s">
        <v>114</v>
      </c>
      <c r="B184" s="638"/>
      <c r="C184" s="638"/>
      <c r="D184" s="638"/>
      <c r="E184" s="638"/>
      <c r="F184" s="638"/>
      <c r="G184" s="638"/>
      <c r="H184" s="638"/>
      <c r="I184" s="638"/>
      <c r="J184" s="638"/>
      <c r="K184" s="638"/>
      <c r="L184" s="638"/>
      <c r="M184" s="638"/>
      <c r="N184" s="638"/>
      <c r="O184" s="638"/>
      <c r="P184" s="638"/>
      <c r="Q184" s="638"/>
      <c r="R184" s="638"/>
      <c r="S184" s="638"/>
      <c r="T184" s="638"/>
      <c r="U184" s="638"/>
      <c r="V184" s="638"/>
      <c r="W184" s="638"/>
      <c r="X184" s="638"/>
      <c r="Y184" s="638"/>
      <c r="Z184" s="638"/>
      <c r="AA184" s="66"/>
      <c r="AB184" s="66"/>
      <c r="AC184" s="80"/>
    </row>
    <row r="185" spans="1:68" ht="16.5" customHeight="1" x14ac:dyDescent="0.25">
      <c r="A185" s="63" t="s">
        <v>313</v>
      </c>
      <c r="B185" s="63" t="s">
        <v>314</v>
      </c>
      <c r="C185" s="36">
        <v>4301011450</v>
      </c>
      <c r="D185" s="639">
        <v>4680115881402</v>
      </c>
      <c r="E185" s="639"/>
      <c r="F185" s="62">
        <v>1.35</v>
      </c>
      <c r="G185" s="37">
        <v>8</v>
      </c>
      <c r="H185" s="62">
        <v>10.8</v>
      </c>
      <c r="I185" s="62">
        <v>11.234999999999999</v>
      </c>
      <c r="J185" s="37">
        <v>64</v>
      </c>
      <c r="K185" s="37" t="s">
        <v>119</v>
      </c>
      <c r="L185" s="37" t="s">
        <v>45</v>
      </c>
      <c r="M185" s="38" t="s">
        <v>118</v>
      </c>
      <c r="N185" s="38"/>
      <c r="O185" s="37">
        <v>55</v>
      </c>
      <c r="P185" s="72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5" s="641"/>
      <c r="R185" s="641"/>
      <c r="S185" s="641"/>
      <c r="T185" s="642"/>
      <c r="U185" s="39" t="s">
        <v>45</v>
      </c>
      <c r="V185" s="39" t="s">
        <v>45</v>
      </c>
      <c r="W185" s="40" t="s">
        <v>0</v>
      </c>
      <c r="X185" s="58">
        <v>0</v>
      </c>
      <c r="Y185" s="55">
        <f>IFERROR(IF(X185="",0,CEILING((X185/$H185),1)*$H185),"")</f>
        <v>0</v>
      </c>
      <c r="Z185" s="41" t="str">
        <f>IFERROR(IF(Y185=0,"",ROUNDUP(Y185/H185,0)*0.01898),"")</f>
        <v/>
      </c>
      <c r="AA185" s="68" t="s">
        <v>45</v>
      </c>
      <c r="AB185" s="69" t="s">
        <v>45</v>
      </c>
      <c r="AC185" s="242" t="s">
        <v>315</v>
      </c>
      <c r="AG185" s="78"/>
      <c r="AJ185" s="84" t="s">
        <v>45</v>
      </c>
      <c r="AK185" s="84">
        <v>0</v>
      </c>
      <c r="BB185" s="243" t="s">
        <v>66</v>
      </c>
      <c r="BM185" s="78">
        <f>IFERROR(X185*I185/H185,"0")</f>
        <v>0</v>
      </c>
      <c r="BN185" s="78">
        <f>IFERROR(Y185*I185/H185,"0")</f>
        <v>0</v>
      </c>
      <c r="BO185" s="78">
        <f>IFERROR(1/J185*(X185/H185),"0")</f>
        <v>0</v>
      </c>
      <c r="BP185" s="78">
        <f>IFERROR(1/J185*(Y185/H185),"0")</f>
        <v>0</v>
      </c>
    </row>
    <row r="186" spans="1:68" ht="27" customHeight="1" x14ac:dyDescent="0.25">
      <c r="A186" s="63" t="s">
        <v>316</v>
      </c>
      <c r="B186" s="63" t="s">
        <v>317</v>
      </c>
      <c r="C186" s="36">
        <v>4301011768</v>
      </c>
      <c r="D186" s="639">
        <v>4680115881396</v>
      </c>
      <c r="E186" s="639"/>
      <c r="F186" s="62">
        <v>0.45</v>
      </c>
      <c r="G186" s="37">
        <v>6</v>
      </c>
      <c r="H186" s="62">
        <v>2.7</v>
      </c>
      <c r="I186" s="62">
        <v>2.88</v>
      </c>
      <c r="J186" s="37">
        <v>182</v>
      </c>
      <c r="K186" s="37" t="s">
        <v>90</v>
      </c>
      <c r="L186" s="37" t="s">
        <v>45</v>
      </c>
      <c r="M186" s="38" t="s">
        <v>118</v>
      </c>
      <c r="N186" s="38"/>
      <c r="O186" s="37">
        <v>55</v>
      </c>
      <c r="P186" s="72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6" s="641"/>
      <c r="R186" s="641"/>
      <c r="S186" s="641"/>
      <c r="T186" s="642"/>
      <c r="U186" s="39" t="s">
        <v>45</v>
      </c>
      <c r="V186" s="39" t="s">
        <v>45</v>
      </c>
      <c r="W186" s="40" t="s">
        <v>0</v>
      </c>
      <c r="X186" s="58">
        <v>0</v>
      </c>
      <c r="Y186" s="55">
        <f>IFERROR(IF(X186="",0,CEILING((X186/$H186),1)*$H186),"")</f>
        <v>0</v>
      </c>
      <c r="Z186" s="41" t="str">
        <f>IFERROR(IF(Y186=0,"",ROUNDUP(Y186/H186,0)*0.00651),"")</f>
        <v/>
      </c>
      <c r="AA186" s="68" t="s">
        <v>45</v>
      </c>
      <c r="AB186" s="69" t="s">
        <v>45</v>
      </c>
      <c r="AC186" s="244" t="s">
        <v>315</v>
      </c>
      <c r="AG186" s="78"/>
      <c r="AJ186" s="84" t="s">
        <v>45</v>
      </c>
      <c r="AK186" s="84">
        <v>0</v>
      </c>
      <c r="BB186" s="245" t="s">
        <v>66</v>
      </c>
      <c r="BM186" s="78">
        <f>IFERROR(X186*I186/H186,"0")</f>
        <v>0</v>
      </c>
      <c r="BN186" s="78">
        <f>IFERROR(Y186*I186/H186,"0")</f>
        <v>0</v>
      </c>
      <c r="BO186" s="78">
        <f>IFERROR(1/J186*(X186/H186),"0")</f>
        <v>0</v>
      </c>
      <c r="BP186" s="78">
        <f>IFERROR(1/J186*(Y186/H186),"0")</f>
        <v>0</v>
      </c>
    </row>
    <row r="187" spans="1:68" x14ac:dyDescent="0.2">
      <c r="A187" s="646"/>
      <c r="B187" s="646"/>
      <c r="C187" s="646"/>
      <c r="D187" s="646"/>
      <c r="E187" s="646"/>
      <c r="F187" s="646"/>
      <c r="G187" s="646"/>
      <c r="H187" s="646"/>
      <c r="I187" s="646"/>
      <c r="J187" s="646"/>
      <c r="K187" s="646"/>
      <c r="L187" s="646"/>
      <c r="M187" s="646"/>
      <c r="N187" s="646"/>
      <c r="O187" s="647"/>
      <c r="P187" s="643" t="s">
        <v>40</v>
      </c>
      <c r="Q187" s="644"/>
      <c r="R187" s="644"/>
      <c r="S187" s="644"/>
      <c r="T187" s="644"/>
      <c r="U187" s="644"/>
      <c r="V187" s="645"/>
      <c r="W187" s="42" t="s">
        <v>39</v>
      </c>
      <c r="X187" s="43">
        <f>IFERROR(X185/H185,"0")+IFERROR(X186/H186,"0")</f>
        <v>0</v>
      </c>
      <c r="Y187" s="43">
        <f>IFERROR(Y185/H185,"0")+IFERROR(Y186/H186,"0")</f>
        <v>0</v>
      </c>
      <c r="Z187" s="43">
        <f>IFERROR(IF(Z185="",0,Z185),"0")+IFERROR(IF(Z186="",0,Z186),"0")</f>
        <v>0</v>
      </c>
      <c r="AA187" s="67"/>
      <c r="AB187" s="67"/>
      <c r="AC187" s="67"/>
    </row>
    <row r="188" spans="1:68" x14ac:dyDescent="0.2">
      <c r="A188" s="646"/>
      <c r="B188" s="646"/>
      <c r="C188" s="646"/>
      <c r="D188" s="646"/>
      <c r="E188" s="646"/>
      <c r="F188" s="646"/>
      <c r="G188" s="646"/>
      <c r="H188" s="646"/>
      <c r="I188" s="646"/>
      <c r="J188" s="646"/>
      <c r="K188" s="646"/>
      <c r="L188" s="646"/>
      <c r="M188" s="646"/>
      <c r="N188" s="646"/>
      <c r="O188" s="647"/>
      <c r="P188" s="643" t="s">
        <v>40</v>
      </c>
      <c r="Q188" s="644"/>
      <c r="R188" s="644"/>
      <c r="S188" s="644"/>
      <c r="T188" s="644"/>
      <c r="U188" s="644"/>
      <c r="V188" s="645"/>
      <c r="W188" s="42" t="s">
        <v>0</v>
      </c>
      <c r="X188" s="43">
        <f>IFERROR(SUM(X185:X186),"0")</f>
        <v>0</v>
      </c>
      <c r="Y188" s="43">
        <f>IFERROR(SUM(Y185:Y186),"0")</f>
        <v>0</v>
      </c>
      <c r="Z188" s="42"/>
      <c r="AA188" s="67"/>
      <c r="AB188" s="67"/>
      <c r="AC188" s="67"/>
    </row>
    <row r="189" spans="1:68" ht="14.25" customHeight="1" x14ac:dyDescent="0.25">
      <c r="A189" s="638" t="s">
        <v>150</v>
      </c>
      <c r="B189" s="638"/>
      <c r="C189" s="638"/>
      <c r="D189" s="638"/>
      <c r="E189" s="638"/>
      <c r="F189" s="638"/>
      <c r="G189" s="638"/>
      <c r="H189" s="638"/>
      <c r="I189" s="638"/>
      <c r="J189" s="638"/>
      <c r="K189" s="638"/>
      <c r="L189" s="638"/>
      <c r="M189" s="638"/>
      <c r="N189" s="638"/>
      <c r="O189" s="638"/>
      <c r="P189" s="638"/>
      <c r="Q189" s="638"/>
      <c r="R189" s="638"/>
      <c r="S189" s="638"/>
      <c r="T189" s="638"/>
      <c r="U189" s="638"/>
      <c r="V189" s="638"/>
      <c r="W189" s="638"/>
      <c r="X189" s="638"/>
      <c r="Y189" s="638"/>
      <c r="Z189" s="638"/>
      <c r="AA189" s="66"/>
      <c r="AB189" s="66"/>
      <c r="AC189" s="80"/>
    </row>
    <row r="190" spans="1:68" ht="16.5" customHeight="1" x14ac:dyDescent="0.25">
      <c r="A190" s="63" t="s">
        <v>318</v>
      </c>
      <c r="B190" s="63" t="s">
        <v>319</v>
      </c>
      <c r="C190" s="36">
        <v>4301020262</v>
      </c>
      <c r="D190" s="639">
        <v>4680115882935</v>
      </c>
      <c r="E190" s="639"/>
      <c r="F190" s="62">
        <v>1.35</v>
      </c>
      <c r="G190" s="37">
        <v>8</v>
      </c>
      <c r="H190" s="62">
        <v>10.8</v>
      </c>
      <c r="I190" s="62">
        <v>11.234999999999999</v>
      </c>
      <c r="J190" s="37">
        <v>64</v>
      </c>
      <c r="K190" s="37" t="s">
        <v>119</v>
      </c>
      <c r="L190" s="37" t="s">
        <v>45</v>
      </c>
      <c r="M190" s="38" t="s">
        <v>89</v>
      </c>
      <c r="N190" s="38"/>
      <c r="O190" s="37">
        <v>50</v>
      </c>
      <c r="P190" s="72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0" s="641"/>
      <c r="R190" s="641"/>
      <c r="S190" s="641"/>
      <c r="T190" s="642"/>
      <c r="U190" s="39" t="s">
        <v>45</v>
      </c>
      <c r="V190" s="39" t="s">
        <v>45</v>
      </c>
      <c r="W190" s="40" t="s">
        <v>0</v>
      </c>
      <c r="X190" s="58">
        <v>0</v>
      </c>
      <c r="Y190" s="55">
        <f>IFERROR(IF(X190="",0,CEILING((X190/$H190),1)*$H190),"")</f>
        <v>0</v>
      </c>
      <c r="Z190" s="41" t="str">
        <f>IFERROR(IF(Y190=0,"",ROUNDUP(Y190/H190,0)*0.01898),"")</f>
        <v/>
      </c>
      <c r="AA190" s="68" t="s">
        <v>45</v>
      </c>
      <c r="AB190" s="69" t="s">
        <v>45</v>
      </c>
      <c r="AC190" s="246" t="s">
        <v>320</v>
      </c>
      <c r="AG190" s="78"/>
      <c r="AJ190" s="84" t="s">
        <v>45</v>
      </c>
      <c r="AK190" s="84">
        <v>0</v>
      </c>
      <c r="BB190" s="247" t="s">
        <v>66</v>
      </c>
      <c r="BM190" s="78">
        <f>IFERROR(X190*I190/H190,"0")</f>
        <v>0</v>
      </c>
      <c r="BN190" s="78">
        <f>IFERROR(Y190*I190/H190,"0")</f>
        <v>0</v>
      </c>
      <c r="BO190" s="78">
        <f>IFERROR(1/J190*(X190/H190),"0")</f>
        <v>0</v>
      </c>
      <c r="BP190" s="78">
        <f>IFERROR(1/J190*(Y190/H190),"0")</f>
        <v>0</v>
      </c>
    </row>
    <row r="191" spans="1:68" ht="16.5" customHeight="1" x14ac:dyDescent="0.25">
      <c r="A191" s="63" t="s">
        <v>321</v>
      </c>
      <c r="B191" s="63" t="s">
        <v>322</v>
      </c>
      <c r="C191" s="36">
        <v>4301020220</v>
      </c>
      <c r="D191" s="639">
        <v>4680115880764</v>
      </c>
      <c r="E191" s="639"/>
      <c r="F191" s="62">
        <v>0.35</v>
      </c>
      <c r="G191" s="37">
        <v>6</v>
      </c>
      <c r="H191" s="62">
        <v>2.1</v>
      </c>
      <c r="I191" s="62">
        <v>2.2799999999999998</v>
      </c>
      <c r="J191" s="37">
        <v>182</v>
      </c>
      <c r="K191" s="37" t="s">
        <v>90</v>
      </c>
      <c r="L191" s="37" t="s">
        <v>45</v>
      </c>
      <c r="M191" s="38" t="s">
        <v>118</v>
      </c>
      <c r="N191" s="38"/>
      <c r="O191" s="37">
        <v>50</v>
      </c>
      <c r="P191" s="72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1" s="641"/>
      <c r="R191" s="641"/>
      <c r="S191" s="641"/>
      <c r="T191" s="642"/>
      <c r="U191" s="39" t="s">
        <v>45</v>
      </c>
      <c r="V191" s="39" t="s">
        <v>45</v>
      </c>
      <c r="W191" s="40" t="s">
        <v>0</v>
      </c>
      <c r="X191" s="58">
        <v>0</v>
      </c>
      <c r="Y191" s="55">
        <f>IFERROR(IF(X191="",0,CEILING((X191/$H191),1)*$H191),"")</f>
        <v>0</v>
      </c>
      <c r="Z191" s="41" t="str">
        <f>IFERROR(IF(Y191=0,"",ROUNDUP(Y191/H191,0)*0.00651),"")</f>
        <v/>
      </c>
      <c r="AA191" s="68" t="s">
        <v>45</v>
      </c>
      <c r="AB191" s="69" t="s">
        <v>45</v>
      </c>
      <c r="AC191" s="248" t="s">
        <v>320</v>
      </c>
      <c r="AG191" s="78"/>
      <c r="AJ191" s="84" t="s">
        <v>45</v>
      </c>
      <c r="AK191" s="84">
        <v>0</v>
      </c>
      <c r="BB191" s="249" t="s">
        <v>66</v>
      </c>
      <c r="BM191" s="78">
        <f>IFERROR(X191*I191/H191,"0")</f>
        <v>0</v>
      </c>
      <c r="BN191" s="78">
        <f>IFERROR(Y191*I191/H191,"0")</f>
        <v>0</v>
      </c>
      <c r="BO191" s="78">
        <f>IFERROR(1/J191*(X191/H191),"0")</f>
        <v>0</v>
      </c>
      <c r="BP191" s="78">
        <f>IFERROR(1/J191*(Y191/H191),"0")</f>
        <v>0</v>
      </c>
    </row>
    <row r="192" spans="1:68" x14ac:dyDescent="0.2">
      <c r="A192" s="646"/>
      <c r="B192" s="646"/>
      <c r="C192" s="646"/>
      <c r="D192" s="646"/>
      <c r="E192" s="646"/>
      <c r="F192" s="646"/>
      <c r="G192" s="646"/>
      <c r="H192" s="646"/>
      <c r="I192" s="646"/>
      <c r="J192" s="646"/>
      <c r="K192" s="646"/>
      <c r="L192" s="646"/>
      <c r="M192" s="646"/>
      <c r="N192" s="646"/>
      <c r="O192" s="647"/>
      <c r="P192" s="643" t="s">
        <v>40</v>
      </c>
      <c r="Q192" s="644"/>
      <c r="R192" s="644"/>
      <c r="S192" s="644"/>
      <c r="T192" s="644"/>
      <c r="U192" s="644"/>
      <c r="V192" s="645"/>
      <c r="W192" s="42" t="s">
        <v>39</v>
      </c>
      <c r="X192" s="43">
        <f>IFERROR(X190/H190,"0")+IFERROR(X191/H191,"0")</f>
        <v>0</v>
      </c>
      <c r="Y192" s="43">
        <f>IFERROR(Y190/H190,"0")+IFERROR(Y191/H191,"0")</f>
        <v>0</v>
      </c>
      <c r="Z192" s="43">
        <f>IFERROR(IF(Z190="",0,Z190),"0")+IFERROR(IF(Z191="",0,Z191),"0")</f>
        <v>0</v>
      </c>
      <c r="AA192" s="67"/>
      <c r="AB192" s="67"/>
      <c r="AC192" s="67"/>
    </row>
    <row r="193" spans="1:68" x14ac:dyDescent="0.2">
      <c r="A193" s="646"/>
      <c r="B193" s="646"/>
      <c r="C193" s="646"/>
      <c r="D193" s="646"/>
      <c r="E193" s="646"/>
      <c r="F193" s="646"/>
      <c r="G193" s="646"/>
      <c r="H193" s="646"/>
      <c r="I193" s="646"/>
      <c r="J193" s="646"/>
      <c r="K193" s="646"/>
      <c r="L193" s="646"/>
      <c r="M193" s="646"/>
      <c r="N193" s="646"/>
      <c r="O193" s="647"/>
      <c r="P193" s="643" t="s">
        <v>40</v>
      </c>
      <c r="Q193" s="644"/>
      <c r="R193" s="644"/>
      <c r="S193" s="644"/>
      <c r="T193" s="644"/>
      <c r="U193" s="644"/>
      <c r="V193" s="645"/>
      <c r="W193" s="42" t="s">
        <v>0</v>
      </c>
      <c r="X193" s="43">
        <f>IFERROR(SUM(X190:X191),"0")</f>
        <v>0</v>
      </c>
      <c r="Y193" s="43">
        <f>IFERROR(SUM(Y190:Y191),"0")</f>
        <v>0</v>
      </c>
      <c r="Z193" s="42"/>
      <c r="AA193" s="67"/>
      <c r="AB193" s="67"/>
      <c r="AC193" s="67"/>
    </row>
    <row r="194" spans="1:68" ht="14.25" customHeight="1" x14ac:dyDescent="0.25">
      <c r="A194" s="638" t="s">
        <v>78</v>
      </c>
      <c r="B194" s="638"/>
      <c r="C194" s="638"/>
      <c r="D194" s="638"/>
      <c r="E194" s="638"/>
      <c r="F194" s="638"/>
      <c r="G194" s="638"/>
      <c r="H194" s="638"/>
      <c r="I194" s="638"/>
      <c r="J194" s="638"/>
      <c r="K194" s="638"/>
      <c r="L194" s="638"/>
      <c r="M194" s="638"/>
      <c r="N194" s="638"/>
      <c r="O194" s="638"/>
      <c r="P194" s="638"/>
      <c r="Q194" s="638"/>
      <c r="R194" s="638"/>
      <c r="S194" s="638"/>
      <c r="T194" s="638"/>
      <c r="U194" s="638"/>
      <c r="V194" s="638"/>
      <c r="W194" s="638"/>
      <c r="X194" s="638"/>
      <c r="Y194" s="638"/>
      <c r="Z194" s="638"/>
      <c r="AA194" s="66"/>
      <c r="AB194" s="66"/>
      <c r="AC194" s="80"/>
    </row>
    <row r="195" spans="1:68" ht="27" customHeight="1" x14ac:dyDescent="0.25">
      <c r="A195" s="63" t="s">
        <v>323</v>
      </c>
      <c r="B195" s="63" t="s">
        <v>324</v>
      </c>
      <c r="C195" s="36">
        <v>4301031224</v>
      </c>
      <c r="D195" s="639">
        <v>4680115882683</v>
      </c>
      <c r="E195" s="639"/>
      <c r="F195" s="62">
        <v>0.9</v>
      </c>
      <c r="G195" s="37">
        <v>6</v>
      </c>
      <c r="H195" s="62">
        <v>5.4</v>
      </c>
      <c r="I195" s="62">
        <v>5.61</v>
      </c>
      <c r="J195" s="37">
        <v>132</v>
      </c>
      <c r="K195" s="37" t="s">
        <v>122</v>
      </c>
      <c r="L195" s="37" t="s">
        <v>45</v>
      </c>
      <c r="M195" s="38" t="s">
        <v>83</v>
      </c>
      <c r="N195" s="38"/>
      <c r="O195" s="37">
        <v>40</v>
      </c>
      <c r="P195" s="72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5" s="641"/>
      <c r="R195" s="641"/>
      <c r="S195" s="641"/>
      <c r="T195" s="642"/>
      <c r="U195" s="39" t="s">
        <v>45</v>
      </c>
      <c r="V195" s="39" t="s">
        <v>45</v>
      </c>
      <c r="W195" s="40" t="s">
        <v>0</v>
      </c>
      <c r="X195" s="58">
        <v>350</v>
      </c>
      <c r="Y195" s="55">
        <f t="shared" ref="Y195:Y202" si="21">IFERROR(IF(X195="",0,CEILING((X195/$H195),1)*$H195),"")</f>
        <v>351</v>
      </c>
      <c r="Z195" s="41">
        <f>IFERROR(IF(Y195=0,"",ROUNDUP(Y195/H195,0)*0.00902),"")</f>
        <v>0.58630000000000004</v>
      </c>
      <c r="AA195" s="68" t="s">
        <v>45</v>
      </c>
      <c r="AB195" s="69" t="s">
        <v>45</v>
      </c>
      <c r="AC195" s="250" t="s">
        <v>325</v>
      </c>
      <c r="AG195" s="78"/>
      <c r="AJ195" s="84" t="s">
        <v>45</v>
      </c>
      <c r="AK195" s="84">
        <v>0</v>
      </c>
      <c r="BB195" s="251" t="s">
        <v>66</v>
      </c>
      <c r="BM195" s="78">
        <f t="shared" ref="BM195:BM202" si="22">IFERROR(X195*I195/H195,"0")</f>
        <v>363.61111111111109</v>
      </c>
      <c r="BN195" s="78">
        <f t="shared" ref="BN195:BN202" si="23">IFERROR(Y195*I195/H195,"0")</f>
        <v>364.65</v>
      </c>
      <c r="BO195" s="78">
        <f t="shared" ref="BO195:BO202" si="24">IFERROR(1/J195*(X195/H195),"0")</f>
        <v>0.49102132435465767</v>
      </c>
      <c r="BP195" s="78">
        <f t="shared" ref="BP195:BP202" si="25">IFERROR(1/J195*(Y195/H195),"0")</f>
        <v>0.49242424242424243</v>
      </c>
    </row>
    <row r="196" spans="1:68" ht="27" customHeight="1" x14ac:dyDescent="0.25">
      <c r="A196" s="63" t="s">
        <v>326</v>
      </c>
      <c r="B196" s="63" t="s">
        <v>327</v>
      </c>
      <c r="C196" s="36">
        <v>4301031230</v>
      </c>
      <c r="D196" s="639">
        <v>4680115882690</v>
      </c>
      <c r="E196" s="639"/>
      <c r="F196" s="62">
        <v>0.9</v>
      </c>
      <c r="G196" s="37">
        <v>6</v>
      </c>
      <c r="H196" s="62">
        <v>5.4</v>
      </c>
      <c r="I196" s="62">
        <v>5.61</v>
      </c>
      <c r="J196" s="37">
        <v>132</v>
      </c>
      <c r="K196" s="37" t="s">
        <v>122</v>
      </c>
      <c r="L196" s="37" t="s">
        <v>45</v>
      </c>
      <c r="M196" s="38" t="s">
        <v>83</v>
      </c>
      <c r="N196" s="38"/>
      <c r="O196" s="37">
        <v>40</v>
      </c>
      <c r="P196" s="73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6" s="641"/>
      <c r="R196" s="641"/>
      <c r="S196" s="641"/>
      <c r="T196" s="642"/>
      <c r="U196" s="39" t="s">
        <v>45</v>
      </c>
      <c r="V196" s="39" t="s">
        <v>45</v>
      </c>
      <c r="W196" s="40" t="s">
        <v>0</v>
      </c>
      <c r="X196" s="58">
        <v>210</v>
      </c>
      <c r="Y196" s="55">
        <f t="shared" si="21"/>
        <v>210.60000000000002</v>
      </c>
      <c r="Z196" s="41">
        <f>IFERROR(IF(Y196=0,"",ROUNDUP(Y196/H196,0)*0.00902),"")</f>
        <v>0.35177999999999998</v>
      </c>
      <c r="AA196" s="68" t="s">
        <v>45</v>
      </c>
      <c r="AB196" s="69" t="s">
        <v>45</v>
      </c>
      <c r="AC196" s="252" t="s">
        <v>328</v>
      </c>
      <c r="AG196" s="78"/>
      <c r="AJ196" s="84" t="s">
        <v>45</v>
      </c>
      <c r="AK196" s="84">
        <v>0</v>
      </c>
      <c r="BB196" s="253" t="s">
        <v>66</v>
      </c>
      <c r="BM196" s="78">
        <f t="shared" si="22"/>
        <v>218.16666666666669</v>
      </c>
      <c r="BN196" s="78">
        <f t="shared" si="23"/>
        <v>218.79000000000002</v>
      </c>
      <c r="BO196" s="78">
        <f t="shared" si="24"/>
        <v>0.2946127946127946</v>
      </c>
      <c r="BP196" s="78">
        <f t="shared" si="25"/>
        <v>0.29545454545454547</v>
      </c>
    </row>
    <row r="197" spans="1:68" ht="27" customHeight="1" x14ac:dyDescent="0.25">
      <c r="A197" s="63" t="s">
        <v>329</v>
      </c>
      <c r="B197" s="63" t="s">
        <v>330</v>
      </c>
      <c r="C197" s="36">
        <v>4301031220</v>
      </c>
      <c r="D197" s="639">
        <v>4680115882669</v>
      </c>
      <c r="E197" s="639"/>
      <c r="F197" s="62">
        <v>0.9</v>
      </c>
      <c r="G197" s="37">
        <v>6</v>
      </c>
      <c r="H197" s="62">
        <v>5.4</v>
      </c>
      <c r="I197" s="62">
        <v>5.61</v>
      </c>
      <c r="J197" s="37">
        <v>132</v>
      </c>
      <c r="K197" s="37" t="s">
        <v>122</v>
      </c>
      <c r="L197" s="37" t="s">
        <v>45</v>
      </c>
      <c r="M197" s="38" t="s">
        <v>83</v>
      </c>
      <c r="N197" s="38"/>
      <c r="O197" s="37">
        <v>40</v>
      </c>
      <c r="P197" s="73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7" s="641"/>
      <c r="R197" s="641"/>
      <c r="S197" s="641"/>
      <c r="T197" s="642"/>
      <c r="U197" s="39" t="s">
        <v>45</v>
      </c>
      <c r="V197" s="39" t="s">
        <v>45</v>
      </c>
      <c r="W197" s="40" t="s">
        <v>0</v>
      </c>
      <c r="X197" s="58">
        <v>420</v>
      </c>
      <c r="Y197" s="55">
        <f t="shared" si="21"/>
        <v>421.20000000000005</v>
      </c>
      <c r="Z197" s="41">
        <f>IFERROR(IF(Y197=0,"",ROUNDUP(Y197/H197,0)*0.00902),"")</f>
        <v>0.70355999999999996</v>
      </c>
      <c r="AA197" s="68" t="s">
        <v>45</v>
      </c>
      <c r="AB197" s="69" t="s">
        <v>45</v>
      </c>
      <c r="AC197" s="254" t="s">
        <v>331</v>
      </c>
      <c r="AG197" s="78"/>
      <c r="AJ197" s="84" t="s">
        <v>45</v>
      </c>
      <c r="AK197" s="84">
        <v>0</v>
      </c>
      <c r="BB197" s="255" t="s">
        <v>66</v>
      </c>
      <c r="BM197" s="78">
        <f t="shared" si="22"/>
        <v>436.33333333333337</v>
      </c>
      <c r="BN197" s="78">
        <f t="shared" si="23"/>
        <v>437.58000000000004</v>
      </c>
      <c r="BO197" s="78">
        <f t="shared" si="24"/>
        <v>0.58922558922558921</v>
      </c>
      <c r="BP197" s="78">
        <f t="shared" si="25"/>
        <v>0.59090909090909094</v>
      </c>
    </row>
    <row r="198" spans="1:68" ht="27" customHeight="1" x14ac:dyDescent="0.25">
      <c r="A198" s="63" t="s">
        <v>332</v>
      </c>
      <c r="B198" s="63" t="s">
        <v>333</v>
      </c>
      <c r="C198" s="36">
        <v>4301031221</v>
      </c>
      <c r="D198" s="639">
        <v>4680115882676</v>
      </c>
      <c r="E198" s="639"/>
      <c r="F198" s="62">
        <v>0.9</v>
      </c>
      <c r="G198" s="37">
        <v>6</v>
      </c>
      <c r="H198" s="62">
        <v>5.4</v>
      </c>
      <c r="I198" s="62">
        <v>5.61</v>
      </c>
      <c r="J198" s="37">
        <v>132</v>
      </c>
      <c r="K198" s="37" t="s">
        <v>122</v>
      </c>
      <c r="L198" s="37" t="s">
        <v>45</v>
      </c>
      <c r="M198" s="38" t="s">
        <v>83</v>
      </c>
      <c r="N198" s="38"/>
      <c r="O198" s="37">
        <v>40</v>
      </c>
      <c r="P198" s="73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8" s="641"/>
      <c r="R198" s="641"/>
      <c r="S198" s="641"/>
      <c r="T198" s="642"/>
      <c r="U198" s="39" t="s">
        <v>45</v>
      </c>
      <c r="V198" s="39" t="s">
        <v>45</v>
      </c>
      <c r="W198" s="40" t="s">
        <v>0</v>
      </c>
      <c r="X198" s="58">
        <v>500</v>
      </c>
      <c r="Y198" s="55">
        <f t="shared" si="21"/>
        <v>502.20000000000005</v>
      </c>
      <c r="Z198" s="41">
        <f>IFERROR(IF(Y198=0,"",ROUNDUP(Y198/H198,0)*0.00902),"")</f>
        <v>0.83886000000000005</v>
      </c>
      <c r="AA198" s="68" t="s">
        <v>45</v>
      </c>
      <c r="AB198" s="69" t="s">
        <v>45</v>
      </c>
      <c r="AC198" s="256" t="s">
        <v>334</v>
      </c>
      <c r="AG198" s="78"/>
      <c r="AJ198" s="84" t="s">
        <v>45</v>
      </c>
      <c r="AK198" s="84">
        <v>0</v>
      </c>
      <c r="BB198" s="257" t="s">
        <v>66</v>
      </c>
      <c r="BM198" s="78">
        <f t="shared" si="22"/>
        <v>519.44444444444446</v>
      </c>
      <c r="BN198" s="78">
        <f t="shared" si="23"/>
        <v>521.73</v>
      </c>
      <c r="BO198" s="78">
        <f t="shared" si="24"/>
        <v>0.70145903479236804</v>
      </c>
      <c r="BP198" s="78">
        <f t="shared" si="25"/>
        <v>0.70454545454545459</v>
      </c>
    </row>
    <row r="199" spans="1:68" ht="27" customHeight="1" x14ac:dyDescent="0.25">
      <c r="A199" s="63" t="s">
        <v>335</v>
      </c>
      <c r="B199" s="63" t="s">
        <v>336</v>
      </c>
      <c r="C199" s="36">
        <v>4301031223</v>
      </c>
      <c r="D199" s="639">
        <v>4680115884014</v>
      </c>
      <c r="E199" s="639"/>
      <c r="F199" s="62">
        <v>0.3</v>
      </c>
      <c r="G199" s="37">
        <v>6</v>
      </c>
      <c r="H199" s="62">
        <v>1.8</v>
      </c>
      <c r="I199" s="62">
        <v>1.93</v>
      </c>
      <c r="J199" s="37">
        <v>234</v>
      </c>
      <c r="K199" s="37" t="s">
        <v>84</v>
      </c>
      <c r="L199" s="37" t="s">
        <v>45</v>
      </c>
      <c r="M199" s="38" t="s">
        <v>83</v>
      </c>
      <c r="N199" s="38"/>
      <c r="O199" s="37">
        <v>40</v>
      </c>
      <c r="P199" s="733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9" s="641"/>
      <c r="R199" s="641"/>
      <c r="S199" s="641"/>
      <c r="T199" s="642"/>
      <c r="U199" s="39" t="s">
        <v>45</v>
      </c>
      <c r="V199" s="39" t="s">
        <v>45</v>
      </c>
      <c r="W199" s="40" t="s">
        <v>0</v>
      </c>
      <c r="X199" s="58">
        <v>0</v>
      </c>
      <c r="Y199" s="55">
        <f t="shared" si="21"/>
        <v>0</v>
      </c>
      <c r="Z199" s="41" t="str">
        <f>IFERROR(IF(Y199=0,"",ROUNDUP(Y199/H199,0)*0.00502),"")</f>
        <v/>
      </c>
      <c r="AA199" s="68" t="s">
        <v>45</v>
      </c>
      <c r="AB199" s="69" t="s">
        <v>45</v>
      </c>
      <c r="AC199" s="258" t="s">
        <v>325</v>
      </c>
      <c r="AG199" s="78"/>
      <c r="AJ199" s="84" t="s">
        <v>45</v>
      </c>
      <c r="AK199" s="84">
        <v>0</v>
      </c>
      <c r="BB199" s="259" t="s">
        <v>66</v>
      </c>
      <c r="BM199" s="78">
        <f t="shared" si="22"/>
        <v>0</v>
      </c>
      <c r="BN199" s="78">
        <f t="shared" si="23"/>
        <v>0</v>
      </c>
      <c r="BO199" s="78">
        <f t="shared" si="24"/>
        <v>0</v>
      </c>
      <c r="BP199" s="78">
        <f t="shared" si="25"/>
        <v>0</v>
      </c>
    </row>
    <row r="200" spans="1:68" ht="27" customHeight="1" x14ac:dyDescent="0.25">
      <c r="A200" s="63" t="s">
        <v>337</v>
      </c>
      <c r="B200" s="63" t="s">
        <v>338</v>
      </c>
      <c r="C200" s="36">
        <v>4301031222</v>
      </c>
      <c r="D200" s="639">
        <v>4680115884007</v>
      </c>
      <c r="E200" s="639"/>
      <c r="F200" s="62">
        <v>0.3</v>
      </c>
      <c r="G200" s="37">
        <v>6</v>
      </c>
      <c r="H200" s="62">
        <v>1.8</v>
      </c>
      <c r="I200" s="62">
        <v>1.9</v>
      </c>
      <c r="J200" s="37">
        <v>234</v>
      </c>
      <c r="K200" s="37" t="s">
        <v>84</v>
      </c>
      <c r="L200" s="37" t="s">
        <v>45</v>
      </c>
      <c r="M200" s="38" t="s">
        <v>83</v>
      </c>
      <c r="N200" s="38"/>
      <c r="O200" s="37">
        <v>40</v>
      </c>
      <c r="P200" s="73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0" s="641"/>
      <c r="R200" s="641"/>
      <c r="S200" s="641"/>
      <c r="T200" s="642"/>
      <c r="U200" s="39" t="s">
        <v>45</v>
      </c>
      <c r="V200" s="39" t="s">
        <v>45</v>
      </c>
      <c r="W200" s="40" t="s">
        <v>0</v>
      </c>
      <c r="X200" s="58">
        <v>0</v>
      </c>
      <c r="Y200" s="55">
        <f t="shared" si="21"/>
        <v>0</v>
      </c>
      <c r="Z200" s="41" t="str">
        <f>IFERROR(IF(Y200=0,"",ROUNDUP(Y200/H200,0)*0.00502),"")</f>
        <v/>
      </c>
      <c r="AA200" s="68" t="s">
        <v>45</v>
      </c>
      <c r="AB200" s="69" t="s">
        <v>45</v>
      </c>
      <c r="AC200" s="260" t="s">
        <v>328</v>
      </c>
      <c r="AG200" s="78"/>
      <c r="AJ200" s="84" t="s">
        <v>45</v>
      </c>
      <c r="AK200" s="84">
        <v>0</v>
      </c>
      <c r="BB200" s="261" t="s">
        <v>66</v>
      </c>
      <c r="BM200" s="78">
        <f t="shared" si="22"/>
        <v>0</v>
      </c>
      <c r="BN200" s="78">
        <f t="shared" si="23"/>
        <v>0</v>
      </c>
      <c r="BO200" s="78">
        <f t="shared" si="24"/>
        <v>0</v>
      </c>
      <c r="BP200" s="78">
        <f t="shared" si="25"/>
        <v>0</v>
      </c>
    </row>
    <row r="201" spans="1:68" ht="27" customHeight="1" x14ac:dyDescent="0.25">
      <c r="A201" s="63" t="s">
        <v>339</v>
      </c>
      <c r="B201" s="63" t="s">
        <v>340</v>
      </c>
      <c r="C201" s="36">
        <v>4301031229</v>
      </c>
      <c r="D201" s="639">
        <v>4680115884038</v>
      </c>
      <c r="E201" s="639"/>
      <c r="F201" s="62">
        <v>0.3</v>
      </c>
      <c r="G201" s="37">
        <v>6</v>
      </c>
      <c r="H201" s="62">
        <v>1.8</v>
      </c>
      <c r="I201" s="62">
        <v>1.9</v>
      </c>
      <c r="J201" s="37">
        <v>234</v>
      </c>
      <c r="K201" s="37" t="s">
        <v>84</v>
      </c>
      <c r="L201" s="37" t="s">
        <v>45</v>
      </c>
      <c r="M201" s="38" t="s">
        <v>83</v>
      </c>
      <c r="N201" s="38"/>
      <c r="O201" s="37">
        <v>40</v>
      </c>
      <c r="P201" s="735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1" s="641"/>
      <c r="R201" s="641"/>
      <c r="S201" s="641"/>
      <c r="T201" s="642"/>
      <c r="U201" s="39" t="s">
        <v>45</v>
      </c>
      <c r="V201" s="39" t="s">
        <v>45</v>
      </c>
      <c r="W201" s="40" t="s">
        <v>0</v>
      </c>
      <c r="X201" s="58">
        <v>0</v>
      </c>
      <c r="Y201" s="55">
        <f t="shared" si="21"/>
        <v>0</v>
      </c>
      <c r="Z201" s="41" t="str">
        <f>IFERROR(IF(Y201=0,"",ROUNDUP(Y201/H201,0)*0.00502),"")</f>
        <v/>
      </c>
      <c r="AA201" s="68" t="s">
        <v>45</v>
      </c>
      <c r="AB201" s="69" t="s">
        <v>45</v>
      </c>
      <c r="AC201" s="262" t="s">
        <v>331</v>
      </c>
      <c r="AG201" s="78"/>
      <c r="AJ201" s="84" t="s">
        <v>45</v>
      </c>
      <c r="AK201" s="84">
        <v>0</v>
      </c>
      <c r="BB201" s="263" t="s">
        <v>66</v>
      </c>
      <c r="BM201" s="78">
        <f t="shared" si="22"/>
        <v>0</v>
      </c>
      <c r="BN201" s="78">
        <f t="shared" si="23"/>
        <v>0</v>
      </c>
      <c r="BO201" s="78">
        <f t="shared" si="24"/>
        <v>0</v>
      </c>
      <c r="BP201" s="78">
        <f t="shared" si="25"/>
        <v>0</v>
      </c>
    </row>
    <row r="202" spans="1:68" ht="27" customHeight="1" x14ac:dyDescent="0.25">
      <c r="A202" s="63" t="s">
        <v>341</v>
      </c>
      <c r="B202" s="63" t="s">
        <v>342</v>
      </c>
      <c r="C202" s="36">
        <v>4301031225</v>
      </c>
      <c r="D202" s="639">
        <v>4680115884021</v>
      </c>
      <c r="E202" s="639"/>
      <c r="F202" s="62">
        <v>0.3</v>
      </c>
      <c r="G202" s="37">
        <v>6</v>
      </c>
      <c r="H202" s="62">
        <v>1.8</v>
      </c>
      <c r="I202" s="62">
        <v>1.9</v>
      </c>
      <c r="J202" s="37">
        <v>234</v>
      </c>
      <c r="K202" s="37" t="s">
        <v>84</v>
      </c>
      <c r="L202" s="37" t="s">
        <v>45</v>
      </c>
      <c r="M202" s="38" t="s">
        <v>83</v>
      </c>
      <c r="N202" s="38"/>
      <c r="O202" s="37">
        <v>40</v>
      </c>
      <c r="P202" s="73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2" s="641"/>
      <c r="R202" s="641"/>
      <c r="S202" s="641"/>
      <c r="T202" s="642"/>
      <c r="U202" s="39" t="s">
        <v>45</v>
      </c>
      <c r="V202" s="39" t="s">
        <v>45</v>
      </c>
      <c r="W202" s="40" t="s">
        <v>0</v>
      </c>
      <c r="X202" s="58">
        <v>0</v>
      </c>
      <c r="Y202" s="55">
        <f t="shared" si="21"/>
        <v>0</v>
      </c>
      <c r="Z202" s="41" t="str">
        <f>IFERROR(IF(Y202=0,"",ROUNDUP(Y202/H202,0)*0.00502),"")</f>
        <v/>
      </c>
      <c r="AA202" s="68" t="s">
        <v>45</v>
      </c>
      <c r="AB202" s="69" t="s">
        <v>45</v>
      </c>
      <c r="AC202" s="264" t="s">
        <v>334</v>
      </c>
      <c r="AG202" s="78"/>
      <c r="AJ202" s="84" t="s">
        <v>45</v>
      </c>
      <c r="AK202" s="84">
        <v>0</v>
      </c>
      <c r="BB202" s="265" t="s">
        <v>66</v>
      </c>
      <c r="BM202" s="78">
        <f t="shared" si="22"/>
        <v>0</v>
      </c>
      <c r="BN202" s="78">
        <f t="shared" si="23"/>
        <v>0</v>
      </c>
      <c r="BO202" s="78">
        <f t="shared" si="24"/>
        <v>0</v>
      </c>
      <c r="BP202" s="78">
        <f t="shared" si="25"/>
        <v>0</v>
      </c>
    </row>
    <row r="203" spans="1:68" x14ac:dyDescent="0.2">
      <c r="A203" s="646"/>
      <c r="B203" s="646"/>
      <c r="C203" s="646"/>
      <c r="D203" s="646"/>
      <c r="E203" s="646"/>
      <c r="F203" s="646"/>
      <c r="G203" s="646"/>
      <c r="H203" s="646"/>
      <c r="I203" s="646"/>
      <c r="J203" s="646"/>
      <c r="K203" s="646"/>
      <c r="L203" s="646"/>
      <c r="M203" s="646"/>
      <c r="N203" s="646"/>
      <c r="O203" s="647"/>
      <c r="P203" s="643" t="s">
        <v>40</v>
      </c>
      <c r="Q203" s="644"/>
      <c r="R203" s="644"/>
      <c r="S203" s="644"/>
      <c r="T203" s="644"/>
      <c r="U203" s="644"/>
      <c r="V203" s="645"/>
      <c r="W203" s="42" t="s">
        <v>39</v>
      </c>
      <c r="X203" s="43">
        <f>IFERROR(X195/H195,"0")+IFERROR(X196/H196,"0")+IFERROR(X197/H197,"0")+IFERROR(X198/H198,"0")+IFERROR(X199/H199,"0")+IFERROR(X200/H200,"0")+IFERROR(X201/H201,"0")+IFERROR(X202/H202,"0")</f>
        <v>274.07407407407402</v>
      </c>
      <c r="Y203" s="43">
        <f>IFERROR(Y195/H195,"0")+IFERROR(Y196/H196,"0")+IFERROR(Y197/H197,"0")+IFERROR(Y198/H198,"0")+IFERROR(Y199/H199,"0")+IFERROR(Y200/H200,"0")+IFERROR(Y201/H201,"0")+IFERROR(Y202/H202,"0")</f>
        <v>275</v>
      </c>
      <c r="Z203" s="43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2.4805000000000001</v>
      </c>
      <c r="AA203" s="67"/>
      <c r="AB203" s="67"/>
      <c r="AC203" s="67"/>
    </row>
    <row r="204" spans="1:68" x14ac:dyDescent="0.2">
      <c r="A204" s="646"/>
      <c r="B204" s="646"/>
      <c r="C204" s="646"/>
      <c r="D204" s="646"/>
      <c r="E204" s="646"/>
      <c r="F204" s="646"/>
      <c r="G204" s="646"/>
      <c r="H204" s="646"/>
      <c r="I204" s="646"/>
      <c r="J204" s="646"/>
      <c r="K204" s="646"/>
      <c r="L204" s="646"/>
      <c r="M204" s="646"/>
      <c r="N204" s="646"/>
      <c r="O204" s="647"/>
      <c r="P204" s="643" t="s">
        <v>40</v>
      </c>
      <c r="Q204" s="644"/>
      <c r="R204" s="644"/>
      <c r="S204" s="644"/>
      <c r="T204" s="644"/>
      <c r="U204" s="644"/>
      <c r="V204" s="645"/>
      <c r="W204" s="42" t="s">
        <v>0</v>
      </c>
      <c r="X204" s="43">
        <f>IFERROR(SUM(X195:X202),"0")</f>
        <v>1480</v>
      </c>
      <c r="Y204" s="43">
        <f>IFERROR(SUM(Y195:Y202),"0")</f>
        <v>1485</v>
      </c>
      <c r="Z204" s="42"/>
      <c r="AA204" s="67"/>
      <c r="AB204" s="67"/>
      <c r="AC204" s="67"/>
    </row>
    <row r="205" spans="1:68" ht="14.25" customHeight="1" x14ac:dyDescent="0.25">
      <c r="A205" s="638" t="s">
        <v>85</v>
      </c>
      <c r="B205" s="638"/>
      <c r="C205" s="638"/>
      <c r="D205" s="638"/>
      <c r="E205" s="638"/>
      <c r="F205" s="638"/>
      <c r="G205" s="638"/>
      <c r="H205" s="638"/>
      <c r="I205" s="638"/>
      <c r="J205" s="638"/>
      <c r="K205" s="638"/>
      <c r="L205" s="638"/>
      <c r="M205" s="638"/>
      <c r="N205" s="638"/>
      <c r="O205" s="638"/>
      <c r="P205" s="638"/>
      <c r="Q205" s="638"/>
      <c r="R205" s="638"/>
      <c r="S205" s="638"/>
      <c r="T205" s="638"/>
      <c r="U205" s="638"/>
      <c r="V205" s="638"/>
      <c r="W205" s="638"/>
      <c r="X205" s="638"/>
      <c r="Y205" s="638"/>
      <c r="Z205" s="638"/>
      <c r="AA205" s="66"/>
      <c r="AB205" s="66"/>
      <c r="AC205" s="80"/>
    </row>
    <row r="206" spans="1:68" ht="27" customHeight="1" x14ac:dyDescent="0.25">
      <c r="A206" s="63" t="s">
        <v>343</v>
      </c>
      <c r="B206" s="63" t="s">
        <v>344</v>
      </c>
      <c r="C206" s="36">
        <v>4301051408</v>
      </c>
      <c r="D206" s="639">
        <v>4680115881594</v>
      </c>
      <c r="E206" s="639"/>
      <c r="F206" s="62">
        <v>1.35</v>
      </c>
      <c r="G206" s="37">
        <v>6</v>
      </c>
      <c r="H206" s="62">
        <v>8.1</v>
      </c>
      <c r="I206" s="62">
        <v>8.6189999999999998</v>
      </c>
      <c r="J206" s="37">
        <v>64</v>
      </c>
      <c r="K206" s="37" t="s">
        <v>119</v>
      </c>
      <c r="L206" s="37" t="s">
        <v>45</v>
      </c>
      <c r="M206" s="38" t="s">
        <v>89</v>
      </c>
      <c r="N206" s="38"/>
      <c r="O206" s="37">
        <v>40</v>
      </c>
      <c r="P206" s="73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6" s="641"/>
      <c r="R206" s="641"/>
      <c r="S206" s="641"/>
      <c r="T206" s="642"/>
      <c r="U206" s="39" t="s">
        <v>45</v>
      </c>
      <c r="V206" s="39" t="s">
        <v>45</v>
      </c>
      <c r="W206" s="40" t="s">
        <v>0</v>
      </c>
      <c r="X206" s="58">
        <v>15</v>
      </c>
      <c r="Y206" s="55">
        <f t="shared" ref="Y206:Y214" si="26">IFERROR(IF(X206="",0,CEILING((X206/$H206),1)*$H206),"")</f>
        <v>16.2</v>
      </c>
      <c r="Z206" s="41">
        <f>IFERROR(IF(Y206=0,"",ROUNDUP(Y206/H206,0)*0.01898),"")</f>
        <v>3.7960000000000001E-2</v>
      </c>
      <c r="AA206" s="68" t="s">
        <v>45</v>
      </c>
      <c r="AB206" s="69" t="s">
        <v>45</v>
      </c>
      <c r="AC206" s="266" t="s">
        <v>345</v>
      </c>
      <c r="AG206" s="78"/>
      <c r="AJ206" s="84" t="s">
        <v>45</v>
      </c>
      <c r="AK206" s="84">
        <v>0</v>
      </c>
      <c r="BB206" s="267" t="s">
        <v>66</v>
      </c>
      <c r="BM206" s="78">
        <f t="shared" ref="BM206:BM214" si="27">IFERROR(X206*I206/H206,"0")</f>
        <v>15.961111111111112</v>
      </c>
      <c r="BN206" s="78">
        <f t="shared" ref="BN206:BN214" si="28">IFERROR(Y206*I206/H206,"0")</f>
        <v>17.238</v>
      </c>
      <c r="BO206" s="78">
        <f t="shared" ref="BO206:BO214" si="29">IFERROR(1/J206*(X206/H206),"0")</f>
        <v>2.8935185185185185E-2</v>
      </c>
      <c r="BP206" s="78">
        <f t="shared" ref="BP206:BP214" si="30">IFERROR(1/J206*(Y206/H206),"0")</f>
        <v>3.125E-2</v>
      </c>
    </row>
    <row r="207" spans="1:68" ht="27" customHeight="1" x14ac:dyDescent="0.25">
      <c r="A207" s="63" t="s">
        <v>346</v>
      </c>
      <c r="B207" s="63" t="s">
        <v>347</v>
      </c>
      <c r="C207" s="36">
        <v>4301051411</v>
      </c>
      <c r="D207" s="639">
        <v>4680115881617</v>
      </c>
      <c r="E207" s="639"/>
      <c r="F207" s="62">
        <v>1.35</v>
      </c>
      <c r="G207" s="37">
        <v>6</v>
      </c>
      <c r="H207" s="62">
        <v>8.1</v>
      </c>
      <c r="I207" s="62">
        <v>8.6010000000000009</v>
      </c>
      <c r="J207" s="37">
        <v>64</v>
      </c>
      <c r="K207" s="37" t="s">
        <v>119</v>
      </c>
      <c r="L207" s="37" t="s">
        <v>45</v>
      </c>
      <c r="M207" s="38" t="s">
        <v>89</v>
      </c>
      <c r="N207" s="38"/>
      <c r="O207" s="37">
        <v>40</v>
      </c>
      <c r="P207" s="73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7" s="641"/>
      <c r="R207" s="641"/>
      <c r="S207" s="641"/>
      <c r="T207" s="642"/>
      <c r="U207" s="39" t="s">
        <v>45</v>
      </c>
      <c r="V207" s="39" t="s">
        <v>45</v>
      </c>
      <c r="W207" s="40" t="s">
        <v>0</v>
      </c>
      <c r="X207" s="58">
        <v>0</v>
      </c>
      <c r="Y207" s="55">
        <f t="shared" si="26"/>
        <v>0</v>
      </c>
      <c r="Z207" s="41" t="str">
        <f>IFERROR(IF(Y207=0,"",ROUNDUP(Y207/H207,0)*0.01898),"")</f>
        <v/>
      </c>
      <c r="AA207" s="68" t="s">
        <v>45</v>
      </c>
      <c r="AB207" s="69" t="s">
        <v>45</v>
      </c>
      <c r="AC207" s="268" t="s">
        <v>348</v>
      </c>
      <c r="AG207" s="78"/>
      <c r="AJ207" s="84" t="s">
        <v>45</v>
      </c>
      <c r="AK207" s="84">
        <v>0</v>
      </c>
      <c r="BB207" s="269" t="s">
        <v>66</v>
      </c>
      <c r="BM207" s="78">
        <f t="shared" si="27"/>
        <v>0</v>
      </c>
      <c r="BN207" s="78">
        <f t="shared" si="28"/>
        <v>0</v>
      </c>
      <c r="BO207" s="78">
        <f t="shared" si="29"/>
        <v>0</v>
      </c>
      <c r="BP207" s="78">
        <f t="shared" si="30"/>
        <v>0</v>
      </c>
    </row>
    <row r="208" spans="1:68" ht="16.5" customHeight="1" x14ac:dyDescent="0.25">
      <c r="A208" s="63" t="s">
        <v>349</v>
      </c>
      <c r="B208" s="63" t="s">
        <v>350</v>
      </c>
      <c r="C208" s="36">
        <v>4301051656</v>
      </c>
      <c r="D208" s="639">
        <v>4680115880573</v>
      </c>
      <c r="E208" s="639"/>
      <c r="F208" s="62">
        <v>1.45</v>
      </c>
      <c r="G208" s="37">
        <v>6</v>
      </c>
      <c r="H208" s="62">
        <v>8.6999999999999993</v>
      </c>
      <c r="I208" s="62">
        <v>9.2189999999999994</v>
      </c>
      <c r="J208" s="37">
        <v>64</v>
      </c>
      <c r="K208" s="37" t="s">
        <v>119</v>
      </c>
      <c r="L208" s="37" t="s">
        <v>45</v>
      </c>
      <c r="M208" s="38" t="s">
        <v>89</v>
      </c>
      <c r="N208" s="38"/>
      <c r="O208" s="37">
        <v>45</v>
      </c>
      <c r="P208" s="739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8" s="641"/>
      <c r="R208" s="641"/>
      <c r="S208" s="641"/>
      <c r="T208" s="642"/>
      <c r="U208" s="39" t="s">
        <v>45</v>
      </c>
      <c r="V208" s="39" t="s">
        <v>45</v>
      </c>
      <c r="W208" s="40" t="s">
        <v>0</v>
      </c>
      <c r="X208" s="58">
        <v>420</v>
      </c>
      <c r="Y208" s="55">
        <f t="shared" si="26"/>
        <v>426.29999999999995</v>
      </c>
      <c r="Z208" s="41">
        <f>IFERROR(IF(Y208=0,"",ROUNDUP(Y208/H208,0)*0.01898),"")</f>
        <v>0.93002000000000007</v>
      </c>
      <c r="AA208" s="68" t="s">
        <v>45</v>
      </c>
      <c r="AB208" s="69" t="s">
        <v>45</v>
      </c>
      <c r="AC208" s="270" t="s">
        <v>351</v>
      </c>
      <c r="AG208" s="78"/>
      <c r="AJ208" s="84" t="s">
        <v>45</v>
      </c>
      <c r="AK208" s="84">
        <v>0</v>
      </c>
      <c r="BB208" s="271" t="s">
        <v>66</v>
      </c>
      <c r="BM208" s="78">
        <f t="shared" si="27"/>
        <v>445.05517241379312</v>
      </c>
      <c r="BN208" s="78">
        <f t="shared" si="28"/>
        <v>451.73099999999994</v>
      </c>
      <c r="BO208" s="78">
        <f t="shared" si="29"/>
        <v>0.7543103448275863</v>
      </c>
      <c r="BP208" s="78">
        <f t="shared" si="30"/>
        <v>0.765625</v>
      </c>
    </row>
    <row r="209" spans="1:68" ht="27" customHeight="1" x14ac:dyDescent="0.25">
      <c r="A209" s="63" t="s">
        <v>352</v>
      </c>
      <c r="B209" s="63" t="s">
        <v>353</v>
      </c>
      <c r="C209" s="36">
        <v>4301051407</v>
      </c>
      <c r="D209" s="639">
        <v>4680115882195</v>
      </c>
      <c r="E209" s="639"/>
      <c r="F209" s="62">
        <v>0.4</v>
      </c>
      <c r="G209" s="37">
        <v>6</v>
      </c>
      <c r="H209" s="62">
        <v>2.4</v>
      </c>
      <c r="I209" s="62">
        <v>2.67</v>
      </c>
      <c r="J209" s="37">
        <v>182</v>
      </c>
      <c r="K209" s="37" t="s">
        <v>90</v>
      </c>
      <c r="L209" s="37" t="s">
        <v>45</v>
      </c>
      <c r="M209" s="38" t="s">
        <v>89</v>
      </c>
      <c r="N209" s="38"/>
      <c r="O209" s="37">
        <v>40</v>
      </c>
      <c r="P209" s="74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9" s="641"/>
      <c r="R209" s="641"/>
      <c r="S209" s="641"/>
      <c r="T209" s="642"/>
      <c r="U209" s="39" t="s">
        <v>45</v>
      </c>
      <c r="V209" s="39" t="s">
        <v>45</v>
      </c>
      <c r="W209" s="40" t="s">
        <v>0</v>
      </c>
      <c r="X209" s="58">
        <v>0</v>
      </c>
      <c r="Y209" s="55">
        <f t="shared" si="26"/>
        <v>0</v>
      </c>
      <c r="Z209" s="41" t="str">
        <f t="shared" ref="Z209:Z214" si="31">IFERROR(IF(Y209=0,"",ROUNDUP(Y209/H209,0)*0.00651),"")</f>
        <v/>
      </c>
      <c r="AA209" s="68" t="s">
        <v>45</v>
      </c>
      <c r="AB209" s="69" t="s">
        <v>45</v>
      </c>
      <c r="AC209" s="272" t="s">
        <v>345</v>
      </c>
      <c r="AG209" s="78"/>
      <c r="AJ209" s="84" t="s">
        <v>45</v>
      </c>
      <c r="AK209" s="84">
        <v>0</v>
      </c>
      <c r="BB209" s="273" t="s">
        <v>66</v>
      </c>
      <c r="BM209" s="78">
        <f t="shared" si="27"/>
        <v>0</v>
      </c>
      <c r="BN209" s="78">
        <f t="shared" si="28"/>
        <v>0</v>
      </c>
      <c r="BO209" s="78">
        <f t="shared" si="29"/>
        <v>0</v>
      </c>
      <c r="BP209" s="78">
        <f t="shared" si="30"/>
        <v>0</v>
      </c>
    </row>
    <row r="210" spans="1:68" ht="27" customHeight="1" x14ac:dyDescent="0.25">
      <c r="A210" s="63" t="s">
        <v>354</v>
      </c>
      <c r="B210" s="63" t="s">
        <v>355</v>
      </c>
      <c r="C210" s="36">
        <v>4301051752</v>
      </c>
      <c r="D210" s="639">
        <v>4680115882607</v>
      </c>
      <c r="E210" s="639"/>
      <c r="F210" s="62">
        <v>0.3</v>
      </c>
      <c r="G210" s="37">
        <v>6</v>
      </c>
      <c r="H210" s="62">
        <v>1.8</v>
      </c>
      <c r="I210" s="62">
        <v>2.052</v>
      </c>
      <c r="J210" s="37">
        <v>182</v>
      </c>
      <c r="K210" s="37" t="s">
        <v>90</v>
      </c>
      <c r="L210" s="37" t="s">
        <v>45</v>
      </c>
      <c r="M210" s="38" t="s">
        <v>105</v>
      </c>
      <c r="N210" s="38"/>
      <c r="O210" s="37">
        <v>45</v>
      </c>
      <c r="P210" s="741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0" s="641"/>
      <c r="R210" s="641"/>
      <c r="S210" s="641"/>
      <c r="T210" s="642"/>
      <c r="U210" s="39" t="s">
        <v>45</v>
      </c>
      <c r="V210" s="39" t="s">
        <v>45</v>
      </c>
      <c r="W210" s="40" t="s">
        <v>0</v>
      </c>
      <c r="X210" s="58">
        <v>0</v>
      </c>
      <c r="Y210" s="55">
        <f t="shared" si="26"/>
        <v>0</v>
      </c>
      <c r="Z210" s="41" t="str">
        <f t="shared" si="31"/>
        <v/>
      </c>
      <c r="AA210" s="68" t="s">
        <v>45</v>
      </c>
      <c r="AB210" s="69" t="s">
        <v>45</v>
      </c>
      <c r="AC210" s="274" t="s">
        <v>356</v>
      </c>
      <c r="AG210" s="78"/>
      <c r="AJ210" s="84" t="s">
        <v>45</v>
      </c>
      <c r="AK210" s="84">
        <v>0</v>
      </c>
      <c r="BB210" s="275" t="s">
        <v>66</v>
      </c>
      <c r="BM210" s="78">
        <f t="shared" si="27"/>
        <v>0</v>
      </c>
      <c r="BN210" s="78">
        <f t="shared" si="28"/>
        <v>0</v>
      </c>
      <c r="BO210" s="78">
        <f t="shared" si="29"/>
        <v>0</v>
      </c>
      <c r="BP210" s="78">
        <f t="shared" si="30"/>
        <v>0</v>
      </c>
    </row>
    <row r="211" spans="1:68" ht="27" customHeight="1" x14ac:dyDescent="0.25">
      <c r="A211" s="63" t="s">
        <v>357</v>
      </c>
      <c r="B211" s="63" t="s">
        <v>358</v>
      </c>
      <c r="C211" s="36">
        <v>4301051666</v>
      </c>
      <c r="D211" s="639">
        <v>4680115880092</v>
      </c>
      <c r="E211" s="639"/>
      <c r="F211" s="62">
        <v>0.4</v>
      </c>
      <c r="G211" s="37">
        <v>6</v>
      </c>
      <c r="H211" s="62">
        <v>2.4</v>
      </c>
      <c r="I211" s="62">
        <v>2.6520000000000001</v>
      </c>
      <c r="J211" s="37">
        <v>182</v>
      </c>
      <c r="K211" s="37" t="s">
        <v>90</v>
      </c>
      <c r="L211" s="37" t="s">
        <v>45</v>
      </c>
      <c r="M211" s="38" t="s">
        <v>89</v>
      </c>
      <c r="N211" s="38"/>
      <c r="O211" s="37">
        <v>45</v>
      </c>
      <c r="P211" s="742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1" s="641"/>
      <c r="R211" s="641"/>
      <c r="S211" s="641"/>
      <c r="T211" s="642"/>
      <c r="U211" s="39" t="s">
        <v>45</v>
      </c>
      <c r="V211" s="39" t="s">
        <v>45</v>
      </c>
      <c r="W211" s="40" t="s">
        <v>0</v>
      </c>
      <c r="X211" s="58">
        <v>96</v>
      </c>
      <c r="Y211" s="55">
        <f t="shared" si="26"/>
        <v>96</v>
      </c>
      <c r="Z211" s="41">
        <f t="shared" si="31"/>
        <v>0.26040000000000002</v>
      </c>
      <c r="AA211" s="68" t="s">
        <v>45</v>
      </c>
      <c r="AB211" s="69" t="s">
        <v>45</v>
      </c>
      <c r="AC211" s="276" t="s">
        <v>351</v>
      </c>
      <c r="AG211" s="78"/>
      <c r="AJ211" s="84" t="s">
        <v>45</v>
      </c>
      <c r="AK211" s="84">
        <v>0</v>
      </c>
      <c r="BB211" s="277" t="s">
        <v>66</v>
      </c>
      <c r="BM211" s="78">
        <f t="shared" si="27"/>
        <v>106.08000000000001</v>
      </c>
      <c r="BN211" s="78">
        <f t="shared" si="28"/>
        <v>106.08000000000001</v>
      </c>
      <c r="BO211" s="78">
        <f t="shared" si="29"/>
        <v>0.2197802197802198</v>
      </c>
      <c r="BP211" s="78">
        <f t="shared" si="30"/>
        <v>0.2197802197802198</v>
      </c>
    </row>
    <row r="212" spans="1:68" ht="27" customHeight="1" x14ac:dyDescent="0.25">
      <c r="A212" s="63" t="s">
        <v>359</v>
      </c>
      <c r="B212" s="63" t="s">
        <v>360</v>
      </c>
      <c r="C212" s="36">
        <v>4301051668</v>
      </c>
      <c r="D212" s="639">
        <v>4680115880221</v>
      </c>
      <c r="E212" s="639"/>
      <c r="F212" s="62">
        <v>0.4</v>
      </c>
      <c r="G212" s="37">
        <v>6</v>
      </c>
      <c r="H212" s="62">
        <v>2.4</v>
      </c>
      <c r="I212" s="62">
        <v>2.6520000000000001</v>
      </c>
      <c r="J212" s="37">
        <v>182</v>
      </c>
      <c r="K212" s="37" t="s">
        <v>90</v>
      </c>
      <c r="L212" s="37" t="s">
        <v>45</v>
      </c>
      <c r="M212" s="38" t="s">
        <v>89</v>
      </c>
      <c r="N212" s="38"/>
      <c r="O212" s="37">
        <v>45</v>
      </c>
      <c r="P212" s="74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2" s="641"/>
      <c r="R212" s="641"/>
      <c r="S212" s="641"/>
      <c r="T212" s="642"/>
      <c r="U212" s="39" t="s">
        <v>45</v>
      </c>
      <c r="V212" s="39" t="s">
        <v>45</v>
      </c>
      <c r="W212" s="40" t="s">
        <v>0</v>
      </c>
      <c r="X212" s="58">
        <v>0</v>
      </c>
      <c r="Y212" s="55">
        <f t="shared" si="26"/>
        <v>0</v>
      </c>
      <c r="Z212" s="41" t="str">
        <f t="shared" si="31"/>
        <v/>
      </c>
      <c r="AA212" s="68" t="s">
        <v>45</v>
      </c>
      <c r="AB212" s="69" t="s">
        <v>45</v>
      </c>
      <c r="AC212" s="278" t="s">
        <v>351</v>
      </c>
      <c r="AG212" s="78"/>
      <c r="AJ212" s="84" t="s">
        <v>45</v>
      </c>
      <c r="AK212" s="84">
        <v>0</v>
      </c>
      <c r="BB212" s="279" t="s">
        <v>66</v>
      </c>
      <c r="BM212" s="78">
        <f t="shared" si="27"/>
        <v>0</v>
      </c>
      <c r="BN212" s="78">
        <f t="shared" si="28"/>
        <v>0</v>
      </c>
      <c r="BO212" s="78">
        <f t="shared" si="29"/>
        <v>0</v>
      </c>
      <c r="BP212" s="78">
        <f t="shared" si="30"/>
        <v>0</v>
      </c>
    </row>
    <row r="213" spans="1:68" ht="27" customHeight="1" x14ac:dyDescent="0.25">
      <c r="A213" s="63" t="s">
        <v>361</v>
      </c>
      <c r="B213" s="63" t="s">
        <v>362</v>
      </c>
      <c r="C213" s="36">
        <v>4301051945</v>
      </c>
      <c r="D213" s="639">
        <v>4680115880504</v>
      </c>
      <c r="E213" s="639"/>
      <c r="F213" s="62">
        <v>0.4</v>
      </c>
      <c r="G213" s="37">
        <v>6</v>
      </c>
      <c r="H213" s="62">
        <v>2.4</v>
      </c>
      <c r="I213" s="62">
        <v>2.6520000000000001</v>
      </c>
      <c r="J213" s="37">
        <v>182</v>
      </c>
      <c r="K213" s="37" t="s">
        <v>90</v>
      </c>
      <c r="L213" s="37" t="s">
        <v>45</v>
      </c>
      <c r="M213" s="38" t="s">
        <v>105</v>
      </c>
      <c r="N213" s="38"/>
      <c r="O213" s="37">
        <v>40</v>
      </c>
      <c r="P213" s="744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3" s="641"/>
      <c r="R213" s="641"/>
      <c r="S213" s="641"/>
      <c r="T213" s="642"/>
      <c r="U213" s="39" t="s">
        <v>45</v>
      </c>
      <c r="V213" s="39" t="s">
        <v>45</v>
      </c>
      <c r="W213" s="40" t="s">
        <v>0</v>
      </c>
      <c r="X213" s="58">
        <v>108</v>
      </c>
      <c r="Y213" s="55">
        <f t="shared" si="26"/>
        <v>108</v>
      </c>
      <c r="Z213" s="41">
        <f t="shared" si="31"/>
        <v>0.29294999999999999</v>
      </c>
      <c r="AA213" s="68" t="s">
        <v>45</v>
      </c>
      <c r="AB213" s="69" t="s">
        <v>45</v>
      </c>
      <c r="AC213" s="280" t="s">
        <v>363</v>
      </c>
      <c r="AG213" s="78"/>
      <c r="AJ213" s="84" t="s">
        <v>45</v>
      </c>
      <c r="AK213" s="84">
        <v>0</v>
      </c>
      <c r="BB213" s="281" t="s">
        <v>66</v>
      </c>
      <c r="BM213" s="78">
        <f t="shared" si="27"/>
        <v>119.34</v>
      </c>
      <c r="BN213" s="78">
        <f t="shared" si="28"/>
        <v>119.34</v>
      </c>
      <c r="BO213" s="78">
        <f t="shared" si="29"/>
        <v>0.24725274725274726</v>
      </c>
      <c r="BP213" s="78">
        <f t="shared" si="30"/>
        <v>0.24725274725274726</v>
      </c>
    </row>
    <row r="214" spans="1:68" ht="27" customHeight="1" x14ac:dyDescent="0.25">
      <c r="A214" s="63" t="s">
        <v>364</v>
      </c>
      <c r="B214" s="63" t="s">
        <v>365</v>
      </c>
      <c r="C214" s="36">
        <v>4301051410</v>
      </c>
      <c r="D214" s="639">
        <v>4680115882164</v>
      </c>
      <c r="E214" s="639"/>
      <c r="F214" s="62">
        <v>0.4</v>
      </c>
      <c r="G214" s="37">
        <v>6</v>
      </c>
      <c r="H214" s="62">
        <v>2.4</v>
      </c>
      <c r="I214" s="62">
        <v>2.6579999999999999</v>
      </c>
      <c r="J214" s="37">
        <v>182</v>
      </c>
      <c r="K214" s="37" t="s">
        <v>90</v>
      </c>
      <c r="L214" s="37" t="s">
        <v>45</v>
      </c>
      <c r="M214" s="38" t="s">
        <v>89</v>
      </c>
      <c r="N214" s="38"/>
      <c r="O214" s="37">
        <v>40</v>
      </c>
      <c r="P214" s="74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4" s="641"/>
      <c r="R214" s="641"/>
      <c r="S214" s="641"/>
      <c r="T214" s="642"/>
      <c r="U214" s="39" t="s">
        <v>45</v>
      </c>
      <c r="V214" s="39" t="s">
        <v>45</v>
      </c>
      <c r="W214" s="40" t="s">
        <v>0</v>
      </c>
      <c r="X214" s="58">
        <v>79</v>
      </c>
      <c r="Y214" s="55">
        <f t="shared" si="26"/>
        <v>79.2</v>
      </c>
      <c r="Z214" s="41">
        <f t="shared" si="31"/>
        <v>0.21482999999999999</v>
      </c>
      <c r="AA214" s="68" t="s">
        <v>45</v>
      </c>
      <c r="AB214" s="69" t="s">
        <v>45</v>
      </c>
      <c r="AC214" s="282" t="s">
        <v>366</v>
      </c>
      <c r="AG214" s="78"/>
      <c r="AJ214" s="84" t="s">
        <v>45</v>
      </c>
      <c r="AK214" s="84">
        <v>0</v>
      </c>
      <c r="BB214" s="283" t="s">
        <v>66</v>
      </c>
      <c r="BM214" s="78">
        <f t="shared" si="27"/>
        <v>87.492500000000007</v>
      </c>
      <c r="BN214" s="78">
        <f t="shared" si="28"/>
        <v>87.713999999999999</v>
      </c>
      <c r="BO214" s="78">
        <f t="shared" si="29"/>
        <v>0.18086080586080591</v>
      </c>
      <c r="BP214" s="78">
        <f t="shared" si="30"/>
        <v>0.18131868131868134</v>
      </c>
    </row>
    <row r="215" spans="1:68" x14ac:dyDescent="0.2">
      <c r="A215" s="646"/>
      <c r="B215" s="646"/>
      <c r="C215" s="646"/>
      <c r="D215" s="646"/>
      <c r="E215" s="646"/>
      <c r="F215" s="646"/>
      <c r="G215" s="646"/>
      <c r="H215" s="646"/>
      <c r="I215" s="646"/>
      <c r="J215" s="646"/>
      <c r="K215" s="646"/>
      <c r="L215" s="646"/>
      <c r="M215" s="646"/>
      <c r="N215" s="646"/>
      <c r="O215" s="647"/>
      <c r="P215" s="643" t="s">
        <v>40</v>
      </c>
      <c r="Q215" s="644"/>
      <c r="R215" s="644"/>
      <c r="S215" s="644"/>
      <c r="T215" s="644"/>
      <c r="U215" s="644"/>
      <c r="V215" s="645"/>
      <c r="W215" s="42" t="s">
        <v>39</v>
      </c>
      <c r="X215" s="43">
        <f>IFERROR(X206/H206,"0")+IFERROR(X207/H207,"0")+IFERROR(X208/H208,"0")+IFERROR(X209/H209,"0")+IFERROR(X210/H210,"0")+IFERROR(X211/H211,"0")+IFERROR(X212/H212,"0")+IFERROR(X213/H213,"0")+IFERROR(X214/H214,"0")</f>
        <v>168.04438058748406</v>
      </c>
      <c r="Y215" s="43">
        <f>IFERROR(Y206/H206,"0")+IFERROR(Y207/H207,"0")+IFERROR(Y208/H208,"0")+IFERROR(Y209/H209,"0")+IFERROR(Y210/H210,"0")+IFERROR(Y211/H211,"0")+IFERROR(Y212/H212,"0")+IFERROR(Y213/H213,"0")+IFERROR(Y214/H214,"0")</f>
        <v>169</v>
      </c>
      <c r="Z215" s="43">
        <f>IFERROR(IF(Z206="",0,Z206),"0")+IFERROR(IF(Z207="",0,Z207),"0")+IFERROR(IF(Z208="",0,Z208),"0")+IFERROR(IF(Z209="",0,Z209),"0")+IFERROR(IF(Z210="",0,Z210),"0")+IFERROR(IF(Z211="",0,Z211),"0")+IFERROR(IF(Z212="",0,Z212),"0")+IFERROR(IF(Z213="",0,Z213),"0")+IFERROR(IF(Z214="",0,Z214),"0")</f>
        <v>1.7361600000000001</v>
      </c>
      <c r="AA215" s="67"/>
      <c r="AB215" s="67"/>
      <c r="AC215" s="67"/>
    </row>
    <row r="216" spans="1:68" x14ac:dyDescent="0.2">
      <c r="A216" s="646"/>
      <c r="B216" s="646"/>
      <c r="C216" s="646"/>
      <c r="D216" s="646"/>
      <c r="E216" s="646"/>
      <c r="F216" s="646"/>
      <c r="G216" s="646"/>
      <c r="H216" s="646"/>
      <c r="I216" s="646"/>
      <c r="J216" s="646"/>
      <c r="K216" s="646"/>
      <c r="L216" s="646"/>
      <c r="M216" s="646"/>
      <c r="N216" s="646"/>
      <c r="O216" s="647"/>
      <c r="P216" s="643" t="s">
        <v>40</v>
      </c>
      <c r="Q216" s="644"/>
      <c r="R216" s="644"/>
      <c r="S216" s="644"/>
      <c r="T216" s="644"/>
      <c r="U216" s="644"/>
      <c r="V216" s="645"/>
      <c r="W216" s="42" t="s">
        <v>0</v>
      </c>
      <c r="X216" s="43">
        <f>IFERROR(SUM(X206:X214),"0")</f>
        <v>718</v>
      </c>
      <c r="Y216" s="43">
        <f>IFERROR(SUM(Y206:Y214),"0")</f>
        <v>725.7</v>
      </c>
      <c r="Z216" s="42"/>
      <c r="AA216" s="67"/>
      <c r="AB216" s="67"/>
      <c r="AC216" s="67"/>
    </row>
    <row r="217" spans="1:68" ht="14.25" customHeight="1" x14ac:dyDescent="0.25">
      <c r="A217" s="638" t="s">
        <v>185</v>
      </c>
      <c r="B217" s="638"/>
      <c r="C217" s="638"/>
      <c r="D217" s="638"/>
      <c r="E217" s="638"/>
      <c r="F217" s="638"/>
      <c r="G217" s="638"/>
      <c r="H217" s="638"/>
      <c r="I217" s="638"/>
      <c r="J217" s="638"/>
      <c r="K217" s="638"/>
      <c r="L217" s="638"/>
      <c r="M217" s="638"/>
      <c r="N217" s="638"/>
      <c r="O217" s="638"/>
      <c r="P217" s="638"/>
      <c r="Q217" s="638"/>
      <c r="R217" s="638"/>
      <c r="S217" s="638"/>
      <c r="T217" s="638"/>
      <c r="U217" s="638"/>
      <c r="V217" s="638"/>
      <c r="W217" s="638"/>
      <c r="X217" s="638"/>
      <c r="Y217" s="638"/>
      <c r="Z217" s="638"/>
      <c r="AA217" s="66"/>
      <c r="AB217" s="66"/>
      <c r="AC217" s="80"/>
    </row>
    <row r="218" spans="1:68" ht="27" customHeight="1" x14ac:dyDescent="0.25">
      <c r="A218" s="63" t="s">
        <v>367</v>
      </c>
      <c r="B218" s="63" t="s">
        <v>368</v>
      </c>
      <c r="C218" s="36">
        <v>4301060463</v>
      </c>
      <c r="D218" s="639">
        <v>4680115880818</v>
      </c>
      <c r="E218" s="639"/>
      <c r="F218" s="62">
        <v>0.4</v>
      </c>
      <c r="G218" s="37">
        <v>6</v>
      </c>
      <c r="H218" s="62">
        <v>2.4</v>
      </c>
      <c r="I218" s="62">
        <v>2.6520000000000001</v>
      </c>
      <c r="J218" s="37">
        <v>182</v>
      </c>
      <c r="K218" s="37" t="s">
        <v>90</v>
      </c>
      <c r="L218" s="37" t="s">
        <v>45</v>
      </c>
      <c r="M218" s="38" t="s">
        <v>105</v>
      </c>
      <c r="N218" s="38"/>
      <c r="O218" s="37">
        <v>40</v>
      </c>
      <c r="P218" s="746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8" s="641"/>
      <c r="R218" s="641"/>
      <c r="S218" s="641"/>
      <c r="T218" s="642"/>
      <c r="U218" s="39" t="s">
        <v>45</v>
      </c>
      <c r="V218" s="39" t="s">
        <v>45</v>
      </c>
      <c r="W218" s="40" t="s">
        <v>0</v>
      </c>
      <c r="X218" s="58">
        <v>0</v>
      </c>
      <c r="Y218" s="55">
        <f>IFERROR(IF(X218="",0,CEILING((X218/$H218),1)*$H218),"")</f>
        <v>0</v>
      </c>
      <c r="Z218" s="41" t="str">
        <f>IFERROR(IF(Y218=0,"",ROUNDUP(Y218/H218,0)*0.00651),"")</f>
        <v/>
      </c>
      <c r="AA218" s="68" t="s">
        <v>45</v>
      </c>
      <c r="AB218" s="69" t="s">
        <v>45</v>
      </c>
      <c r="AC218" s="284" t="s">
        <v>369</v>
      </c>
      <c r="AG218" s="78"/>
      <c r="AJ218" s="84" t="s">
        <v>45</v>
      </c>
      <c r="AK218" s="84">
        <v>0</v>
      </c>
      <c r="BB218" s="285" t="s">
        <v>66</v>
      </c>
      <c r="BM218" s="78">
        <f>IFERROR(X218*I218/H218,"0")</f>
        <v>0</v>
      </c>
      <c r="BN218" s="78">
        <f>IFERROR(Y218*I218/H218,"0")</f>
        <v>0</v>
      </c>
      <c r="BO218" s="78">
        <f>IFERROR(1/J218*(X218/H218),"0")</f>
        <v>0</v>
      </c>
      <c r="BP218" s="78">
        <f>IFERROR(1/J218*(Y218/H218),"0")</f>
        <v>0</v>
      </c>
    </row>
    <row r="219" spans="1:68" ht="27" customHeight="1" x14ac:dyDescent="0.25">
      <c r="A219" s="63" t="s">
        <v>370</v>
      </c>
      <c r="B219" s="63" t="s">
        <v>371</v>
      </c>
      <c r="C219" s="36">
        <v>4301060389</v>
      </c>
      <c r="D219" s="639">
        <v>4680115880801</v>
      </c>
      <c r="E219" s="639"/>
      <c r="F219" s="62">
        <v>0.4</v>
      </c>
      <c r="G219" s="37">
        <v>6</v>
      </c>
      <c r="H219" s="62">
        <v>2.4</v>
      </c>
      <c r="I219" s="62">
        <v>2.6520000000000001</v>
      </c>
      <c r="J219" s="37">
        <v>182</v>
      </c>
      <c r="K219" s="37" t="s">
        <v>90</v>
      </c>
      <c r="L219" s="37" t="s">
        <v>45</v>
      </c>
      <c r="M219" s="38" t="s">
        <v>89</v>
      </c>
      <c r="N219" s="38"/>
      <c r="O219" s="37">
        <v>40</v>
      </c>
      <c r="P219" s="747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9" s="641"/>
      <c r="R219" s="641"/>
      <c r="S219" s="641"/>
      <c r="T219" s="642"/>
      <c r="U219" s="39" t="s">
        <v>45</v>
      </c>
      <c r="V219" s="39" t="s">
        <v>45</v>
      </c>
      <c r="W219" s="40" t="s">
        <v>0</v>
      </c>
      <c r="X219" s="58">
        <v>0</v>
      </c>
      <c r="Y219" s="55">
        <f>IFERROR(IF(X219="",0,CEILING((X219/$H219),1)*$H219),"")</f>
        <v>0</v>
      </c>
      <c r="Z219" s="41" t="str">
        <f>IFERROR(IF(Y219=0,"",ROUNDUP(Y219/H219,0)*0.00651),"")</f>
        <v/>
      </c>
      <c r="AA219" s="68" t="s">
        <v>45</v>
      </c>
      <c r="AB219" s="69" t="s">
        <v>45</v>
      </c>
      <c r="AC219" s="286" t="s">
        <v>372</v>
      </c>
      <c r="AG219" s="78"/>
      <c r="AJ219" s="84" t="s">
        <v>45</v>
      </c>
      <c r="AK219" s="84">
        <v>0</v>
      </c>
      <c r="BB219" s="287" t="s">
        <v>66</v>
      </c>
      <c r="BM219" s="78">
        <f>IFERROR(X219*I219/H219,"0")</f>
        <v>0</v>
      </c>
      <c r="BN219" s="78">
        <f>IFERROR(Y219*I219/H219,"0")</f>
        <v>0</v>
      </c>
      <c r="BO219" s="78">
        <f>IFERROR(1/J219*(X219/H219),"0")</f>
        <v>0</v>
      </c>
      <c r="BP219" s="78">
        <f>IFERROR(1/J219*(Y219/H219),"0")</f>
        <v>0</v>
      </c>
    </row>
    <row r="220" spans="1:68" x14ac:dyDescent="0.2">
      <c r="A220" s="646"/>
      <c r="B220" s="646"/>
      <c r="C220" s="646"/>
      <c r="D220" s="646"/>
      <c r="E220" s="646"/>
      <c r="F220" s="646"/>
      <c r="G220" s="646"/>
      <c r="H220" s="646"/>
      <c r="I220" s="646"/>
      <c r="J220" s="646"/>
      <c r="K220" s="646"/>
      <c r="L220" s="646"/>
      <c r="M220" s="646"/>
      <c r="N220" s="646"/>
      <c r="O220" s="647"/>
      <c r="P220" s="643" t="s">
        <v>40</v>
      </c>
      <c r="Q220" s="644"/>
      <c r="R220" s="644"/>
      <c r="S220" s="644"/>
      <c r="T220" s="644"/>
      <c r="U220" s="644"/>
      <c r="V220" s="645"/>
      <c r="W220" s="42" t="s">
        <v>39</v>
      </c>
      <c r="X220" s="43">
        <f>IFERROR(X218/H218,"0")+IFERROR(X219/H219,"0")</f>
        <v>0</v>
      </c>
      <c r="Y220" s="43">
        <f>IFERROR(Y218/H218,"0")+IFERROR(Y219/H219,"0")</f>
        <v>0</v>
      </c>
      <c r="Z220" s="43">
        <f>IFERROR(IF(Z218="",0,Z218),"0")+IFERROR(IF(Z219="",0,Z219),"0")</f>
        <v>0</v>
      </c>
      <c r="AA220" s="67"/>
      <c r="AB220" s="67"/>
      <c r="AC220" s="67"/>
    </row>
    <row r="221" spans="1:68" x14ac:dyDescent="0.2">
      <c r="A221" s="646"/>
      <c r="B221" s="646"/>
      <c r="C221" s="646"/>
      <c r="D221" s="646"/>
      <c r="E221" s="646"/>
      <c r="F221" s="646"/>
      <c r="G221" s="646"/>
      <c r="H221" s="646"/>
      <c r="I221" s="646"/>
      <c r="J221" s="646"/>
      <c r="K221" s="646"/>
      <c r="L221" s="646"/>
      <c r="M221" s="646"/>
      <c r="N221" s="646"/>
      <c r="O221" s="647"/>
      <c r="P221" s="643" t="s">
        <v>40</v>
      </c>
      <c r="Q221" s="644"/>
      <c r="R221" s="644"/>
      <c r="S221" s="644"/>
      <c r="T221" s="644"/>
      <c r="U221" s="644"/>
      <c r="V221" s="645"/>
      <c r="W221" s="42" t="s">
        <v>0</v>
      </c>
      <c r="X221" s="43">
        <f>IFERROR(SUM(X218:X219),"0")</f>
        <v>0</v>
      </c>
      <c r="Y221" s="43">
        <f>IFERROR(SUM(Y218:Y219),"0")</f>
        <v>0</v>
      </c>
      <c r="Z221" s="42"/>
      <c r="AA221" s="67"/>
      <c r="AB221" s="67"/>
      <c r="AC221" s="67"/>
    </row>
    <row r="222" spans="1:68" ht="16.5" customHeight="1" x14ac:dyDescent="0.25">
      <c r="A222" s="637" t="s">
        <v>373</v>
      </c>
      <c r="B222" s="637"/>
      <c r="C222" s="637"/>
      <c r="D222" s="637"/>
      <c r="E222" s="637"/>
      <c r="F222" s="637"/>
      <c r="G222" s="637"/>
      <c r="H222" s="637"/>
      <c r="I222" s="637"/>
      <c r="J222" s="637"/>
      <c r="K222" s="637"/>
      <c r="L222" s="637"/>
      <c r="M222" s="637"/>
      <c r="N222" s="637"/>
      <c r="O222" s="637"/>
      <c r="P222" s="637"/>
      <c r="Q222" s="637"/>
      <c r="R222" s="637"/>
      <c r="S222" s="637"/>
      <c r="T222" s="637"/>
      <c r="U222" s="637"/>
      <c r="V222" s="637"/>
      <c r="W222" s="637"/>
      <c r="X222" s="637"/>
      <c r="Y222" s="637"/>
      <c r="Z222" s="637"/>
      <c r="AA222" s="65"/>
      <c r="AB222" s="65"/>
      <c r="AC222" s="79"/>
    </row>
    <row r="223" spans="1:68" ht="14.25" customHeight="1" x14ac:dyDescent="0.25">
      <c r="A223" s="638" t="s">
        <v>114</v>
      </c>
      <c r="B223" s="638"/>
      <c r="C223" s="638"/>
      <c r="D223" s="638"/>
      <c r="E223" s="638"/>
      <c r="F223" s="638"/>
      <c r="G223" s="638"/>
      <c r="H223" s="638"/>
      <c r="I223" s="638"/>
      <c r="J223" s="638"/>
      <c r="K223" s="638"/>
      <c r="L223" s="638"/>
      <c r="M223" s="638"/>
      <c r="N223" s="638"/>
      <c r="O223" s="638"/>
      <c r="P223" s="638"/>
      <c r="Q223" s="638"/>
      <c r="R223" s="638"/>
      <c r="S223" s="638"/>
      <c r="T223" s="638"/>
      <c r="U223" s="638"/>
      <c r="V223" s="638"/>
      <c r="W223" s="638"/>
      <c r="X223" s="638"/>
      <c r="Y223" s="638"/>
      <c r="Z223" s="638"/>
      <c r="AA223" s="66"/>
      <c r="AB223" s="66"/>
      <c r="AC223" s="80"/>
    </row>
    <row r="224" spans="1:68" ht="27" customHeight="1" x14ac:dyDescent="0.25">
      <c r="A224" s="63" t="s">
        <v>374</v>
      </c>
      <c r="B224" s="63" t="s">
        <v>375</v>
      </c>
      <c r="C224" s="36">
        <v>4301011826</v>
      </c>
      <c r="D224" s="639">
        <v>4680115884137</v>
      </c>
      <c r="E224" s="639"/>
      <c r="F224" s="62">
        <v>1.45</v>
      </c>
      <c r="G224" s="37">
        <v>8</v>
      </c>
      <c r="H224" s="62">
        <v>11.6</v>
      </c>
      <c r="I224" s="62">
        <v>12.035</v>
      </c>
      <c r="J224" s="37">
        <v>64</v>
      </c>
      <c r="K224" s="37" t="s">
        <v>119</v>
      </c>
      <c r="L224" s="37" t="s">
        <v>45</v>
      </c>
      <c r="M224" s="38" t="s">
        <v>118</v>
      </c>
      <c r="N224" s="38"/>
      <c r="O224" s="37">
        <v>55</v>
      </c>
      <c r="P224" s="74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4" s="641"/>
      <c r="R224" s="641"/>
      <c r="S224" s="641"/>
      <c r="T224" s="642"/>
      <c r="U224" s="39" t="s">
        <v>45</v>
      </c>
      <c r="V224" s="39" t="s">
        <v>45</v>
      </c>
      <c r="W224" s="40" t="s">
        <v>0</v>
      </c>
      <c r="X224" s="58">
        <v>0</v>
      </c>
      <c r="Y224" s="55">
        <f t="shared" ref="Y224:Y230" si="32">IFERROR(IF(X224="",0,CEILING((X224/$H224),1)*$H224),"")</f>
        <v>0</v>
      </c>
      <c r="Z224" s="41" t="str">
        <f>IFERROR(IF(Y224=0,"",ROUNDUP(Y224/H224,0)*0.01898),"")</f>
        <v/>
      </c>
      <c r="AA224" s="68" t="s">
        <v>45</v>
      </c>
      <c r="AB224" s="69" t="s">
        <v>45</v>
      </c>
      <c r="AC224" s="288" t="s">
        <v>376</v>
      </c>
      <c r="AG224" s="78"/>
      <c r="AJ224" s="84" t="s">
        <v>45</v>
      </c>
      <c r="AK224" s="84">
        <v>0</v>
      </c>
      <c r="BB224" s="289" t="s">
        <v>66</v>
      </c>
      <c r="BM224" s="78">
        <f t="shared" ref="BM224:BM230" si="33">IFERROR(X224*I224/H224,"0")</f>
        <v>0</v>
      </c>
      <c r="BN224" s="78">
        <f t="shared" ref="BN224:BN230" si="34">IFERROR(Y224*I224/H224,"0")</f>
        <v>0</v>
      </c>
      <c r="BO224" s="78">
        <f t="shared" ref="BO224:BO230" si="35">IFERROR(1/J224*(X224/H224),"0")</f>
        <v>0</v>
      </c>
      <c r="BP224" s="78">
        <f t="shared" ref="BP224:BP230" si="36">IFERROR(1/J224*(Y224/H224),"0")</f>
        <v>0</v>
      </c>
    </row>
    <row r="225" spans="1:68" ht="27" customHeight="1" x14ac:dyDescent="0.25">
      <c r="A225" s="63" t="s">
        <v>377</v>
      </c>
      <c r="B225" s="63" t="s">
        <v>378</v>
      </c>
      <c r="C225" s="36">
        <v>4301011724</v>
      </c>
      <c r="D225" s="639">
        <v>4680115884236</v>
      </c>
      <c r="E225" s="639"/>
      <c r="F225" s="62">
        <v>1.45</v>
      </c>
      <c r="G225" s="37">
        <v>8</v>
      </c>
      <c r="H225" s="62">
        <v>11.6</v>
      </c>
      <c r="I225" s="62">
        <v>12.035</v>
      </c>
      <c r="J225" s="37">
        <v>64</v>
      </c>
      <c r="K225" s="37" t="s">
        <v>119</v>
      </c>
      <c r="L225" s="37" t="s">
        <v>45</v>
      </c>
      <c r="M225" s="38" t="s">
        <v>118</v>
      </c>
      <c r="N225" s="38"/>
      <c r="O225" s="37">
        <v>55</v>
      </c>
      <c r="P225" s="74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5" s="641"/>
      <c r="R225" s="641"/>
      <c r="S225" s="641"/>
      <c r="T225" s="642"/>
      <c r="U225" s="39" t="s">
        <v>45</v>
      </c>
      <c r="V225" s="39" t="s">
        <v>45</v>
      </c>
      <c r="W225" s="40" t="s">
        <v>0</v>
      </c>
      <c r="X225" s="58">
        <v>0</v>
      </c>
      <c r="Y225" s="55">
        <f t="shared" si="32"/>
        <v>0</v>
      </c>
      <c r="Z225" s="41" t="str">
        <f>IFERROR(IF(Y225=0,"",ROUNDUP(Y225/H225,0)*0.01898),"")</f>
        <v/>
      </c>
      <c r="AA225" s="68" t="s">
        <v>45</v>
      </c>
      <c r="AB225" s="69" t="s">
        <v>45</v>
      </c>
      <c r="AC225" s="290" t="s">
        <v>379</v>
      </c>
      <c r="AG225" s="78"/>
      <c r="AJ225" s="84" t="s">
        <v>45</v>
      </c>
      <c r="AK225" s="84">
        <v>0</v>
      </c>
      <c r="BB225" s="291" t="s">
        <v>66</v>
      </c>
      <c r="BM225" s="78">
        <f t="shared" si="33"/>
        <v>0</v>
      </c>
      <c r="BN225" s="78">
        <f t="shared" si="34"/>
        <v>0</v>
      </c>
      <c r="BO225" s="78">
        <f t="shared" si="35"/>
        <v>0</v>
      </c>
      <c r="BP225" s="78">
        <f t="shared" si="36"/>
        <v>0</v>
      </c>
    </row>
    <row r="226" spans="1:68" ht="27" customHeight="1" x14ac:dyDescent="0.25">
      <c r="A226" s="63" t="s">
        <v>380</v>
      </c>
      <c r="B226" s="63" t="s">
        <v>381</v>
      </c>
      <c r="C226" s="36">
        <v>4301011721</v>
      </c>
      <c r="D226" s="639">
        <v>4680115884175</v>
      </c>
      <c r="E226" s="639"/>
      <c r="F226" s="62">
        <v>1.45</v>
      </c>
      <c r="G226" s="37">
        <v>8</v>
      </c>
      <c r="H226" s="62">
        <v>11.6</v>
      </c>
      <c r="I226" s="62">
        <v>12.035</v>
      </c>
      <c r="J226" s="37">
        <v>64</v>
      </c>
      <c r="K226" s="37" t="s">
        <v>119</v>
      </c>
      <c r="L226" s="37" t="s">
        <v>45</v>
      </c>
      <c r="M226" s="38" t="s">
        <v>118</v>
      </c>
      <c r="N226" s="38"/>
      <c r="O226" s="37">
        <v>55</v>
      </c>
      <c r="P226" s="75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6" s="641"/>
      <c r="R226" s="641"/>
      <c r="S226" s="641"/>
      <c r="T226" s="642"/>
      <c r="U226" s="39" t="s">
        <v>45</v>
      </c>
      <c r="V226" s="39" t="s">
        <v>45</v>
      </c>
      <c r="W226" s="40" t="s">
        <v>0</v>
      </c>
      <c r="X226" s="58">
        <v>0</v>
      </c>
      <c r="Y226" s="55">
        <f t="shared" si="32"/>
        <v>0</v>
      </c>
      <c r="Z226" s="41" t="str">
        <f>IFERROR(IF(Y226=0,"",ROUNDUP(Y226/H226,0)*0.01898),"")</f>
        <v/>
      </c>
      <c r="AA226" s="68" t="s">
        <v>45</v>
      </c>
      <c r="AB226" s="69" t="s">
        <v>45</v>
      </c>
      <c r="AC226" s="292" t="s">
        <v>382</v>
      </c>
      <c r="AG226" s="78"/>
      <c r="AJ226" s="84" t="s">
        <v>45</v>
      </c>
      <c r="AK226" s="84">
        <v>0</v>
      </c>
      <c r="BB226" s="293" t="s">
        <v>66</v>
      </c>
      <c r="BM226" s="78">
        <f t="shared" si="33"/>
        <v>0</v>
      </c>
      <c r="BN226" s="78">
        <f t="shared" si="34"/>
        <v>0</v>
      </c>
      <c r="BO226" s="78">
        <f t="shared" si="35"/>
        <v>0</v>
      </c>
      <c r="BP226" s="78">
        <f t="shared" si="36"/>
        <v>0</v>
      </c>
    </row>
    <row r="227" spans="1:68" ht="27" customHeight="1" x14ac:dyDescent="0.25">
      <c r="A227" s="63" t="s">
        <v>383</v>
      </c>
      <c r="B227" s="63" t="s">
        <v>384</v>
      </c>
      <c r="C227" s="36">
        <v>4301011824</v>
      </c>
      <c r="D227" s="639">
        <v>4680115884144</v>
      </c>
      <c r="E227" s="639"/>
      <c r="F227" s="62">
        <v>0.4</v>
      </c>
      <c r="G227" s="37">
        <v>10</v>
      </c>
      <c r="H227" s="62">
        <v>4</v>
      </c>
      <c r="I227" s="62">
        <v>4.21</v>
      </c>
      <c r="J227" s="37">
        <v>132</v>
      </c>
      <c r="K227" s="37" t="s">
        <v>122</v>
      </c>
      <c r="L227" s="37" t="s">
        <v>45</v>
      </c>
      <c r="M227" s="38" t="s">
        <v>118</v>
      </c>
      <c r="N227" s="38"/>
      <c r="O227" s="37">
        <v>55</v>
      </c>
      <c r="P227" s="75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7" s="641"/>
      <c r="R227" s="641"/>
      <c r="S227" s="641"/>
      <c r="T227" s="642"/>
      <c r="U227" s="39" t="s">
        <v>45</v>
      </c>
      <c r="V227" s="39" t="s">
        <v>45</v>
      </c>
      <c r="W227" s="40" t="s">
        <v>0</v>
      </c>
      <c r="X227" s="58">
        <v>0</v>
      </c>
      <c r="Y227" s="55">
        <f t="shared" si="32"/>
        <v>0</v>
      </c>
      <c r="Z227" s="41" t="str">
        <f>IFERROR(IF(Y227=0,"",ROUNDUP(Y227/H227,0)*0.00902),"")</f>
        <v/>
      </c>
      <c r="AA227" s="68" t="s">
        <v>45</v>
      </c>
      <c r="AB227" s="69" t="s">
        <v>45</v>
      </c>
      <c r="AC227" s="294" t="s">
        <v>376</v>
      </c>
      <c r="AG227" s="78"/>
      <c r="AJ227" s="84" t="s">
        <v>45</v>
      </c>
      <c r="AK227" s="84">
        <v>0</v>
      </c>
      <c r="BB227" s="295" t="s">
        <v>66</v>
      </c>
      <c r="BM227" s="78">
        <f t="shared" si="33"/>
        <v>0</v>
      </c>
      <c r="BN227" s="78">
        <f t="shared" si="34"/>
        <v>0</v>
      </c>
      <c r="BO227" s="78">
        <f t="shared" si="35"/>
        <v>0</v>
      </c>
      <c r="BP227" s="78">
        <f t="shared" si="36"/>
        <v>0</v>
      </c>
    </row>
    <row r="228" spans="1:68" ht="27" customHeight="1" x14ac:dyDescent="0.25">
      <c r="A228" s="63" t="s">
        <v>385</v>
      </c>
      <c r="B228" s="63" t="s">
        <v>386</v>
      </c>
      <c r="C228" s="36">
        <v>4301012149</v>
      </c>
      <c r="D228" s="639">
        <v>4680115886551</v>
      </c>
      <c r="E228" s="639"/>
      <c r="F228" s="62">
        <v>0.4</v>
      </c>
      <c r="G228" s="37">
        <v>10</v>
      </c>
      <c r="H228" s="62">
        <v>4</v>
      </c>
      <c r="I228" s="62">
        <v>4.21</v>
      </c>
      <c r="J228" s="37">
        <v>132</v>
      </c>
      <c r="K228" s="37" t="s">
        <v>122</v>
      </c>
      <c r="L228" s="37" t="s">
        <v>45</v>
      </c>
      <c r="M228" s="38" t="s">
        <v>118</v>
      </c>
      <c r="N228" s="38"/>
      <c r="O228" s="37">
        <v>55</v>
      </c>
      <c r="P228" s="752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8" s="641"/>
      <c r="R228" s="641"/>
      <c r="S228" s="641"/>
      <c r="T228" s="642"/>
      <c r="U228" s="39" t="s">
        <v>45</v>
      </c>
      <c r="V228" s="39" t="s">
        <v>45</v>
      </c>
      <c r="W228" s="40" t="s">
        <v>0</v>
      </c>
      <c r="X228" s="58">
        <v>0</v>
      </c>
      <c r="Y228" s="55">
        <f t="shared" si="32"/>
        <v>0</v>
      </c>
      <c r="Z228" s="41" t="str">
        <f>IFERROR(IF(Y228=0,"",ROUNDUP(Y228/H228,0)*0.00902),"")</f>
        <v/>
      </c>
      <c r="AA228" s="68" t="s">
        <v>45</v>
      </c>
      <c r="AB228" s="69" t="s">
        <v>45</v>
      </c>
      <c r="AC228" s="296" t="s">
        <v>387</v>
      </c>
      <c r="AG228" s="78"/>
      <c r="AJ228" s="84" t="s">
        <v>45</v>
      </c>
      <c r="AK228" s="84">
        <v>0</v>
      </c>
      <c r="BB228" s="297" t="s">
        <v>66</v>
      </c>
      <c r="BM228" s="78">
        <f t="shared" si="33"/>
        <v>0</v>
      </c>
      <c r="BN228" s="78">
        <f t="shared" si="34"/>
        <v>0</v>
      </c>
      <c r="BO228" s="78">
        <f t="shared" si="35"/>
        <v>0</v>
      </c>
      <c r="BP228" s="78">
        <f t="shared" si="36"/>
        <v>0</v>
      </c>
    </row>
    <row r="229" spans="1:68" ht="27" customHeight="1" x14ac:dyDescent="0.25">
      <c r="A229" s="63" t="s">
        <v>388</v>
      </c>
      <c r="B229" s="63" t="s">
        <v>389</v>
      </c>
      <c r="C229" s="36">
        <v>4301011726</v>
      </c>
      <c r="D229" s="639">
        <v>4680115884182</v>
      </c>
      <c r="E229" s="639"/>
      <c r="F229" s="62">
        <v>0.37</v>
      </c>
      <c r="G229" s="37">
        <v>10</v>
      </c>
      <c r="H229" s="62">
        <v>3.7</v>
      </c>
      <c r="I229" s="62">
        <v>3.91</v>
      </c>
      <c r="J229" s="37">
        <v>132</v>
      </c>
      <c r="K229" s="37" t="s">
        <v>122</v>
      </c>
      <c r="L229" s="37" t="s">
        <v>45</v>
      </c>
      <c r="M229" s="38" t="s">
        <v>118</v>
      </c>
      <c r="N229" s="38"/>
      <c r="O229" s="37">
        <v>55</v>
      </c>
      <c r="P229" s="753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9" s="641"/>
      <c r="R229" s="641"/>
      <c r="S229" s="641"/>
      <c r="T229" s="642"/>
      <c r="U229" s="39" t="s">
        <v>45</v>
      </c>
      <c r="V229" s="39" t="s">
        <v>45</v>
      </c>
      <c r="W229" s="40" t="s">
        <v>0</v>
      </c>
      <c r="X229" s="58">
        <v>0</v>
      </c>
      <c r="Y229" s="55">
        <f t="shared" si="32"/>
        <v>0</v>
      </c>
      <c r="Z229" s="41" t="str">
        <f>IFERROR(IF(Y229=0,"",ROUNDUP(Y229/H229,0)*0.00902),"")</f>
        <v/>
      </c>
      <c r="AA229" s="68" t="s">
        <v>45</v>
      </c>
      <c r="AB229" s="69" t="s">
        <v>45</v>
      </c>
      <c r="AC229" s="298" t="s">
        <v>379</v>
      </c>
      <c r="AG229" s="78"/>
      <c r="AJ229" s="84" t="s">
        <v>45</v>
      </c>
      <c r="AK229" s="84">
        <v>0</v>
      </c>
      <c r="BB229" s="299" t="s">
        <v>66</v>
      </c>
      <c r="BM229" s="78">
        <f t="shared" si="33"/>
        <v>0</v>
      </c>
      <c r="BN229" s="78">
        <f t="shared" si="34"/>
        <v>0</v>
      </c>
      <c r="BO229" s="78">
        <f t="shared" si="35"/>
        <v>0</v>
      </c>
      <c r="BP229" s="78">
        <f t="shared" si="36"/>
        <v>0</v>
      </c>
    </row>
    <row r="230" spans="1:68" ht="27" customHeight="1" x14ac:dyDescent="0.25">
      <c r="A230" s="63" t="s">
        <v>390</v>
      </c>
      <c r="B230" s="63" t="s">
        <v>391</v>
      </c>
      <c r="C230" s="36">
        <v>4301011722</v>
      </c>
      <c r="D230" s="639">
        <v>4680115884205</v>
      </c>
      <c r="E230" s="639"/>
      <c r="F230" s="62">
        <v>0.4</v>
      </c>
      <c r="G230" s="37">
        <v>10</v>
      </c>
      <c r="H230" s="62">
        <v>4</v>
      </c>
      <c r="I230" s="62">
        <v>4.21</v>
      </c>
      <c r="J230" s="37">
        <v>132</v>
      </c>
      <c r="K230" s="37" t="s">
        <v>122</v>
      </c>
      <c r="L230" s="37" t="s">
        <v>45</v>
      </c>
      <c r="M230" s="38" t="s">
        <v>118</v>
      </c>
      <c r="N230" s="38"/>
      <c r="O230" s="37">
        <v>55</v>
      </c>
      <c r="P230" s="754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0" s="641"/>
      <c r="R230" s="641"/>
      <c r="S230" s="641"/>
      <c r="T230" s="642"/>
      <c r="U230" s="39" t="s">
        <v>45</v>
      </c>
      <c r="V230" s="39" t="s">
        <v>45</v>
      </c>
      <c r="W230" s="40" t="s">
        <v>0</v>
      </c>
      <c r="X230" s="58">
        <v>0</v>
      </c>
      <c r="Y230" s="55">
        <f t="shared" si="32"/>
        <v>0</v>
      </c>
      <c r="Z230" s="41" t="str">
        <f>IFERROR(IF(Y230=0,"",ROUNDUP(Y230/H230,0)*0.00902),"")</f>
        <v/>
      </c>
      <c r="AA230" s="68" t="s">
        <v>45</v>
      </c>
      <c r="AB230" s="69" t="s">
        <v>45</v>
      </c>
      <c r="AC230" s="300" t="s">
        <v>382</v>
      </c>
      <c r="AG230" s="78"/>
      <c r="AJ230" s="84" t="s">
        <v>45</v>
      </c>
      <c r="AK230" s="84">
        <v>0</v>
      </c>
      <c r="BB230" s="301" t="s">
        <v>66</v>
      </c>
      <c r="BM230" s="78">
        <f t="shared" si="33"/>
        <v>0</v>
      </c>
      <c r="BN230" s="78">
        <f t="shared" si="34"/>
        <v>0</v>
      </c>
      <c r="BO230" s="78">
        <f t="shared" si="35"/>
        <v>0</v>
      </c>
      <c r="BP230" s="78">
        <f t="shared" si="36"/>
        <v>0</v>
      </c>
    </row>
    <row r="231" spans="1:68" x14ac:dyDescent="0.2">
      <c r="A231" s="646"/>
      <c r="B231" s="646"/>
      <c r="C231" s="646"/>
      <c r="D231" s="646"/>
      <c r="E231" s="646"/>
      <c r="F231" s="646"/>
      <c r="G231" s="646"/>
      <c r="H231" s="646"/>
      <c r="I231" s="646"/>
      <c r="J231" s="646"/>
      <c r="K231" s="646"/>
      <c r="L231" s="646"/>
      <c r="M231" s="646"/>
      <c r="N231" s="646"/>
      <c r="O231" s="647"/>
      <c r="P231" s="643" t="s">
        <v>40</v>
      </c>
      <c r="Q231" s="644"/>
      <c r="R231" s="644"/>
      <c r="S231" s="644"/>
      <c r="T231" s="644"/>
      <c r="U231" s="644"/>
      <c r="V231" s="645"/>
      <c r="W231" s="42" t="s">
        <v>39</v>
      </c>
      <c r="X231" s="43">
        <f>IFERROR(X224/H224,"0")+IFERROR(X225/H225,"0")+IFERROR(X226/H226,"0")+IFERROR(X227/H227,"0")+IFERROR(X228/H228,"0")+IFERROR(X229/H229,"0")+IFERROR(X230/H230,"0")</f>
        <v>0</v>
      </c>
      <c r="Y231" s="43">
        <f>IFERROR(Y224/H224,"0")+IFERROR(Y225/H225,"0")+IFERROR(Y226/H226,"0")+IFERROR(Y227/H227,"0")+IFERROR(Y228/H228,"0")+IFERROR(Y229/H229,"0")+IFERROR(Y230/H230,"0")</f>
        <v>0</v>
      </c>
      <c r="Z231" s="43">
        <f>IFERROR(IF(Z224="",0,Z224),"0")+IFERROR(IF(Z225="",0,Z225),"0")+IFERROR(IF(Z226="",0,Z226),"0")+IFERROR(IF(Z227="",0,Z227),"0")+IFERROR(IF(Z228="",0,Z228),"0")+IFERROR(IF(Z229="",0,Z229),"0")+IFERROR(IF(Z230="",0,Z230),"0")</f>
        <v>0</v>
      </c>
      <c r="AA231" s="67"/>
      <c r="AB231" s="67"/>
      <c r="AC231" s="67"/>
    </row>
    <row r="232" spans="1:68" x14ac:dyDescent="0.2">
      <c r="A232" s="646"/>
      <c r="B232" s="646"/>
      <c r="C232" s="646"/>
      <c r="D232" s="646"/>
      <c r="E232" s="646"/>
      <c r="F232" s="646"/>
      <c r="G232" s="646"/>
      <c r="H232" s="646"/>
      <c r="I232" s="646"/>
      <c r="J232" s="646"/>
      <c r="K232" s="646"/>
      <c r="L232" s="646"/>
      <c r="M232" s="646"/>
      <c r="N232" s="646"/>
      <c r="O232" s="647"/>
      <c r="P232" s="643" t="s">
        <v>40</v>
      </c>
      <c r="Q232" s="644"/>
      <c r="R232" s="644"/>
      <c r="S232" s="644"/>
      <c r="T232" s="644"/>
      <c r="U232" s="644"/>
      <c r="V232" s="645"/>
      <c r="W232" s="42" t="s">
        <v>0</v>
      </c>
      <c r="X232" s="43">
        <f>IFERROR(SUM(X224:X230),"0")</f>
        <v>0</v>
      </c>
      <c r="Y232" s="43">
        <f>IFERROR(SUM(Y224:Y230),"0")</f>
        <v>0</v>
      </c>
      <c r="Z232" s="42"/>
      <c r="AA232" s="67"/>
      <c r="AB232" s="67"/>
      <c r="AC232" s="67"/>
    </row>
    <row r="233" spans="1:68" ht="14.25" customHeight="1" x14ac:dyDescent="0.25">
      <c r="A233" s="638" t="s">
        <v>150</v>
      </c>
      <c r="B233" s="638"/>
      <c r="C233" s="638"/>
      <c r="D233" s="638"/>
      <c r="E233" s="638"/>
      <c r="F233" s="638"/>
      <c r="G233" s="638"/>
      <c r="H233" s="638"/>
      <c r="I233" s="638"/>
      <c r="J233" s="638"/>
      <c r="K233" s="638"/>
      <c r="L233" s="638"/>
      <c r="M233" s="638"/>
      <c r="N233" s="638"/>
      <c r="O233" s="638"/>
      <c r="P233" s="638"/>
      <c r="Q233" s="638"/>
      <c r="R233" s="638"/>
      <c r="S233" s="638"/>
      <c r="T233" s="638"/>
      <c r="U233" s="638"/>
      <c r="V233" s="638"/>
      <c r="W233" s="638"/>
      <c r="X233" s="638"/>
      <c r="Y233" s="638"/>
      <c r="Z233" s="638"/>
      <c r="AA233" s="66"/>
      <c r="AB233" s="66"/>
      <c r="AC233" s="80"/>
    </row>
    <row r="234" spans="1:68" ht="27" customHeight="1" x14ac:dyDescent="0.25">
      <c r="A234" s="63" t="s">
        <v>392</v>
      </c>
      <c r="B234" s="63" t="s">
        <v>393</v>
      </c>
      <c r="C234" s="36">
        <v>4301020377</v>
      </c>
      <c r="D234" s="639">
        <v>4680115885981</v>
      </c>
      <c r="E234" s="639"/>
      <c r="F234" s="62">
        <v>0.33</v>
      </c>
      <c r="G234" s="37">
        <v>6</v>
      </c>
      <c r="H234" s="62">
        <v>1.98</v>
      </c>
      <c r="I234" s="62">
        <v>2.08</v>
      </c>
      <c r="J234" s="37">
        <v>234</v>
      </c>
      <c r="K234" s="37" t="s">
        <v>84</v>
      </c>
      <c r="L234" s="37" t="s">
        <v>45</v>
      </c>
      <c r="M234" s="38" t="s">
        <v>89</v>
      </c>
      <c r="N234" s="38"/>
      <c r="O234" s="37">
        <v>50</v>
      </c>
      <c r="P234" s="755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641"/>
      <c r="R234" s="641"/>
      <c r="S234" s="641"/>
      <c r="T234" s="642"/>
      <c r="U234" s="39" t="s">
        <v>45</v>
      </c>
      <c r="V234" s="39" t="s">
        <v>45</v>
      </c>
      <c r="W234" s="40" t="s">
        <v>0</v>
      </c>
      <c r="X234" s="58">
        <v>0</v>
      </c>
      <c r="Y234" s="55">
        <f>IFERROR(IF(X234="",0,CEILING((X234/$H234),1)*$H234),"")</f>
        <v>0</v>
      </c>
      <c r="Z234" s="41" t="str">
        <f>IFERROR(IF(Y234=0,"",ROUNDUP(Y234/H234,0)*0.00502),"")</f>
        <v/>
      </c>
      <c r="AA234" s="68" t="s">
        <v>45</v>
      </c>
      <c r="AB234" s="69" t="s">
        <v>45</v>
      </c>
      <c r="AC234" s="302" t="s">
        <v>394</v>
      </c>
      <c r="AG234" s="78"/>
      <c r="AJ234" s="84" t="s">
        <v>45</v>
      </c>
      <c r="AK234" s="84">
        <v>0</v>
      </c>
      <c r="BB234" s="303" t="s">
        <v>66</v>
      </c>
      <c r="BM234" s="78">
        <f>IFERROR(X234*I234/H234,"0")</f>
        <v>0</v>
      </c>
      <c r="BN234" s="78">
        <f>IFERROR(Y234*I234/H234,"0")</f>
        <v>0</v>
      </c>
      <c r="BO234" s="78">
        <f>IFERROR(1/J234*(X234/H234),"0")</f>
        <v>0</v>
      </c>
      <c r="BP234" s="78">
        <f>IFERROR(1/J234*(Y234/H234),"0")</f>
        <v>0</v>
      </c>
    </row>
    <row r="235" spans="1:68" x14ac:dyDescent="0.2">
      <c r="A235" s="646"/>
      <c r="B235" s="646"/>
      <c r="C235" s="646"/>
      <c r="D235" s="646"/>
      <c r="E235" s="646"/>
      <c r="F235" s="646"/>
      <c r="G235" s="646"/>
      <c r="H235" s="646"/>
      <c r="I235" s="646"/>
      <c r="J235" s="646"/>
      <c r="K235" s="646"/>
      <c r="L235" s="646"/>
      <c r="M235" s="646"/>
      <c r="N235" s="646"/>
      <c r="O235" s="647"/>
      <c r="P235" s="643" t="s">
        <v>40</v>
      </c>
      <c r="Q235" s="644"/>
      <c r="R235" s="644"/>
      <c r="S235" s="644"/>
      <c r="T235" s="644"/>
      <c r="U235" s="644"/>
      <c r="V235" s="645"/>
      <c r="W235" s="42" t="s">
        <v>39</v>
      </c>
      <c r="X235" s="43">
        <f>IFERROR(X234/H234,"0")</f>
        <v>0</v>
      </c>
      <c r="Y235" s="43">
        <f>IFERROR(Y234/H234,"0")</f>
        <v>0</v>
      </c>
      <c r="Z235" s="43">
        <f>IFERROR(IF(Z234="",0,Z234),"0")</f>
        <v>0</v>
      </c>
      <c r="AA235" s="67"/>
      <c r="AB235" s="67"/>
      <c r="AC235" s="67"/>
    </row>
    <row r="236" spans="1:68" x14ac:dyDescent="0.2">
      <c r="A236" s="646"/>
      <c r="B236" s="646"/>
      <c r="C236" s="646"/>
      <c r="D236" s="646"/>
      <c r="E236" s="646"/>
      <c r="F236" s="646"/>
      <c r="G236" s="646"/>
      <c r="H236" s="646"/>
      <c r="I236" s="646"/>
      <c r="J236" s="646"/>
      <c r="K236" s="646"/>
      <c r="L236" s="646"/>
      <c r="M236" s="646"/>
      <c r="N236" s="646"/>
      <c r="O236" s="647"/>
      <c r="P236" s="643" t="s">
        <v>40</v>
      </c>
      <c r="Q236" s="644"/>
      <c r="R236" s="644"/>
      <c r="S236" s="644"/>
      <c r="T236" s="644"/>
      <c r="U236" s="644"/>
      <c r="V236" s="645"/>
      <c r="W236" s="42" t="s">
        <v>0</v>
      </c>
      <c r="X236" s="43">
        <f>IFERROR(SUM(X234:X234),"0")</f>
        <v>0</v>
      </c>
      <c r="Y236" s="43">
        <f>IFERROR(SUM(Y234:Y234),"0")</f>
        <v>0</v>
      </c>
      <c r="Z236" s="42"/>
      <c r="AA236" s="67"/>
      <c r="AB236" s="67"/>
      <c r="AC236" s="67"/>
    </row>
    <row r="237" spans="1:68" ht="14.25" customHeight="1" x14ac:dyDescent="0.25">
      <c r="A237" s="638" t="s">
        <v>395</v>
      </c>
      <c r="B237" s="638"/>
      <c r="C237" s="638"/>
      <c r="D237" s="638"/>
      <c r="E237" s="638"/>
      <c r="F237" s="638"/>
      <c r="G237" s="638"/>
      <c r="H237" s="638"/>
      <c r="I237" s="638"/>
      <c r="J237" s="638"/>
      <c r="K237" s="638"/>
      <c r="L237" s="638"/>
      <c r="M237" s="638"/>
      <c r="N237" s="638"/>
      <c r="O237" s="638"/>
      <c r="P237" s="638"/>
      <c r="Q237" s="638"/>
      <c r="R237" s="638"/>
      <c r="S237" s="638"/>
      <c r="T237" s="638"/>
      <c r="U237" s="638"/>
      <c r="V237" s="638"/>
      <c r="W237" s="638"/>
      <c r="X237" s="638"/>
      <c r="Y237" s="638"/>
      <c r="Z237" s="638"/>
      <c r="AA237" s="66"/>
      <c r="AB237" s="66"/>
      <c r="AC237" s="80"/>
    </row>
    <row r="238" spans="1:68" ht="27" customHeight="1" x14ac:dyDescent="0.25">
      <c r="A238" s="63" t="s">
        <v>396</v>
      </c>
      <c r="B238" s="63" t="s">
        <v>397</v>
      </c>
      <c r="C238" s="36">
        <v>4301040362</v>
      </c>
      <c r="D238" s="639">
        <v>4680115886803</v>
      </c>
      <c r="E238" s="639"/>
      <c r="F238" s="62">
        <v>0.12</v>
      </c>
      <c r="G238" s="37">
        <v>15</v>
      </c>
      <c r="H238" s="62">
        <v>1.8</v>
      </c>
      <c r="I238" s="62">
        <v>1.9750000000000001</v>
      </c>
      <c r="J238" s="37">
        <v>216</v>
      </c>
      <c r="K238" s="37" t="s">
        <v>303</v>
      </c>
      <c r="L238" s="37" t="s">
        <v>45</v>
      </c>
      <c r="M238" s="38" t="s">
        <v>302</v>
      </c>
      <c r="N238" s="38"/>
      <c r="O238" s="37">
        <v>45</v>
      </c>
      <c r="P238" s="756" t="s">
        <v>398</v>
      </c>
      <c r="Q238" s="641"/>
      <c r="R238" s="641"/>
      <c r="S238" s="641"/>
      <c r="T238" s="642"/>
      <c r="U238" s="39" t="s">
        <v>45</v>
      </c>
      <c r="V238" s="39" t="s">
        <v>45</v>
      </c>
      <c r="W238" s="40" t="s">
        <v>0</v>
      </c>
      <c r="X238" s="58">
        <v>0</v>
      </c>
      <c r="Y238" s="55">
        <f>IFERROR(IF(X238="",0,CEILING((X238/$H238),1)*$H238),"")</f>
        <v>0</v>
      </c>
      <c r="Z238" s="41" t="str">
        <f>IFERROR(IF(Y238=0,"",ROUNDUP(Y238/H238,0)*0.0059),"")</f>
        <v/>
      </c>
      <c r="AA238" s="68" t="s">
        <v>45</v>
      </c>
      <c r="AB238" s="69" t="s">
        <v>45</v>
      </c>
      <c r="AC238" s="304" t="s">
        <v>399</v>
      </c>
      <c r="AG238" s="78"/>
      <c r="AJ238" s="84" t="s">
        <v>45</v>
      </c>
      <c r="AK238" s="84">
        <v>0</v>
      </c>
      <c r="BB238" s="305" t="s">
        <v>66</v>
      </c>
      <c r="BM238" s="78">
        <f>IFERROR(X238*I238/H238,"0")</f>
        <v>0</v>
      </c>
      <c r="BN238" s="78">
        <f>IFERROR(Y238*I238/H238,"0")</f>
        <v>0</v>
      </c>
      <c r="BO238" s="78">
        <f>IFERROR(1/J238*(X238/H238),"0")</f>
        <v>0</v>
      </c>
      <c r="BP238" s="78">
        <f>IFERROR(1/J238*(Y238/H238),"0")</f>
        <v>0</v>
      </c>
    </row>
    <row r="239" spans="1:68" x14ac:dyDescent="0.2">
      <c r="A239" s="646"/>
      <c r="B239" s="646"/>
      <c r="C239" s="646"/>
      <c r="D239" s="646"/>
      <c r="E239" s="646"/>
      <c r="F239" s="646"/>
      <c r="G239" s="646"/>
      <c r="H239" s="646"/>
      <c r="I239" s="646"/>
      <c r="J239" s="646"/>
      <c r="K239" s="646"/>
      <c r="L239" s="646"/>
      <c r="M239" s="646"/>
      <c r="N239" s="646"/>
      <c r="O239" s="647"/>
      <c r="P239" s="643" t="s">
        <v>40</v>
      </c>
      <c r="Q239" s="644"/>
      <c r="R239" s="644"/>
      <c r="S239" s="644"/>
      <c r="T239" s="644"/>
      <c r="U239" s="644"/>
      <c r="V239" s="645"/>
      <c r="W239" s="42" t="s">
        <v>39</v>
      </c>
      <c r="X239" s="43">
        <f>IFERROR(X238/H238,"0")</f>
        <v>0</v>
      </c>
      <c r="Y239" s="43">
        <f>IFERROR(Y238/H238,"0")</f>
        <v>0</v>
      </c>
      <c r="Z239" s="43">
        <f>IFERROR(IF(Z238="",0,Z238),"0")</f>
        <v>0</v>
      </c>
      <c r="AA239" s="67"/>
      <c r="AB239" s="67"/>
      <c r="AC239" s="67"/>
    </row>
    <row r="240" spans="1:68" x14ac:dyDescent="0.2">
      <c r="A240" s="646"/>
      <c r="B240" s="646"/>
      <c r="C240" s="646"/>
      <c r="D240" s="646"/>
      <c r="E240" s="646"/>
      <c r="F240" s="646"/>
      <c r="G240" s="646"/>
      <c r="H240" s="646"/>
      <c r="I240" s="646"/>
      <c r="J240" s="646"/>
      <c r="K240" s="646"/>
      <c r="L240" s="646"/>
      <c r="M240" s="646"/>
      <c r="N240" s="646"/>
      <c r="O240" s="647"/>
      <c r="P240" s="643" t="s">
        <v>40</v>
      </c>
      <c r="Q240" s="644"/>
      <c r="R240" s="644"/>
      <c r="S240" s="644"/>
      <c r="T240" s="644"/>
      <c r="U240" s="644"/>
      <c r="V240" s="645"/>
      <c r="W240" s="42" t="s">
        <v>0</v>
      </c>
      <c r="X240" s="43">
        <f>IFERROR(SUM(X238:X238),"0")</f>
        <v>0</v>
      </c>
      <c r="Y240" s="43">
        <f>IFERROR(SUM(Y238:Y238),"0")</f>
        <v>0</v>
      </c>
      <c r="Z240" s="42"/>
      <c r="AA240" s="67"/>
      <c r="AB240" s="67"/>
      <c r="AC240" s="67"/>
    </row>
    <row r="241" spans="1:68" ht="14.25" customHeight="1" x14ac:dyDescent="0.25">
      <c r="A241" s="638" t="s">
        <v>400</v>
      </c>
      <c r="B241" s="638"/>
      <c r="C241" s="638"/>
      <c r="D241" s="638"/>
      <c r="E241" s="638"/>
      <c r="F241" s="638"/>
      <c r="G241" s="638"/>
      <c r="H241" s="638"/>
      <c r="I241" s="638"/>
      <c r="J241" s="638"/>
      <c r="K241" s="638"/>
      <c r="L241" s="638"/>
      <c r="M241" s="638"/>
      <c r="N241" s="638"/>
      <c r="O241" s="638"/>
      <c r="P241" s="638"/>
      <c r="Q241" s="638"/>
      <c r="R241" s="638"/>
      <c r="S241" s="638"/>
      <c r="T241" s="638"/>
      <c r="U241" s="638"/>
      <c r="V241" s="638"/>
      <c r="W241" s="638"/>
      <c r="X241" s="638"/>
      <c r="Y241" s="638"/>
      <c r="Z241" s="638"/>
      <c r="AA241" s="66"/>
      <c r="AB241" s="66"/>
      <c r="AC241" s="80"/>
    </row>
    <row r="242" spans="1:68" ht="27" customHeight="1" x14ac:dyDescent="0.25">
      <c r="A242" s="63" t="s">
        <v>401</v>
      </c>
      <c r="B242" s="63" t="s">
        <v>402</v>
      </c>
      <c r="C242" s="36">
        <v>4301041004</v>
      </c>
      <c r="D242" s="639">
        <v>4680115886704</v>
      </c>
      <c r="E242" s="639"/>
      <c r="F242" s="62">
        <v>5.5E-2</v>
      </c>
      <c r="G242" s="37">
        <v>18</v>
      </c>
      <c r="H242" s="62">
        <v>0.99</v>
      </c>
      <c r="I242" s="62">
        <v>1.18</v>
      </c>
      <c r="J242" s="37">
        <v>216</v>
      </c>
      <c r="K242" s="37" t="s">
        <v>303</v>
      </c>
      <c r="L242" s="37" t="s">
        <v>45</v>
      </c>
      <c r="M242" s="38" t="s">
        <v>302</v>
      </c>
      <c r="N242" s="38"/>
      <c r="O242" s="37">
        <v>90</v>
      </c>
      <c r="P242" s="757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641"/>
      <c r="R242" s="641"/>
      <c r="S242" s="641"/>
      <c r="T242" s="642"/>
      <c r="U242" s="39" t="s">
        <v>45</v>
      </c>
      <c r="V242" s="39" t="s">
        <v>45</v>
      </c>
      <c r="W242" s="40" t="s">
        <v>0</v>
      </c>
      <c r="X242" s="58">
        <v>0</v>
      </c>
      <c r="Y242" s="55">
        <f>IFERROR(IF(X242="",0,CEILING((X242/$H242),1)*$H242),"")</f>
        <v>0</v>
      </c>
      <c r="Z242" s="41" t="str">
        <f>IFERROR(IF(Y242=0,"",ROUNDUP(Y242/H242,0)*0.0059),"")</f>
        <v/>
      </c>
      <c r="AA242" s="68" t="s">
        <v>45</v>
      </c>
      <c r="AB242" s="69" t="s">
        <v>45</v>
      </c>
      <c r="AC242" s="306" t="s">
        <v>403</v>
      </c>
      <c r="AG242" s="78"/>
      <c r="AJ242" s="84" t="s">
        <v>45</v>
      </c>
      <c r="AK242" s="84">
        <v>0</v>
      </c>
      <c r="BB242" s="307" t="s">
        <v>66</v>
      </c>
      <c r="BM242" s="78">
        <f>IFERROR(X242*I242/H242,"0")</f>
        <v>0</v>
      </c>
      <c r="BN242" s="78">
        <f>IFERROR(Y242*I242/H242,"0")</f>
        <v>0</v>
      </c>
      <c r="BO242" s="78">
        <f>IFERROR(1/J242*(X242/H242),"0")</f>
        <v>0</v>
      </c>
      <c r="BP242" s="78">
        <f>IFERROR(1/J242*(Y242/H242),"0")</f>
        <v>0</v>
      </c>
    </row>
    <row r="243" spans="1:68" ht="27" customHeight="1" x14ac:dyDescent="0.25">
      <c r="A243" s="63" t="s">
        <v>404</v>
      </c>
      <c r="B243" s="63" t="s">
        <v>405</v>
      </c>
      <c r="C243" s="36">
        <v>4301041008</v>
      </c>
      <c r="D243" s="639">
        <v>4680115886681</v>
      </c>
      <c r="E243" s="639"/>
      <c r="F243" s="62">
        <v>0.12</v>
      </c>
      <c r="G243" s="37">
        <v>15</v>
      </c>
      <c r="H243" s="62">
        <v>1.8</v>
      </c>
      <c r="I243" s="62">
        <v>1.9750000000000001</v>
      </c>
      <c r="J243" s="37">
        <v>216</v>
      </c>
      <c r="K243" s="37" t="s">
        <v>303</v>
      </c>
      <c r="L243" s="37" t="s">
        <v>45</v>
      </c>
      <c r="M243" s="38" t="s">
        <v>302</v>
      </c>
      <c r="N243" s="38"/>
      <c r="O243" s="37">
        <v>90</v>
      </c>
      <c r="P243" s="758" t="s">
        <v>406</v>
      </c>
      <c r="Q243" s="641"/>
      <c r="R243" s="641"/>
      <c r="S243" s="641"/>
      <c r="T243" s="642"/>
      <c r="U243" s="39" t="s">
        <v>45</v>
      </c>
      <c r="V243" s="39" t="s">
        <v>45</v>
      </c>
      <c r="W243" s="40" t="s">
        <v>0</v>
      </c>
      <c r="X243" s="58">
        <v>0</v>
      </c>
      <c r="Y243" s="55">
        <f>IFERROR(IF(X243="",0,CEILING((X243/$H243),1)*$H243),"")</f>
        <v>0</v>
      </c>
      <c r="Z243" s="41" t="str">
        <f>IFERROR(IF(Y243=0,"",ROUNDUP(Y243/H243,0)*0.0059),"")</f>
        <v/>
      </c>
      <c r="AA243" s="68" t="s">
        <v>45</v>
      </c>
      <c r="AB243" s="69" t="s">
        <v>45</v>
      </c>
      <c r="AC243" s="308" t="s">
        <v>403</v>
      </c>
      <c r="AG243" s="78"/>
      <c r="AJ243" s="84" t="s">
        <v>45</v>
      </c>
      <c r="AK243" s="84">
        <v>0</v>
      </c>
      <c r="BB243" s="309" t="s">
        <v>66</v>
      </c>
      <c r="BM243" s="78">
        <f>IFERROR(X243*I243/H243,"0")</f>
        <v>0</v>
      </c>
      <c r="BN243" s="78">
        <f>IFERROR(Y243*I243/H243,"0")</f>
        <v>0</v>
      </c>
      <c r="BO243" s="78">
        <f>IFERROR(1/J243*(X243/H243),"0")</f>
        <v>0</v>
      </c>
      <c r="BP243" s="78">
        <f>IFERROR(1/J243*(Y243/H243),"0")</f>
        <v>0</v>
      </c>
    </row>
    <row r="244" spans="1:68" ht="27" customHeight="1" x14ac:dyDescent="0.25">
      <c r="A244" s="63" t="s">
        <v>407</v>
      </c>
      <c r="B244" s="63" t="s">
        <v>408</v>
      </c>
      <c r="C244" s="36">
        <v>4301041007</v>
      </c>
      <c r="D244" s="639">
        <v>4680115886735</v>
      </c>
      <c r="E244" s="639"/>
      <c r="F244" s="62">
        <v>0.05</v>
      </c>
      <c r="G244" s="37">
        <v>18</v>
      </c>
      <c r="H244" s="62">
        <v>0.9</v>
      </c>
      <c r="I244" s="62">
        <v>1.0900000000000001</v>
      </c>
      <c r="J244" s="37">
        <v>216</v>
      </c>
      <c r="K244" s="37" t="s">
        <v>303</v>
      </c>
      <c r="L244" s="37" t="s">
        <v>45</v>
      </c>
      <c r="M244" s="38" t="s">
        <v>302</v>
      </c>
      <c r="N244" s="38"/>
      <c r="O244" s="37">
        <v>90</v>
      </c>
      <c r="P244" s="759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641"/>
      <c r="R244" s="641"/>
      <c r="S244" s="641"/>
      <c r="T244" s="642"/>
      <c r="U244" s="39" t="s">
        <v>45</v>
      </c>
      <c r="V244" s="39" t="s">
        <v>45</v>
      </c>
      <c r="W244" s="40" t="s">
        <v>0</v>
      </c>
      <c r="X244" s="58">
        <v>0</v>
      </c>
      <c r="Y244" s="55">
        <f>IFERROR(IF(X244="",0,CEILING((X244/$H244),1)*$H244),"")</f>
        <v>0</v>
      </c>
      <c r="Z244" s="41" t="str">
        <f>IFERROR(IF(Y244=0,"",ROUNDUP(Y244/H244,0)*0.0059),"")</f>
        <v/>
      </c>
      <c r="AA244" s="68" t="s">
        <v>45</v>
      </c>
      <c r="AB244" s="69" t="s">
        <v>45</v>
      </c>
      <c r="AC244" s="310" t="s">
        <v>403</v>
      </c>
      <c r="AG244" s="78"/>
      <c r="AJ244" s="84" t="s">
        <v>45</v>
      </c>
      <c r="AK244" s="84">
        <v>0</v>
      </c>
      <c r="BB244" s="311" t="s">
        <v>66</v>
      </c>
      <c r="BM244" s="78">
        <f>IFERROR(X244*I244/H244,"0")</f>
        <v>0</v>
      </c>
      <c r="BN244" s="78">
        <f>IFERROR(Y244*I244/H244,"0")</f>
        <v>0</v>
      </c>
      <c r="BO244" s="78">
        <f>IFERROR(1/J244*(X244/H244),"0")</f>
        <v>0</v>
      </c>
      <c r="BP244" s="78">
        <f>IFERROR(1/J244*(Y244/H244),"0")</f>
        <v>0</v>
      </c>
    </row>
    <row r="245" spans="1:68" ht="27" customHeight="1" x14ac:dyDescent="0.25">
      <c r="A245" s="63" t="s">
        <v>409</v>
      </c>
      <c r="B245" s="63" t="s">
        <v>410</v>
      </c>
      <c r="C245" s="36">
        <v>4301041006</v>
      </c>
      <c r="D245" s="639">
        <v>4680115886728</v>
      </c>
      <c r="E245" s="639"/>
      <c r="F245" s="62">
        <v>5.5E-2</v>
      </c>
      <c r="G245" s="37">
        <v>18</v>
      </c>
      <c r="H245" s="62">
        <v>0.99</v>
      </c>
      <c r="I245" s="62">
        <v>1.18</v>
      </c>
      <c r="J245" s="37">
        <v>216</v>
      </c>
      <c r="K245" s="37" t="s">
        <v>303</v>
      </c>
      <c r="L245" s="37" t="s">
        <v>45</v>
      </c>
      <c r="M245" s="38" t="s">
        <v>302</v>
      </c>
      <c r="N245" s="38"/>
      <c r="O245" s="37">
        <v>90</v>
      </c>
      <c r="P245" s="760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5" s="641"/>
      <c r="R245" s="641"/>
      <c r="S245" s="641"/>
      <c r="T245" s="642"/>
      <c r="U245" s="39" t="s">
        <v>45</v>
      </c>
      <c r="V245" s="39" t="s">
        <v>45</v>
      </c>
      <c r="W245" s="40" t="s">
        <v>0</v>
      </c>
      <c r="X245" s="58">
        <v>0</v>
      </c>
      <c r="Y245" s="55">
        <f>IFERROR(IF(X245="",0,CEILING((X245/$H245),1)*$H245),"")</f>
        <v>0</v>
      </c>
      <c r="Z245" s="41" t="str">
        <f>IFERROR(IF(Y245=0,"",ROUNDUP(Y245/H245,0)*0.0059),"")</f>
        <v/>
      </c>
      <c r="AA245" s="68" t="s">
        <v>45</v>
      </c>
      <c r="AB245" s="69" t="s">
        <v>45</v>
      </c>
      <c r="AC245" s="312" t="s">
        <v>403</v>
      </c>
      <c r="AG245" s="78"/>
      <c r="AJ245" s="84" t="s">
        <v>45</v>
      </c>
      <c r="AK245" s="84">
        <v>0</v>
      </c>
      <c r="BB245" s="313" t="s">
        <v>66</v>
      </c>
      <c r="BM245" s="78">
        <f>IFERROR(X245*I245/H245,"0")</f>
        <v>0</v>
      </c>
      <c r="BN245" s="78">
        <f>IFERROR(Y245*I245/H245,"0")</f>
        <v>0</v>
      </c>
      <c r="BO245" s="78">
        <f>IFERROR(1/J245*(X245/H245),"0")</f>
        <v>0</v>
      </c>
      <c r="BP245" s="78">
        <f>IFERROR(1/J245*(Y245/H245),"0")</f>
        <v>0</v>
      </c>
    </row>
    <row r="246" spans="1:68" ht="27" customHeight="1" x14ac:dyDescent="0.25">
      <c r="A246" s="63" t="s">
        <v>411</v>
      </c>
      <c r="B246" s="63" t="s">
        <v>412</v>
      </c>
      <c r="C246" s="36">
        <v>4301041005</v>
      </c>
      <c r="D246" s="639">
        <v>4680115886711</v>
      </c>
      <c r="E246" s="639"/>
      <c r="F246" s="62">
        <v>5.5E-2</v>
      </c>
      <c r="G246" s="37">
        <v>18</v>
      </c>
      <c r="H246" s="62">
        <v>0.99</v>
      </c>
      <c r="I246" s="62">
        <v>1.18</v>
      </c>
      <c r="J246" s="37">
        <v>216</v>
      </c>
      <c r="K246" s="37" t="s">
        <v>303</v>
      </c>
      <c r="L246" s="37" t="s">
        <v>45</v>
      </c>
      <c r="M246" s="38" t="s">
        <v>302</v>
      </c>
      <c r="N246" s="38"/>
      <c r="O246" s="37">
        <v>90</v>
      </c>
      <c r="P246" s="761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6" s="641"/>
      <c r="R246" s="641"/>
      <c r="S246" s="641"/>
      <c r="T246" s="642"/>
      <c r="U246" s="39" t="s">
        <v>45</v>
      </c>
      <c r="V246" s="39" t="s">
        <v>45</v>
      </c>
      <c r="W246" s="40" t="s">
        <v>0</v>
      </c>
      <c r="X246" s="58">
        <v>0</v>
      </c>
      <c r="Y246" s="55">
        <f>IFERROR(IF(X246="",0,CEILING((X246/$H246),1)*$H246),"")</f>
        <v>0</v>
      </c>
      <c r="Z246" s="41" t="str">
        <f>IFERROR(IF(Y246=0,"",ROUNDUP(Y246/H246,0)*0.0059),"")</f>
        <v/>
      </c>
      <c r="AA246" s="68" t="s">
        <v>45</v>
      </c>
      <c r="AB246" s="69" t="s">
        <v>45</v>
      </c>
      <c r="AC246" s="314" t="s">
        <v>403</v>
      </c>
      <c r="AG246" s="78"/>
      <c r="AJ246" s="84" t="s">
        <v>45</v>
      </c>
      <c r="AK246" s="84">
        <v>0</v>
      </c>
      <c r="BB246" s="315" t="s">
        <v>66</v>
      </c>
      <c r="BM246" s="78">
        <f>IFERROR(X246*I246/H246,"0")</f>
        <v>0</v>
      </c>
      <c r="BN246" s="78">
        <f>IFERROR(Y246*I246/H246,"0")</f>
        <v>0</v>
      </c>
      <c r="BO246" s="78">
        <f>IFERROR(1/J246*(X246/H246),"0")</f>
        <v>0</v>
      </c>
      <c r="BP246" s="78">
        <f>IFERROR(1/J246*(Y246/H246),"0")</f>
        <v>0</v>
      </c>
    </row>
    <row r="247" spans="1:68" x14ac:dyDescent="0.2">
      <c r="A247" s="646"/>
      <c r="B247" s="646"/>
      <c r="C247" s="646"/>
      <c r="D247" s="646"/>
      <c r="E247" s="646"/>
      <c r="F247" s="646"/>
      <c r="G247" s="646"/>
      <c r="H247" s="646"/>
      <c r="I247" s="646"/>
      <c r="J247" s="646"/>
      <c r="K247" s="646"/>
      <c r="L247" s="646"/>
      <c r="M247" s="646"/>
      <c r="N247" s="646"/>
      <c r="O247" s="647"/>
      <c r="P247" s="643" t="s">
        <v>40</v>
      </c>
      <c r="Q247" s="644"/>
      <c r="R247" s="644"/>
      <c r="S247" s="644"/>
      <c r="T247" s="644"/>
      <c r="U247" s="644"/>
      <c r="V247" s="645"/>
      <c r="W247" s="42" t="s">
        <v>39</v>
      </c>
      <c r="X247" s="43">
        <f>IFERROR(X242/H242,"0")+IFERROR(X243/H243,"0")+IFERROR(X244/H244,"0")+IFERROR(X245/H245,"0")+IFERROR(X246/H246,"0")</f>
        <v>0</v>
      </c>
      <c r="Y247" s="43">
        <f>IFERROR(Y242/H242,"0")+IFERROR(Y243/H243,"0")+IFERROR(Y244/H244,"0")+IFERROR(Y245/H245,"0")+IFERROR(Y246/H246,"0")</f>
        <v>0</v>
      </c>
      <c r="Z247" s="43">
        <f>IFERROR(IF(Z242="",0,Z242),"0")+IFERROR(IF(Z243="",0,Z243),"0")+IFERROR(IF(Z244="",0,Z244),"0")+IFERROR(IF(Z245="",0,Z245),"0")+IFERROR(IF(Z246="",0,Z246),"0")</f>
        <v>0</v>
      </c>
      <c r="AA247" s="67"/>
      <c r="AB247" s="67"/>
      <c r="AC247" s="67"/>
    </row>
    <row r="248" spans="1:68" x14ac:dyDescent="0.2">
      <c r="A248" s="646"/>
      <c r="B248" s="646"/>
      <c r="C248" s="646"/>
      <c r="D248" s="646"/>
      <c r="E248" s="646"/>
      <c r="F248" s="646"/>
      <c r="G248" s="646"/>
      <c r="H248" s="646"/>
      <c r="I248" s="646"/>
      <c r="J248" s="646"/>
      <c r="K248" s="646"/>
      <c r="L248" s="646"/>
      <c r="M248" s="646"/>
      <c r="N248" s="646"/>
      <c r="O248" s="647"/>
      <c r="P248" s="643" t="s">
        <v>40</v>
      </c>
      <c r="Q248" s="644"/>
      <c r="R248" s="644"/>
      <c r="S248" s="644"/>
      <c r="T248" s="644"/>
      <c r="U248" s="644"/>
      <c r="V248" s="645"/>
      <c r="W248" s="42" t="s">
        <v>0</v>
      </c>
      <c r="X248" s="43">
        <f>IFERROR(SUM(X242:X246),"0")</f>
        <v>0</v>
      </c>
      <c r="Y248" s="43">
        <f>IFERROR(SUM(Y242:Y246),"0")</f>
        <v>0</v>
      </c>
      <c r="Z248" s="42"/>
      <c r="AA248" s="67"/>
      <c r="AB248" s="67"/>
      <c r="AC248" s="67"/>
    </row>
    <row r="249" spans="1:68" ht="16.5" customHeight="1" x14ac:dyDescent="0.25">
      <c r="A249" s="637" t="s">
        <v>413</v>
      </c>
      <c r="B249" s="637"/>
      <c r="C249" s="637"/>
      <c r="D249" s="637"/>
      <c r="E249" s="637"/>
      <c r="F249" s="637"/>
      <c r="G249" s="637"/>
      <c r="H249" s="637"/>
      <c r="I249" s="637"/>
      <c r="J249" s="637"/>
      <c r="K249" s="637"/>
      <c r="L249" s="637"/>
      <c r="M249" s="637"/>
      <c r="N249" s="637"/>
      <c r="O249" s="637"/>
      <c r="P249" s="637"/>
      <c r="Q249" s="637"/>
      <c r="R249" s="637"/>
      <c r="S249" s="637"/>
      <c r="T249" s="637"/>
      <c r="U249" s="637"/>
      <c r="V249" s="637"/>
      <c r="W249" s="637"/>
      <c r="X249" s="637"/>
      <c r="Y249" s="637"/>
      <c r="Z249" s="637"/>
      <c r="AA249" s="65"/>
      <c r="AB249" s="65"/>
      <c r="AC249" s="79"/>
    </row>
    <row r="250" spans="1:68" ht="14.25" customHeight="1" x14ac:dyDescent="0.25">
      <c r="A250" s="638" t="s">
        <v>114</v>
      </c>
      <c r="B250" s="638"/>
      <c r="C250" s="638"/>
      <c r="D250" s="638"/>
      <c r="E250" s="638"/>
      <c r="F250" s="638"/>
      <c r="G250" s="638"/>
      <c r="H250" s="638"/>
      <c r="I250" s="638"/>
      <c r="J250" s="638"/>
      <c r="K250" s="638"/>
      <c r="L250" s="638"/>
      <c r="M250" s="638"/>
      <c r="N250" s="638"/>
      <c r="O250" s="638"/>
      <c r="P250" s="638"/>
      <c r="Q250" s="638"/>
      <c r="R250" s="638"/>
      <c r="S250" s="638"/>
      <c r="T250" s="638"/>
      <c r="U250" s="638"/>
      <c r="V250" s="638"/>
      <c r="W250" s="638"/>
      <c r="X250" s="638"/>
      <c r="Y250" s="638"/>
      <c r="Z250" s="638"/>
      <c r="AA250" s="66"/>
      <c r="AB250" s="66"/>
      <c r="AC250" s="80"/>
    </row>
    <row r="251" spans="1:68" ht="27" customHeight="1" x14ac:dyDescent="0.25">
      <c r="A251" s="63" t="s">
        <v>414</v>
      </c>
      <c r="B251" s="63" t="s">
        <v>415</v>
      </c>
      <c r="C251" s="36">
        <v>4301011855</v>
      </c>
      <c r="D251" s="639">
        <v>4680115885837</v>
      </c>
      <c r="E251" s="639"/>
      <c r="F251" s="62">
        <v>1.35</v>
      </c>
      <c r="G251" s="37">
        <v>8</v>
      </c>
      <c r="H251" s="62">
        <v>10.8</v>
      </c>
      <c r="I251" s="62">
        <v>11.234999999999999</v>
      </c>
      <c r="J251" s="37">
        <v>64</v>
      </c>
      <c r="K251" s="37" t="s">
        <v>119</v>
      </c>
      <c r="L251" s="37" t="s">
        <v>45</v>
      </c>
      <c r="M251" s="38" t="s">
        <v>118</v>
      </c>
      <c r="N251" s="38"/>
      <c r="O251" s="37">
        <v>55</v>
      </c>
      <c r="P251" s="762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1" s="641"/>
      <c r="R251" s="641"/>
      <c r="S251" s="641"/>
      <c r="T251" s="642"/>
      <c r="U251" s="39" t="s">
        <v>45</v>
      </c>
      <c r="V251" s="39" t="s">
        <v>45</v>
      </c>
      <c r="W251" s="40" t="s">
        <v>0</v>
      </c>
      <c r="X251" s="58">
        <v>20</v>
      </c>
      <c r="Y251" s="55">
        <f>IFERROR(IF(X251="",0,CEILING((X251/$H251),1)*$H251),"")</f>
        <v>21.6</v>
      </c>
      <c r="Z251" s="41">
        <f>IFERROR(IF(Y251=0,"",ROUNDUP(Y251/H251,0)*0.01898),"")</f>
        <v>3.7960000000000001E-2</v>
      </c>
      <c r="AA251" s="68" t="s">
        <v>45</v>
      </c>
      <c r="AB251" s="69" t="s">
        <v>45</v>
      </c>
      <c r="AC251" s="316" t="s">
        <v>416</v>
      </c>
      <c r="AG251" s="78"/>
      <c r="AJ251" s="84" t="s">
        <v>45</v>
      </c>
      <c r="AK251" s="84">
        <v>0</v>
      </c>
      <c r="BB251" s="317" t="s">
        <v>66</v>
      </c>
      <c r="BM251" s="78">
        <f>IFERROR(X251*I251/H251,"0")</f>
        <v>20.805555555555554</v>
      </c>
      <c r="BN251" s="78">
        <f>IFERROR(Y251*I251/H251,"0")</f>
        <v>22.47</v>
      </c>
      <c r="BO251" s="78">
        <f>IFERROR(1/J251*(X251/H251),"0")</f>
        <v>2.8935185185185182E-2</v>
      </c>
      <c r="BP251" s="78">
        <f>IFERROR(1/J251*(Y251/H251),"0")</f>
        <v>3.125E-2</v>
      </c>
    </row>
    <row r="252" spans="1:68" ht="27" customHeight="1" x14ac:dyDescent="0.25">
      <c r="A252" s="63" t="s">
        <v>417</v>
      </c>
      <c r="B252" s="63" t="s">
        <v>418</v>
      </c>
      <c r="C252" s="36">
        <v>4301011850</v>
      </c>
      <c r="D252" s="639">
        <v>4680115885806</v>
      </c>
      <c r="E252" s="639"/>
      <c r="F252" s="62">
        <v>1.35</v>
      </c>
      <c r="G252" s="37">
        <v>8</v>
      </c>
      <c r="H252" s="62">
        <v>10.8</v>
      </c>
      <c r="I252" s="62">
        <v>11.234999999999999</v>
      </c>
      <c r="J252" s="37">
        <v>64</v>
      </c>
      <c r="K252" s="37" t="s">
        <v>119</v>
      </c>
      <c r="L252" s="37" t="s">
        <v>45</v>
      </c>
      <c r="M252" s="38" t="s">
        <v>118</v>
      </c>
      <c r="N252" s="38"/>
      <c r="O252" s="37">
        <v>55</v>
      </c>
      <c r="P252" s="763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641"/>
      <c r="R252" s="641"/>
      <c r="S252" s="641"/>
      <c r="T252" s="642"/>
      <c r="U252" s="39" t="s">
        <v>45</v>
      </c>
      <c r="V252" s="39" t="s">
        <v>45</v>
      </c>
      <c r="W252" s="40" t="s">
        <v>0</v>
      </c>
      <c r="X252" s="58">
        <v>40</v>
      </c>
      <c r="Y252" s="55">
        <f>IFERROR(IF(X252="",0,CEILING((X252/$H252),1)*$H252),"")</f>
        <v>43.2</v>
      </c>
      <c r="Z252" s="41">
        <f>IFERROR(IF(Y252=0,"",ROUNDUP(Y252/H252,0)*0.01898),"")</f>
        <v>7.5920000000000001E-2</v>
      </c>
      <c r="AA252" s="68" t="s">
        <v>45</v>
      </c>
      <c r="AB252" s="69" t="s">
        <v>45</v>
      </c>
      <c r="AC252" s="318" t="s">
        <v>419</v>
      </c>
      <c r="AG252" s="78"/>
      <c r="AJ252" s="84" t="s">
        <v>45</v>
      </c>
      <c r="AK252" s="84">
        <v>0</v>
      </c>
      <c r="BB252" s="319" t="s">
        <v>66</v>
      </c>
      <c r="BM252" s="78">
        <f>IFERROR(X252*I252/H252,"0")</f>
        <v>41.611111111111107</v>
      </c>
      <c r="BN252" s="78">
        <f>IFERROR(Y252*I252/H252,"0")</f>
        <v>44.94</v>
      </c>
      <c r="BO252" s="78">
        <f>IFERROR(1/J252*(X252/H252),"0")</f>
        <v>5.7870370370370364E-2</v>
      </c>
      <c r="BP252" s="78">
        <f>IFERROR(1/J252*(Y252/H252),"0")</f>
        <v>6.25E-2</v>
      </c>
    </row>
    <row r="253" spans="1:68" ht="37.5" customHeight="1" x14ac:dyDescent="0.25">
      <c r="A253" s="63" t="s">
        <v>420</v>
      </c>
      <c r="B253" s="63" t="s">
        <v>421</v>
      </c>
      <c r="C253" s="36">
        <v>4301011853</v>
      </c>
      <c r="D253" s="639">
        <v>4680115885851</v>
      </c>
      <c r="E253" s="639"/>
      <c r="F253" s="62">
        <v>1.35</v>
      </c>
      <c r="G253" s="37">
        <v>8</v>
      </c>
      <c r="H253" s="62">
        <v>10.8</v>
      </c>
      <c r="I253" s="62">
        <v>11.234999999999999</v>
      </c>
      <c r="J253" s="37">
        <v>64</v>
      </c>
      <c r="K253" s="37" t="s">
        <v>119</v>
      </c>
      <c r="L253" s="37" t="s">
        <v>45</v>
      </c>
      <c r="M253" s="38" t="s">
        <v>118</v>
      </c>
      <c r="N253" s="38"/>
      <c r="O253" s="37">
        <v>55</v>
      </c>
      <c r="P253" s="76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3" s="641"/>
      <c r="R253" s="641"/>
      <c r="S253" s="641"/>
      <c r="T253" s="642"/>
      <c r="U253" s="39" t="s">
        <v>45</v>
      </c>
      <c r="V253" s="39" t="s">
        <v>45</v>
      </c>
      <c r="W253" s="40" t="s">
        <v>0</v>
      </c>
      <c r="X253" s="58">
        <v>0</v>
      </c>
      <c r="Y253" s="55">
        <f>IFERROR(IF(X253="",0,CEILING((X253/$H253),1)*$H253),"")</f>
        <v>0</v>
      </c>
      <c r="Z253" s="41" t="str">
        <f>IFERROR(IF(Y253=0,"",ROUNDUP(Y253/H253,0)*0.01898),"")</f>
        <v/>
      </c>
      <c r="AA253" s="68" t="s">
        <v>45</v>
      </c>
      <c r="AB253" s="69" t="s">
        <v>45</v>
      </c>
      <c r="AC253" s="320" t="s">
        <v>422</v>
      </c>
      <c r="AG253" s="78"/>
      <c r="AJ253" s="84" t="s">
        <v>45</v>
      </c>
      <c r="AK253" s="84">
        <v>0</v>
      </c>
      <c r="BB253" s="321" t="s">
        <v>66</v>
      </c>
      <c r="BM253" s="78">
        <f>IFERROR(X253*I253/H253,"0")</f>
        <v>0</v>
      </c>
      <c r="BN253" s="78">
        <f>IFERROR(Y253*I253/H253,"0")</f>
        <v>0</v>
      </c>
      <c r="BO253" s="78">
        <f>IFERROR(1/J253*(X253/H253),"0")</f>
        <v>0</v>
      </c>
      <c r="BP253" s="78">
        <f>IFERROR(1/J253*(Y253/H253),"0")</f>
        <v>0</v>
      </c>
    </row>
    <row r="254" spans="1:68" ht="27" customHeight="1" x14ac:dyDescent="0.25">
      <c r="A254" s="63" t="s">
        <v>423</v>
      </c>
      <c r="B254" s="63" t="s">
        <v>424</v>
      </c>
      <c r="C254" s="36">
        <v>4301011852</v>
      </c>
      <c r="D254" s="639">
        <v>4680115885844</v>
      </c>
      <c r="E254" s="639"/>
      <c r="F254" s="62">
        <v>0.4</v>
      </c>
      <c r="G254" s="37">
        <v>10</v>
      </c>
      <c r="H254" s="62">
        <v>4</v>
      </c>
      <c r="I254" s="62">
        <v>4.21</v>
      </c>
      <c r="J254" s="37">
        <v>132</v>
      </c>
      <c r="K254" s="37" t="s">
        <v>122</v>
      </c>
      <c r="L254" s="37" t="s">
        <v>45</v>
      </c>
      <c r="M254" s="38" t="s">
        <v>118</v>
      </c>
      <c r="N254" s="38"/>
      <c r="O254" s="37">
        <v>55</v>
      </c>
      <c r="P254" s="765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4" s="641"/>
      <c r="R254" s="641"/>
      <c r="S254" s="641"/>
      <c r="T254" s="642"/>
      <c r="U254" s="39" t="s">
        <v>45</v>
      </c>
      <c r="V254" s="39" t="s">
        <v>45</v>
      </c>
      <c r="W254" s="40" t="s">
        <v>0</v>
      </c>
      <c r="X254" s="58">
        <v>0</v>
      </c>
      <c r="Y254" s="55">
        <f>IFERROR(IF(X254="",0,CEILING((X254/$H254),1)*$H254),"")</f>
        <v>0</v>
      </c>
      <c r="Z254" s="41" t="str">
        <f>IFERROR(IF(Y254=0,"",ROUNDUP(Y254/H254,0)*0.00902),"")</f>
        <v/>
      </c>
      <c r="AA254" s="68" t="s">
        <v>45</v>
      </c>
      <c r="AB254" s="69" t="s">
        <v>45</v>
      </c>
      <c r="AC254" s="322" t="s">
        <v>425</v>
      </c>
      <c r="AG254" s="78"/>
      <c r="AJ254" s="84" t="s">
        <v>45</v>
      </c>
      <c r="AK254" s="84">
        <v>0</v>
      </c>
      <c r="BB254" s="323" t="s">
        <v>66</v>
      </c>
      <c r="BM254" s="78">
        <f>IFERROR(X254*I254/H254,"0")</f>
        <v>0</v>
      </c>
      <c r="BN254" s="78">
        <f>IFERROR(Y254*I254/H254,"0")</f>
        <v>0</v>
      </c>
      <c r="BO254" s="78">
        <f>IFERROR(1/J254*(X254/H254),"0")</f>
        <v>0</v>
      </c>
      <c r="BP254" s="78">
        <f>IFERROR(1/J254*(Y254/H254),"0")</f>
        <v>0</v>
      </c>
    </row>
    <row r="255" spans="1:68" ht="27" customHeight="1" x14ac:dyDescent="0.25">
      <c r="A255" s="63" t="s">
        <v>426</v>
      </c>
      <c r="B255" s="63" t="s">
        <v>427</v>
      </c>
      <c r="C255" s="36">
        <v>4301011851</v>
      </c>
      <c r="D255" s="639">
        <v>4680115885820</v>
      </c>
      <c r="E255" s="639"/>
      <c r="F255" s="62">
        <v>0.4</v>
      </c>
      <c r="G255" s="37">
        <v>10</v>
      </c>
      <c r="H255" s="62">
        <v>4</v>
      </c>
      <c r="I255" s="62">
        <v>4.21</v>
      </c>
      <c r="J255" s="37">
        <v>132</v>
      </c>
      <c r="K255" s="37" t="s">
        <v>122</v>
      </c>
      <c r="L255" s="37" t="s">
        <v>45</v>
      </c>
      <c r="M255" s="38" t="s">
        <v>118</v>
      </c>
      <c r="N255" s="38"/>
      <c r="O255" s="37">
        <v>55</v>
      </c>
      <c r="P255" s="766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5" s="641"/>
      <c r="R255" s="641"/>
      <c r="S255" s="641"/>
      <c r="T255" s="642"/>
      <c r="U255" s="39" t="s">
        <v>45</v>
      </c>
      <c r="V255" s="39" t="s">
        <v>45</v>
      </c>
      <c r="W255" s="40" t="s">
        <v>0</v>
      </c>
      <c r="X255" s="58">
        <v>0</v>
      </c>
      <c r="Y255" s="55">
        <f>IFERROR(IF(X255="",0,CEILING((X255/$H255),1)*$H255),"")</f>
        <v>0</v>
      </c>
      <c r="Z255" s="41" t="str">
        <f>IFERROR(IF(Y255=0,"",ROUNDUP(Y255/H255,0)*0.00902),"")</f>
        <v/>
      </c>
      <c r="AA255" s="68" t="s">
        <v>45</v>
      </c>
      <c r="AB255" s="69" t="s">
        <v>45</v>
      </c>
      <c r="AC255" s="324" t="s">
        <v>428</v>
      </c>
      <c r="AG255" s="78"/>
      <c r="AJ255" s="84" t="s">
        <v>45</v>
      </c>
      <c r="AK255" s="84">
        <v>0</v>
      </c>
      <c r="BB255" s="325" t="s">
        <v>66</v>
      </c>
      <c r="BM255" s="78">
        <f>IFERROR(X255*I255/H255,"0")</f>
        <v>0</v>
      </c>
      <c r="BN255" s="78">
        <f>IFERROR(Y255*I255/H255,"0")</f>
        <v>0</v>
      </c>
      <c r="BO255" s="78">
        <f>IFERROR(1/J255*(X255/H255),"0")</f>
        <v>0</v>
      </c>
      <c r="BP255" s="78">
        <f>IFERROR(1/J255*(Y255/H255),"0")</f>
        <v>0</v>
      </c>
    </row>
    <row r="256" spans="1:68" x14ac:dyDescent="0.2">
      <c r="A256" s="646"/>
      <c r="B256" s="646"/>
      <c r="C256" s="646"/>
      <c r="D256" s="646"/>
      <c r="E256" s="646"/>
      <c r="F256" s="646"/>
      <c r="G256" s="646"/>
      <c r="H256" s="646"/>
      <c r="I256" s="646"/>
      <c r="J256" s="646"/>
      <c r="K256" s="646"/>
      <c r="L256" s="646"/>
      <c r="M256" s="646"/>
      <c r="N256" s="646"/>
      <c r="O256" s="647"/>
      <c r="P256" s="643" t="s">
        <v>40</v>
      </c>
      <c r="Q256" s="644"/>
      <c r="R256" s="644"/>
      <c r="S256" s="644"/>
      <c r="T256" s="644"/>
      <c r="U256" s="644"/>
      <c r="V256" s="645"/>
      <c r="W256" s="42" t="s">
        <v>39</v>
      </c>
      <c r="X256" s="43">
        <f>IFERROR(X251/H251,"0")+IFERROR(X252/H252,"0")+IFERROR(X253/H253,"0")+IFERROR(X254/H254,"0")+IFERROR(X255/H255,"0")</f>
        <v>5.5555555555555554</v>
      </c>
      <c r="Y256" s="43">
        <f>IFERROR(Y251/H251,"0")+IFERROR(Y252/H252,"0")+IFERROR(Y253/H253,"0")+IFERROR(Y254/H254,"0")+IFERROR(Y255/H255,"0")</f>
        <v>6</v>
      </c>
      <c r="Z256" s="43">
        <f>IFERROR(IF(Z251="",0,Z251),"0")+IFERROR(IF(Z252="",0,Z252),"0")+IFERROR(IF(Z253="",0,Z253),"0")+IFERROR(IF(Z254="",0,Z254),"0")+IFERROR(IF(Z255="",0,Z255),"0")</f>
        <v>0.11388000000000001</v>
      </c>
      <c r="AA256" s="67"/>
      <c r="AB256" s="67"/>
      <c r="AC256" s="67"/>
    </row>
    <row r="257" spans="1:68" x14ac:dyDescent="0.2">
      <c r="A257" s="646"/>
      <c r="B257" s="646"/>
      <c r="C257" s="646"/>
      <c r="D257" s="646"/>
      <c r="E257" s="646"/>
      <c r="F257" s="646"/>
      <c r="G257" s="646"/>
      <c r="H257" s="646"/>
      <c r="I257" s="646"/>
      <c r="J257" s="646"/>
      <c r="K257" s="646"/>
      <c r="L257" s="646"/>
      <c r="M257" s="646"/>
      <c r="N257" s="646"/>
      <c r="O257" s="647"/>
      <c r="P257" s="643" t="s">
        <v>40</v>
      </c>
      <c r="Q257" s="644"/>
      <c r="R257" s="644"/>
      <c r="S257" s="644"/>
      <c r="T257" s="644"/>
      <c r="U257" s="644"/>
      <c r="V257" s="645"/>
      <c r="W257" s="42" t="s">
        <v>0</v>
      </c>
      <c r="X257" s="43">
        <f>IFERROR(SUM(X251:X255),"0")</f>
        <v>60</v>
      </c>
      <c r="Y257" s="43">
        <f>IFERROR(SUM(Y251:Y255),"0")</f>
        <v>64.800000000000011</v>
      </c>
      <c r="Z257" s="42"/>
      <c r="AA257" s="67"/>
      <c r="AB257" s="67"/>
      <c r="AC257" s="67"/>
    </row>
    <row r="258" spans="1:68" ht="16.5" customHeight="1" x14ac:dyDescent="0.25">
      <c r="A258" s="637" t="s">
        <v>429</v>
      </c>
      <c r="B258" s="637"/>
      <c r="C258" s="637"/>
      <c r="D258" s="637"/>
      <c r="E258" s="637"/>
      <c r="F258" s="637"/>
      <c r="G258" s="637"/>
      <c r="H258" s="637"/>
      <c r="I258" s="637"/>
      <c r="J258" s="637"/>
      <c r="K258" s="637"/>
      <c r="L258" s="637"/>
      <c r="M258" s="637"/>
      <c r="N258" s="637"/>
      <c r="O258" s="637"/>
      <c r="P258" s="637"/>
      <c r="Q258" s="637"/>
      <c r="R258" s="637"/>
      <c r="S258" s="637"/>
      <c r="T258" s="637"/>
      <c r="U258" s="637"/>
      <c r="V258" s="637"/>
      <c r="W258" s="637"/>
      <c r="X258" s="637"/>
      <c r="Y258" s="637"/>
      <c r="Z258" s="637"/>
      <c r="AA258" s="65"/>
      <c r="AB258" s="65"/>
      <c r="AC258" s="79"/>
    </row>
    <row r="259" spans="1:68" ht="14.25" customHeight="1" x14ac:dyDescent="0.25">
      <c r="A259" s="638" t="s">
        <v>114</v>
      </c>
      <c r="B259" s="638"/>
      <c r="C259" s="638"/>
      <c r="D259" s="638"/>
      <c r="E259" s="638"/>
      <c r="F259" s="638"/>
      <c r="G259" s="638"/>
      <c r="H259" s="638"/>
      <c r="I259" s="638"/>
      <c r="J259" s="638"/>
      <c r="K259" s="638"/>
      <c r="L259" s="638"/>
      <c r="M259" s="638"/>
      <c r="N259" s="638"/>
      <c r="O259" s="638"/>
      <c r="P259" s="638"/>
      <c r="Q259" s="638"/>
      <c r="R259" s="638"/>
      <c r="S259" s="638"/>
      <c r="T259" s="638"/>
      <c r="U259" s="638"/>
      <c r="V259" s="638"/>
      <c r="W259" s="638"/>
      <c r="X259" s="638"/>
      <c r="Y259" s="638"/>
      <c r="Z259" s="638"/>
      <c r="AA259" s="66"/>
      <c r="AB259" s="66"/>
      <c r="AC259" s="80"/>
    </row>
    <row r="260" spans="1:68" ht="27" customHeight="1" x14ac:dyDescent="0.25">
      <c r="A260" s="63" t="s">
        <v>430</v>
      </c>
      <c r="B260" s="63" t="s">
        <v>431</v>
      </c>
      <c r="C260" s="36">
        <v>4301011223</v>
      </c>
      <c r="D260" s="639">
        <v>4607091383423</v>
      </c>
      <c r="E260" s="639"/>
      <c r="F260" s="62">
        <v>1.35</v>
      </c>
      <c r="G260" s="37">
        <v>8</v>
      </c>
      <c r="H260" s="62">
        <v>10.8</v>
      </c>
      <c r="I260" s="62">
        <v>11.331</v>
      </c>
      <c r="J260" s="37">
        <v>64</v>
      </c>
      <c r="K260" s="37" t="s">
        <v>119</v>
      </c>
      <c r="L260" s="37" t="s">
        <v>45</v>
      </c>
      <c r="M260" s="38" t="s">
        <v>89</v>
      </c>
      <c r="N260" s="38"/>
      <c r="O260" s="37">
        <v>35</v>
      </c>
      <c r="P260" s="76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0" s="641"/>
      <c r="R260" s="641"/>
      <c r="S260" s="641"/>
      <c r="T260" s="642"/>
      <c r="U260" s="39" t="s">
        <v>45</v>
      </c>
      <c r="V260" s="39" t="s">
        <v>45</v>
      </c>
      <c r="W260" s="40" t="s">
        <v>0</v>
      </c>
      <c r="X260" s="58">
        <v>0</v>
      </c>
      <c r="Y260" s="55">
        <f>IFERROR(IF(X260="",0,CEILING((X260/$H260),1)*$H260),"")</f>
        <v>0</v>
      </c>
      <c r="Z260" s="41" t="str">
        <f>IFERROR(IF(Y260=0,"",ROUNDUP(Y260/H260,0)*0.01898),"")</f>
        <v/>
      </c>
      <c r="AA260" s="68" t="s">
        <v>45</v>
      </c>
      <c r="AB260" s="69" t="s">
        <v>45</v>
      </c>
      <c r="AC260" s="326" t="s">
        <v>117</v>
      </c>
      <c r="AG260" s="78"/>
      <c r="AJ260" s="84" t="s">
        <v>45</v>
      </c>
      <c r="AK260" s="84">
        <v>0</v>
      </c>
      <c r="BB260" s="327" t="s">
        <v>66</v>
      </c>
      <c r="BM260" s="78">
        <f>IFERROR(X260*I260/H260,"0")</f>
        <v>0</v>
      </c>
      <c r="BN260" s="78">
        <f>IFERROR(Y260*I260/H260,"0")</f>
        <v>0</v>
      </c>
      <c r="BO260" s="78">
        <f>IFERROR(1/J260*(X260/H260),"0")</f>
        <v>0</v>
      </c>
      <c r="BP260" s="78">
        <f>IFERROR(1/J260*(Y260/H260),"0")</f>
        <v>0</v>
      </c>
    </row>
    <row r="261" spans="1:68" ht="27" customHeight="1" x14ac:dyDescent="0.25">
      <c r="A261" s="63" t="s">
        <v>432</v>
      </c>
      <c r="B261" s="63" t="s">
        <v>433</v>
      </c>
      <c r="C261" s="36">
        <v>4301012199</v>
      </c>
      <c r="D261" s="639">
        <v>4680115886957</v>
      </c>
      <c r="E261" s="639"/>
      <c r="F261" s="62">
        <v>1.35</v>
      </c>
      <c r="G261" s="37">
        <v>8</v>
      </c>
      <c r="H261" s="62">
        <v>10.8</v>
      </c>
      <c r="I261" s="62">
        <v>11.234999999999999</v>
      </c>
      <c r="J261" s="37">
        <v>64</v>
      </c>
      <c r="K261" s="37" t="s">
        <v>119</v>
      </c>
      <c r="L261" s="37" t="s">
        <v>45</v>
      </c>
      <c r="M261" s="38" t="s">
        <v>89</v>
      </c>
      <c r="N261" s="38"/>
      <c r="O261" s="37">
        <v>30</v>
      </c>
      <c r="P261" s="768" t="s">
        <v>434</v>
      </c>
      <c r="Q261" s="641"/>
      <c r="R261" s="641"/>
      <c r="S261" s="641"/>
      <c r="T261" s="642"/>
      <c r="U261" s="39" t="s">
        <v>45</v>
      </c>
      <c r="V261" s="39" t="s">
        <v>45</v>
      </c>
      <c r="W261" s="40" t="s">
        <v>0</v>
      </c>
      <c r="X261" s="58">
        <v>0</v>
      </c>
      <c r="Y261" s="55">
        <f>IFERROR(IF(X261="",0,CEILING((X261/$H261),1)*$H261),"")</f>
        <v>0</v>
      </c>
      <c r="Z261" s="41" t="str">
        <f>IFERROR(IF(Y261=0,"",ROUNDUP(Y261/H261,0)*0.01898),"")</f>
        <v/>
      </c>
      <c r="AA261" s="68" t="s">
        <v>45</v>
      </c>
      <c r="AB261" s="69" t="s">
        <v>45</v>
      </c>
      <c r="AC261" s="328" t="s">
        <v>435</v>
      </c>
      <c r="AG261" s="78"/>
      <c r="AJ261" s="84" t="s">
        <v>45</v>
      </c>
      <c r="AK261" s="84">
        <v>0</v>
      </c>
      <c r="BB261" s="329" t="s">
        <v>66</v>
      </c>
      <c r="BM261" s="78">
        <f>IFERROR(X261*I261/H261,"0")</f>
        <v>0</v>
      </c>
      <c r="BN261" s="78">
        <f>IFERROR(Y261*I261/H261,"0")</f>
        <v>0</v>
      </c>
      <c r="BO261" s="78">
        <f>IFERROR(1/J261*(X261/H261),"0")</f>
        <v>0</v>
      </c>
      <c r="BP261" s="78">
        <f>IFERROR(1/J261*(Y261/H261),"0")</f>
        <v>0</v>
      </c>
    </row>
    <row r="262" spans="1:68" ht="27" customHeight="1" x14ac:dyDescent="0.25">
      <c r="A262" s="63" t="s">
        <v>436</v>
      </c>
      <c r="B262" s="63" t="s">
        <v>437</v>
      </c>
      <c r="C262" s="36">
        <v>4301012098</v>
      </c>
      <c r="D262" s="639">
        <v>4680115885660</v>
      </c>
      <c r="E262" s="639"/>
      <c r="F262" s="62">
        <v>1.35</v>
      </c>
      <c r="G262" s="37">
        <v>8</v>
      </c>
      <c r="H262" s="62">
        <v>10.8</v>
      </c>
      <c r="I262" s="62">
        <v>11.234999999999999</v>
      </c>
      <c r="J262" s="37">
        <v>64</v>
      </c>
      <c r="K262" s="37" t="s">
        <v>119</v>
      </c>
      <c r="L262" s="37" t="s">
        <v>45</v>
      </c>
      <c r="M262" s="38" t="s">
        <v>89</v>
      </c>
      <c r="N262" s="38"/>
      <c r="O262" s="37">
        <v>35</v>
      </c>
      <c r="P262" s="76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2" s="641"/>
      <c r="R262" s="641"/>
      <c r="S262" s="641"/>
      <c r="T262" s="642"/>
      <c r="U262" s="39" t="s">
        <v>45</v>
      </c>
      <c r="V262" s="39" t="s">
        <v>45</v>
      </c>
      <c r="W262" s="40" t="s">
        <v>0</v>
      </c>
      <c r="X262" s="58">
        <v>0</v>
      </c>
      <c r="Y262" s="55">
        <f>IFERROR(IF(X262="",0,CEILING((X262/$H262),1)*$H262),"")</f>
        <v>0</v>
      </c>
      <c r="Z262" s="41" t="str">
        <f>IFERROR(IF(Y262=0,"",ROUNDUP(Y262/H262,0)*0.01898),"")</f>
        <v/>
      </c>
      <c r="AA262" s="68" t="s">
        <v>45</v>
      </c>
      <c r="AB262" s="69" t="s">
        <v>45</v>
      </c>
      <c r="AC262" s="330" t="s">
        <v>438</v>
      </c>
      <c r="AG262" s="78"/>
      <c r="AJ262" s="84" t="s">
        <v>45</v>
      </c>
      <c r="AK262" s="84">
        <v>0</v>
      </c>
      <c r="BB262" s="331" t="s">
        <v>66</v>
      </c>
      <c r="BM262" s="78">
        <f>IFERROR(X262*I262/H262,"0")</f>
        <v>0</v>
      </c>
      <c r="BN262" s="78">
        <f>IFERROR(Y262*I262/H262,"0")</f>
        <v>0</v>
      </c>
      <c r="BO262" s="78">
        <f>IFERROR(1/J262*(X262/H262),"0")</f>
        <v>0</v>
      </c>
      <c r="BP262" s="78">
        <f>IFERROR(1/J262*(Y262/H262),"0")</f>
        <v>0</v>
      </c>
    </row>
    <row r="263" spans="1:68" ht="37.5" customHeight="1" x14ac:dyDescent="0.25">
      <c r="A263" s="63" t="s">
        <v>439</v>
      </c>
      <c r="B263" s="63" t="s">
        <v>440</v>
      </c>
      <c r="C263" s="36">
        <v>4301012176</v>
      </c>
      <c r="D263" s="639">
        <v>4680115886773</v>
      </c>
      <c r="E263" s="639"/>
      <c r="F263" s="62">
        <v>0.9</v>
      </c>
      <c r="G263" s="37">
        <v>10</v>
      </c>
      <c r="H263" s="62">
        <v>9</v>
      </c>
      <c r="I263" s="62">
        <v>9.4350000000000005</v>
      </c>
      <c r="J263" s="37">
        <v>64</v>
      </c>
      <c r="K263" s="37" t="s">
        <v>119</v>
      </c>
      <c r="L263" s="37" t="s">
        <v>45</v>
      </c>
      <c r="M263" s="38" t="s">
        <v>118</v>
      </c>
      <c r="N263" s="38"/>
      <c r="O263" s="37">
        <v>31</v>
      </c>
      <c r="P263" s="770" t="s">
        <v>441</v>
      </c>
      <c r="Q263" s="641"/>
      <c r="R263" s="641"/>
      <c r="S263" s="641"/>
      <c r="T263" s="642"/>
      <c r="U263" s="39" t="s">
        <v>45</v>
      </c>
      <c r="V263" s="39" t="s">
        <v>45</v>
      </c>
      <c r="W263" s="40" t="s">
        <v>0</v>
      </c>
      <c r="X263" s="58">
        <v>0</v>
      </c>
      <c r="Y263" s="55">
        <f>IFERROR(IF(X263="",0,CEILING((X263/$H263),1)*$H263),"")</f>
        <v>0</v>
      </c>
      <c r="Z263" s="41" t="str">
        <f>IFERROR(IF(Y263=0,"",ROUNDUP(Y263/H263,0)*0.01898),"")</f>
        <v/>
      </c>
      <c r="AA263" s="68" t="s">
        <v>45</v>
      </c>
      <c r="AB263" s="69" t="s">
        <v>45</v>
      </c>
      <c r="AC263" s="332" t="s">
        <v>442</v>
      </c>
      <c r="AG263" s="78"/>
      <c r="AJ263" s="84" t="s">
        <v>45</v>
      </c>
      <c r="AK263" s="84">
        <v>0</v>
      </c>
      <c r="BB263" s="333" t="s">
        <v>66</v>
      </c>
      <c r="BM263" s="78">
        <f>IFERROR(X263*I263/H263,"0")</f>
        <v>0</v>
      </c>
      <c r="BN263" s="78">
        <f>IFERROR(Y263*I263/H263,"0")</f>
        <v>0</v>
      </c>
      <c r="BO263" s="78">
        <f>IFERROR(1/J263*(X263/H263),"0")</f>
        <v>0</v>
      </c>
      <c r="BP263" s="78">
        <f>IFERROR(1/J263*(Y263/H263),"0")</f>
        <v>0</v>
      </c>
    </row>
    <row r="264" spans="1:68" x14ac:dyDescent="0.2">
      <c r="A264" s="646"/>
      <c r="B264" s="646"/>
      <c r="C264" s="646"/>
      <c r="D264" s="646"/>
      <c r="E264" s="646"/>
      <c r="F264" s="646"/>
      <c r="G264" s="646"/>
      <c r="H264" s="646"/>
      <c r="I264" s="646"/>
      <c r="J264" s="646"/>
      <c r="K264" s="646"/>
      <c r="L264" s="646"/>
      <c r="M264" s="646"/>
      <c r="N264" s="646"/>
      <c r="O264" s="647"/>
      <c r="P264" s="643" t="s">
        <v>40</v>
      </c>
      <c r="Q264" s="644"/>
      <c r="R264" s="644"/>
      <c r="S264" s="644"/>
      <c r="T264" s="644"/>
      <c r="U264" s="644"/>
      <c r="V264" s="645"/>
      <c r="W264" s="42" t="s">
        <v>39</v>
      </c>
      <c r="X264" s="43">
        <f>IFERROR(X260/H260,"0")+IFERROR(X261/H261,"0")+IFERROR(X262/H262,"0")+IFERROR(X263/H263,"0")</f>
        <v>0</v>
      </c>
      <c r="Y264" s="43">
        <f>IFERROR(Y260/H260,"0")+IFERROR(Y261/H261,"0")+IFERROR(Y262/H262,"0")+IFERROR(Y263/H263,"0")</f>
        <v>0</v>
      </c>
      <c r="Z264" s="43">
        <f>IFERROR(IF(Z260="",0,Z260),"0")+IFERROR(IF(Z261="",0,Z261),"0")+IFERROR(IF(Z262="",0,Z262),"0")+IFERROR(IF(Z263="",0,Z263),"0")</f>
        <v>0</v>
      </c>
      <c r="AA264" s="67"/>
      <c r="AB264" s="67"/>
      <c r="AC264" s="67"/>
    </row>
    <row r="265" spans="1:68" x14ac:dyDescent="0.2">
      <c r="A265" s="646"/>
      <c r="B265" s="646"/>
      <c r="C265" s="646"/>
      <c r="D265" s="646"/>
      <c r="E265" s="646"/>
      <c r="F265" s="646"/>
      <c r="G265" s="646"/>
      <c r="H265" s="646"/>
      <c r="I265" s="646"/>
      <c r="J265" s="646"/>
      <c r="K265" s="646"/>
      <c r="L265" s="646"/>
      <c r="M265" s="646"/>
      <c r="N265" s="646"/>
      <c r="O265" s="647"/>
      <c r="P265" s="643" t="s">
        <v>40</v>
      </c>
      <c r="Q265" s="644"/>
      <c r="R265" s="644"/>
      <c r="S265" s="644"/>
      <c r="T265" s="644"/>
      <c r="U265" s="644"/>
      <c r="V265" s="645"/>
      <c r="W265" s="42" t="s">
        <v>0</v>
      </c>
      <c r="X265" s="43">
        <f>IFERROR(SUM(X260:X263),"0")</f>
        <v>0</v>
      </c>
      <c r="Y265" s="43">
        <f>IFERROR(SUM(Y260:Y263),"0")</f>
        <v>0</v>
      </c>
      <c r="Z265" s="42"/>
      <c r="AA265" s="67"/>
      <c r="AB265" s="67"/>
      <c r="AC265" s="67"/>
    </row>
    <row r="266" spans="1:68" ht="16.5" customHeight="1" x14ac:dyDescent="0.25">
      <c r="A266" s="637" t="s">
        <v>443</v>
      </c>
      <c r="B266" s="637"/>
      <c r="C266" s="637"/>
      <c r="D266" s="637"/>
      <c r="E266" s="637"/>
      <c r="F266" s="637"/>
      <c r="G266" s="637"/>
      <c r="H266" s="637"/>
      <c r="I266" s="637"/>
      <c r="J266" s="637"/>
      <c r="K266" s="637"/>
      <c r="L266" s="637"/>
      <c r="M266" s="637"/>
      <c r="N266" s="637"/>
      <c r="O266" s="637"/>
      <c r="P266" s="637"/>
      <c r="Q266" s="637"/>
      <c r="R266" s="637"/>
      <c r="S266" s="637"/>
      <c r="T266" s="637"/>
      <c r="U266" s="637"/>
      <c r="V266" s="637"/>
      <c r="W266" s="637"/>
      <c r="X266" s="637"/>
      <c r="Y266" s="637"/>
      <c r="Z266" s="637"/>
      <c r="AA266" s="65"/>
      <c r="AB266" s="65"/>
      <c r="AC266" s="79"/>
    </row>
    <row r="267" spans="1:68" ht="14.25" customHeight="1" x14ac:dyDescent="0.25">
      <c r="A267" s="638" t="s">
        <v>85</v>
      </c>
      <c r="B267" s="638"/>
      <c r="C267" s="638"/>
      <c r="D267" s="638"/>
      <c r="E267" s="638"/>
      <c r="F267" s="638"/>
      <c r="G267" s="638"/>
      <c r="H267" s="638"/>
      <c r="I267" s="638"/>
      <c r="J267" s="638"/>
      <c r="K267" s="638"/>
      <c r="L267" s="638"/>
      <c r="M267" s="638"/>
      <c r="N267" s="638"/>
      <c r="O267" s="638"/>
      <c r="P267" s="638"/>
      <c r="Q267" s="638"/>
      <c r="R267" s="638"/>
      <c r="S267" s="638"/>
      <c r="T267" s="638"/>
      <c r="U267" s="638"/>
      <c r="V267" s="638"/>
      <c r="W267" s="638"/>
      <c r="X267" s="638"/>
      <c r="Y267" s="638"/>
      <c r="Z267" s="638"/>
      <c r="AA267" s="66"/>
      <c r="AB267" s="66"/>
      <c r="AC267" s="80"/>
    </row>
    <row r="268" spans="1:68" ht="27" customHeight="1" x14ac:dyDescent="0.25">
      <c r="A268" s="63" t="s">
        <v>444</v>
      </c>
      <c r="B268" s="63" t="s">
        <v>445</v>
      </c>
      <c r="C268" s="36">
        <v>4301051893</v>
      </c>
      <c r="D268" s="639">
        <v>4680115886186</v>
      </c>
      <c r="E268" s="639"/>
      <c r="F268" s="62">
        <v>0.3</v>
      </c>
      <c r="G268" s="37">
        <v>6</v>
      </c>
      <c r="H268" s="62">
        <v>1.8</v>
      </c>
      <c r="I268" s="62">
        <v>1.98</v>
      </c>
      <c r="J268" s="37">
        <v>182</v>
      </c>
      <c r="K268" s="37" t="s">
        <v>90</v>
      </c>
      <c r="L268" s="37" t="s">
        <v>45</v>
      </c>
      <c r="M268" s="38" t="s">
        <v>89</v>
      </c>
      <c r="N268" s="38"/>
      <c r="O268" s="37">
        <v>45</v>
      </c>
      <c r="P268" s="77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8" s="641"/>
      <c r="R268" s="641"/>
      <c r="S268" s="641"/>
      <c r="T268" s="642"/>
      <c r="U268" s="39" t="s">
        <v>45</v>
      </c>
      <c r="V268" s="39" t="s">
        <v>45</v>
      </c>
      <c r="W268" s="40" t="s">
        <v>0</v>
      </c>
      <c r="X268" s="58">
        <v>0</v>
      </c>
      <c r="Y268" s="55">
        <f>IFERROR(IF(X268="",0,CEILING((X268/$H268),1)*$H268),"")</f>
        <v>0</v>
      </c>
      <c r="Z268" s="41" t="str">
        <f>IFERROR(IF(Y268=0,"",ROUNDUP(Y268/H268,0)*0.00651),"")</f>
        <v/>
      </c>
      <c r="AA268" s="68" t="s">
        <v>45</v>
      </c>
      <c r="AB268" s="69" t="s">
        <v>45</v>
      </c>
      <c r="AC268" s="334" t="s">
        <v>446</v>
      </c>
      <c r="AG268" s="78"/>
      <c r="AJ268" s="84" t="s">
        <v>45</v>
      </c>
      <c r="AK268" s="84">
        <v>0</v>
      </c>
      <c r="BB268" s="335" t="s">
        <v>66</v>
      </c>
      <c r="BM268" s="78">
        <f>IFERROR(X268*I268/H268,"0")</f>
        <v>0</v>
      </c>
      <c r="BN268" s="78">
        <f>IFERROR(Y268*I268/H268,"0")</f>
        <v>0</v>
      </c>
      <c r="BO268" s="78">
        <f>IFERROR(1/J268*(X268/H268),"0")</f>
        <v>0</v>
      </c>
      <c r="BP268" s="78">
        <f>IFERROR(1/J268*(Y268/H268),"0")</f>
        <v>0</v>
      </c>
    </row>
    <row r="269" spans="1:68" ht="27" customHeight="1" x14ac:dyDescent="0.25">
      <c r="A269" s="63" t="s">
        <v>447</v>
      </c>
      <c r="B269" s="63" t="s">
        <v>448</v>
      </c>
      <c r="C269" s="36">
        <v>4301051795</v>
      </c>
      <c r="D269" s="639">
        <v>4680115881228</v>
      </c>
      <c r="E269" s="639"/>
      <c r="F269" s="62">
        <v>0.4</v>
      </c>
      <c r="G269" s="37">
        <v>6</v>
      </c>
      <c r="H269" s="62">
        <v>2.4</v>
      </c>
      <c r="I269" s="62">
        <v>2.6520000000000001</v>
      </c>
      <c r="J269" s="37">
        <v>182</v>
      </c>
      <c r="K269" s="37" t="s">
        <v>90</v>
      </c>
      <c r="L269" s="37" t="s">
        <v>45</v>
      </c>
      <c r="M269" s="38" t="s">
        <v>105</v>
      </c>
      <c r="N269" s="38"/>
      <c r="O269" s="37">
        <v>40</v>
      </c>
      <c r="P269" s="772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9" s="641"/>
      <c r="R269" s="641"/>
      <c r="S269" s="641"/>
      <c r="T269" s="642"/>
      <c r="U269" s="39" t="s">
        <v>45</v>
      </c>
      <c r="V269" s="39" t="s">
        <v>45</v>
      </c>
      <c r="W269" s="40" t="s">
        <v>0</v>
      </c>
      <c r="X269" s="58">
        <v>0</v>
      </c>
      <c r="Y269" s="55">
        <f>IFERROR(IF(X269="",0,CEILING((X269/$H269),1)*$H269),"")</f>
        <v>0</v>
      </c>
      <c r="Z269" s="41" t="str">
        <f>IFERROR(IF(Y269=0,"",ROUNDUP(Y269/H269,0)*0.00651),"")</f>
        <v/>
      </c>
      <c r="AA269" s="68" t="s">
        <v>45</v>
      </c>
      <c r="AB269" s="69" t="s">
        <v>45</v>
      </c>
      <c r="AC269" s="336" t="s">
        <v>449</v>
      </c>
      <c r="AG269" s="78"/>
      <c r="AJ269" s="84" t="s">
        <v>45</v>
      </c>
      <c r="AK269" s="84">
        <v>0</v>
      </c>
      <c r="BB269" s="337" t="s">
        <v>66</v>
      </c>
      <c r="BM269" s="78">
        <f>IFERROR(X269*I269/H269,"0")</f>
        <v>0</v>
      </c>
      <c r="BN269" s="78">
        <f>IFERROR(Y269*I269/H269,"0")</f>
        <v>0</v>
      </c>
      <c r="BO269" s="78">
        <f>IFERROR(1/J269*(X269/H269),"0")</f>
        <v>0</v>
      </c>
      <c r="BP269" s="78">
        <f>IFERROR(1/J269*(Y269/H269),"0")</f>
        <v>0</v>
      </c>
    </row>
    <row r="270" spans="1:68" ht="37.5" customHeight="1" x14ac:dyDescent="0.25">
      <c r="A270" s="63" t="s">
        <v>450</v>
      </c>
      <c r="B270" s="63" t="s">
        <v>451</v>
      </c>
      <c r="C270" s="36">
        <v>4301051388</v>
      </c>
      <c r="D270" s="639">
        <v>4680115881211</v>
      </c>
      <c r="E270" s="639"/>
      <c r="F270" s="62">
        <v>0.4</v>
      </c>
      <c r="G270" s="37">
        <v>6</v>
      </c>
      <c r="H270" s="62">
        <v>2.4</v>
      </c>
      <c r="I270" s="62">
        <v>2.58</v>
      </c>
      <c r="J270" s="37">
        <v>182</v>
      </c>
      <c r="K270" s="37" t="s">
        <v>90</v>
      </c>
      <c r="L270" s="37" t="s">
        <v>123</v>
      </c>
      <c r="M270" s="38" t="s">
        <v>89</v>
      </c>
      <c r="N270" s="38"/>
      <c r="O270" s="37">
        <v>45</v>
      </c>
      <c r="P270" s="773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0" s="641"/>
      <c r="R270" s="641"/>
      <c r="S270" s="641"/>
      <c r="T270" s="642"/>
      <c r="U270" s="39" t="s">
        <v>45</v>
      </c>
      <c r="V270" s="39" t="s">
        <v>45</v>
      </c>
      <c r="W270" s="40" t="s">
        <v>0</v>
      </c>
      <c r="X270" s="58">
        <v>0</v>
      </c>
      <c r="Y270" s="55">
        <f>IFERROR(IF(X270="",0,CEILING((X270/$H270),1)*$H270),"")</f>
        <v>0</v>
      </c>
      <c r="Z270" s="41" t="str">
        <f>IFERROR(IF(Y270=0,"",ROUNDUP(Y270/H270,0)*0.00651),"")</f>
        <v/>
      </c>
      <c r="AA270" s="68" t="s">
        <v>45</v>
      </c>
      <c r="AB270" s="69" t="s">
        <v>45</v>
      </c>
      <c r="AC270" s="338" t="s">
        <v>452</v>
      </c>
      <c r="AG270" s="78"/>
      <c r="AJ270" s="84" t="s">
        <v>124</v>
      </c>
      <c r="AK270" s="84">
        <v>33.6</v>
      </c>
      <c r="BB270" s="339" t="s">
        <v>66</v>
      </c>
      <c r="BM270" s="78">
        <f>IFERROR(X270*I270/H270,"0")</f>
        <v>0</v>
      </c>
      <c r="BN270" s="78">
        <f>IFERROR(Y270*I270/H270,"0")</f>
        <v>0</v>
      </c>
      <c r="BO270" s="78">
        <f>IFERROR(1/J270*(X270/H270),"0")</f>
        <v>0</v>
      </c>
      <c r="BP270" s="78">
        <f>IFERROR(1/J270*(Y270/H270),"0")</f>
        <v>0</v>
      </c>
    </row>
    <row r="271" spans="1:68" x14ac:dyDescent="0.2">
      <c r="A271" s="646"/>
      <c r="B271" s="646"/>
      <c r="C271" s="646"/>
      <c r="D271" s="646"/>
      <c r="E271" s="646"/>
      <c r="F271" s="646"/>
      <c r="G271" s="646"/>
      <c r="H271" s="646"/>
      <c r="I271" s="646"/>
      <c r="J271" s="646"/>
      <c r="K271" s="646"/>
      <c r="L271" s="646"/>
      <c r="M271" s="646"/>
      <c r="N271" s="646"/>
      <c r="O271" s="647"/>
      <c r="P271" s="643" t="s">
        <v>40</v>
      </c>
      <c r="Q271" s="644"/>
      <c r="R271" s="644"/>
      <c r="S271" s="644"/>
      <c r="T271" s="644"/>
      <c r="U271" s="644"/>
      <c r="V271" s="645"/>
      <c r="W271" s="42" t="s">
        <v>39</v>
      </c>
      <c r="X271" s="43">
        <f>IFERROR(X268/H268,"0")+IFERROR(X269/H269,"0")+IFERROR(X270/H270,"0")</f>
        <v>0</v>
      </c>
      <c r="Y271" s="43">
        <f>IFERROR(Y268/H268,"0")+IFERROR(Y269/H269,"0")+IFERROR(Y270/H270,"0")</f>
        <v>0</v>
      </c>
      <c r="Z271" s="43">
        <f>IFERROR(IF(Z268="",0,Z268),"0")+IFERROR(IF(Z269="",0,Z269),"0")+IFERROR(IF(Z270="",0,Z270),"0")</f>
        <v>0</v>
      </c>
      <c r="AA271" s="67"/>
      <c r="AB271" s="67"/>
      <c r="AC271" s="67"/>
    </row>
    <row r="272" spans="1:68" x14ac:dyDescent="0.2">
      <c r="A272" s="646"/>
      <c r="B272" s="646"/>
      <c r="C272" s="646"/>
      <c r="D272" s="646"/>
      <c r="E272" s="646"/>
      <c r="F272" s="646"/>
      <c r="G272" s="646"/>
      <c r="H272" s="646"/>
      <c r="I272" s="646"/>
      <c r="J272" s="646"/>
      <c r="K272" s="646"/>
      <c r="L272" s="646"/>
      <c r="M272" s="646"/>
      <c r="N272" s="646"/>
      <c r="O272" s="647"/>
      <c r="P272" s="643" t="s">
        <v>40</v>
      </c>
      <c r="Q272" s="644"/>
      <c r="R272" s="644"/>
      <c r="S272" s="644"/>
      <c r="T272" s="644"/>
      <c r="U272" s="644"/>
      <c r="V272" s="645"/>
      <c r="W272" s="42" t="s">
        <v>0</v>
      </c>
      <c r="X272" s="43">
        <f>IFERROR(SUM(X268:X270),"0")</f>
        <v>0</v>
      </c>
      <c r="Y272" s="43">
        <f>IFERROR(SUM(Y268:Y270),"0")</f>
        <v>0</v>
      </c>
      <c r="Z272" s="42"/>
      <c r="AA272" s="67"/>
      <c r="AB272" s="67"/>
      <c r="AC272" s="67"/>
    </row>
    <row r="273" spans="1:68" ht="16.5" customHeight="1" x14ac:dyDescent="0.25">
      <c r="A273" s="637" t="s">
        <v>453</v>
      </c>
      <c r="B273" s="637"/>
      <c r="C273" s="637"/>
      <c r="D273" s="637"/>
      <c r="E273" s="637"/>
      <c r="F273" s="637"/>
      <c r="G273" s="637"/>
      <c r="H273" s="637"/>
      <c r="I273" s="637"/>
      <c r="J273" s="637"/>
      <c r="K273" s="637"/>
      <c r="L273" s="637"/>
      <c r="M273" s="637"/>
      <c r="N273" s="637"/>
      <c r="O273" s="637"/>
      <c r="P273" s="637"/>
      <c r="Q273" s="637"/>
      <c r="R273" s="637"/>
      <c r="S273" s="637"/>
      <c r="T273" s="637"/>
      <c r="U273" s="637"/>
      <c r="V273" s="637"/>
      <c r="W273" s="637"/>
      <c r="X273" s="637"/>
      <c r="Y273" s="637"/>
      <c r="Z273" s="637"/>
      <c r="AA273" s="65"/>
      <c r="AB273" s="65"/>
      <c r="AC273" s="79"/>
    </row>
    <row r="274" spans="1:68" ht="14.25" customHeight="1" x14ac:dyDescent="0.25">
      <c r="A274" s="638" t="s">
        <v>78</v>
      </c>
      <c r="B274" s="638"/>
      <c r="C274" s="638"/>
      <c r="D274" s="638"/>
      <c r="E274" s="638"/>
      <c r="F274" s="638"/>
      <c r="G274" s="638"/>
      <c r="H274" s="638"/>
      <c r="I274" s="638"/>
      <c r="J274" s="638"/>
      <c r="K274" s="638"/>
      <c r="L274" s="638"/>
      <c r="M274" s="638"/>
      <c r="N274" s="638"/>
      <c r="O274" s="638"/>
      <c r="P274" s="638"/>
      <c r="Q274" s="638"/>
      <c r="R274" s="638"/>
      <c r="S274" s="638"/>
      <c r="T274" s="638"/>
      <c r="U274" s="638"/>
      <c r="V274" s="638"/>
      <c r="W274" s="638"/>
      <c r="X274" s="638"/>
      <c r="Y274" s="638"/>
      <c r="Z274" s="638"/>
      <c r="AA274" s="66"/>
      <c r="AB274" s="66"/>
      <c r="AC274" s="80"/>
    </row>
    <row r="275" spans="1:68" ht="27" customHeight="1" x14ac:dyDescent="0.25">
      <c r="A275" s="63" t="s">
        <v>454</v>
      </c>
      <c r="B275" s="63" t="s">
        <v>455</v>
      </c>
      <c r="C275" s="36">
        <v>4301031307</v>
      </c>
      <c r="D275" s="639">
        <v>4680115880344</v>
      </c>
      <c r="E275" s="639"/>
      <c r="F275" s="62">
        <v>0.28000000000000003</v>
      </c>
      <c r="G275" s="37">
        <v>6</v>
      </c>
      <c r="H275" s="62">
        <v>1.68</v>
      </c>
      <c r="I275" s="62">
        <v>1.78</v>
      </c>
      <c r="J275" s="37">
        <v>234</v>
      </c>
      <c r="K275" s="37" t="s">
        <v>84</v>
      </c>
      <c r="L275" s="37" t="s">
        <v>45</v>
      </c>
      <c r="M275" s="38" t="s">
        <v>83</v>
      </c>
      <c r="N275" s="38"/>
      <c r="O275" s="37">
        <v>40</v>
      </c>
      <c r="P275" s="774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5" s="641"/>
      <c r="R275" s="641"/>
      <c r="S275" s="641"/>
      <c r="T275" s="642"/>
      <c r="U275" s="39" t="s">
        <v>45</v>
      </c>
      <c r="V275" s="39" t="s">
        <v>45</v>
      </c>
      <c r="W275" s="40" t="s">
        <v>0</v>
      </c>
      <c r="X275" s="58">
        <v>0</v>
      </c>
      <c r="Y275" s="55">
        <f>IFERROR(IF(X275="",0,CEILING((X275/$H275),1)*$H275),"")</f>
        <v>0</v>
      </c>
      <c r="Z275" s="41" t="str">
        <f>IFERROR(IF(Y275=0,"",ROUNDUP(Y275/H275,0)*0.00502),"")</f>
        <v/>
      </c>
      <c r="AA275" s="68" t="s">
        <v>45</v>
      </c>
      <c r="AB275" s="69" t="s">
        <v>45</v>
      </c>
      <c r="AC275" s="340" t="s">
        <v>456</v>
      </c>
      <c r="AG275" s="78"/>
      <c r="AJ275" s="84" t="s">
        <v>45</v>
      </c>
      <c r="AK275" s="84">
        <v>0</v>
      </c>
      <c r="BB275" s="341" t="s">
        <v>66</v>
      </c>
      <c r="BM275" s="78">
        <f>IFERROR(X275*I275/H275,"0")</f>
        <v>0</v>
      </c>
      <c r="BN275" s="78">
        <f>IFERROR(Y275*I275/H275,"0")</f>
        <v>0</v>
      </c>
      <c r="BO275" s="78">
        <f>IFERROR(1/J275*(X275/H275),"0")</f>
        <v>0</v>
      </c>
      <c r="BP275" s="78">
        <f>IFERROR(1/J275*(Y275/H275),"0")</f>
        <v>0</v>
      </c>
    </row>
    <row r="276" spans="1:68" x14ac:dyDescent="0.2">
      <c r="A276" s="646"/>
      <c r="B276" s="646"/>
      <c r="C276" s="646"/>
      <c r="D276" s="646"/>
      <c r="E276" s="646"/>
      <c r="F276" s="646"/>
      <c r="G276" s="646"/>
      <c r="H276" s="646"/>
      <c r="I276" s="646"/>
      <c r="J276" s="646"/>
      <c r="K276" s="646"/>
      <c r="L276" s="646"/>
      <c r="M276" s="646"/>
      <c r="N276" s="646"/>
      <c r="O276" s="647"/>
      <c r="P276" s="643" t="s">
        <v>40</v>
      </c>
      <c r="Q276" s="644"/>
      <c r="R276" s="644"/>
      <c r="S276" s="644"/>
      <c r="T276" s="644"/>
      <c r="U276" s="644"/>
      <c r="V276" s="645"/>
      <c r="W276" s="42" t="s">
        <v>39</v>
      </c>
      <c r="X276" s="43">
        <f>IFERROR(X275/H275,"0")</f>
        <v>0</v>
      </c>
      <c r="Y276" s="43">
        <f>IFERROR(Y275/H275,"0")</f>
        <v>0</v>
      </c>
      <c r="Z276" s="43">
        <f>IFERROR(IF(Z275="",0,Z275),"0")</f>
        <v>0</v>
      </c>
      <c r="AA276" s="67"/>
      <c r="AB276" s="67"/>
      <c r="AC276" s="67"/>
    </row>
    <row r="277" spans="1:68" x14ac:dyDescent="0.2">
      <c r="A277" s="646"/>
      <c r="B277" s="646"/>
      <c r="C277" s="646"/>
      <c r="D277" s="646"/>
      <c r="E277" s="646"/>
      <c r="F277" s="646"/>
      <c r="G277" s="646"/>
      <c r="H277" s="646"/>
      <c r="I277" s="646"/>
      <c r="J277" s="646"/>
      <c r="K277" s="646"/>
      <c r="L277" s="646"/>
      <c r="M277" s="646"/>
      <c r="N277" s="646"/>
      <c r="O277" s="647"/>
      <c r="P277" s="643" t="s">
        <v>40</v>
      </c>
      <c r="Q277" s="644"/>
      <c r="R277" s="644"/>
      <c r="S277" s="644"/>
      <c r="T277" s="644"/>
      <c r="U277" s="644"/>
      <c r="V277" s="645"/>
      <c r="W277" s="42" t="s">
        <v>0</v>
      </c>
      <c r="X277" s="43">
        <f>IFERROR(SUM(X275:X275),"0")</f>
        <v>0</v>
      </c>
      <c r="Y277" s="43">
        <f>IFERROR(SUM(Y275:Y275),"0")</f>
        <v>0</v>
      </c>
      <c r="Z277" s="42"/>
      <c r="AA277" s="67"/>
      <c r="AB277" s="67"/>
      <c r="AC277" s="67"/>
    </row>
    <row r="278" spans="1:68" ht="14.25" customHeight="1" x14ac:dyDescent="0.25">
      <c r="A278" s="638" t="s">
        <v>85</v>
      </c>
      <c r="B278" s="638"/>
      <c r="C278" s="638"/>
      <c r="D278" s="638"/>
      <c r="E278" s="638"/>
      <c r="F278" s="638"/>
      <c r="G278" s="638"/>
      <c r="H278" s="638"/>
      <c r="I278" s="638"/>
      <c r="J278" s="638"/>
      <c r="K278" s="638"/>
      <c r="L278" s="638"/>
      <c r="M278" s="638"/>
      <c r="N278" s="638"/>
      <c r="O278" s="638"/>
      <c r="P278" s="638"/>
      <c r="Q278" s="638"/>
      <c r="R278" s="638"/>
      <c r="S278" s="638"/>
      <c r="T278" s="638"/>
      <c r="U278" s="638"/>
      <c r="V278" s="638"/>
      <c r="W278" s="638"/>
      <c r="X278" s="638"/>
      <c r="Y278" s="638"/>
      <c r="Z278" s="638"/>
      <c r="AA278" s="66"/>
      <c r="AB278" s="66"/>
      <c r="AC278" s="80"/>
    </row>
    <row r="279" spans="1:68" ht="27" customHeight="1" x14ac:dyDescent="0.25">
      <c r="A279" s="63" t="s">
        <v>457</v>
      </c>
      <c r="B279" s="63" t="s">
        <v>458</v>
      </c>
      <c r="C279" s="36">
        <v>4301051782</v>
      </c>
      <c r="D279" s="639">
        <v>4680115884618</v>
      </c>
      <c r="E279" s="639"/>
      <c r="F279" s="62">
        <v>0.6</v>
      </c>
      <c r="G279" s="37">
        <v>6</v>
      </c>
      <c r="H279" s="62">
        <v>3.6</v>
      </c>
      <c r="I279" s="62">
        <v>3.81</v>
      </c>
      <c r="J279" s="37">
        <v>132</v>
      </c>
      <c r="K279" s="37" t="s">
        <v>122</v>
      </c>
      <c r="L279" s="37" t="s">
        <v>45</v>
      </c>
      <c r="M279" s="38" t="s">
        <v>89</v>
      </c>
      <c r="N279" s="38"/>
      <c r="O279" s="37">
        <v>45</v>
      </c>
      <c r="P279" s="775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9" s="641"/>
      <c r="R279" s="641"/>
      <c r="S279" s="641"/>
      <c r="T279" s="642"/>
      <c r="U279" s="39" t="s">
        <v>45</v>
      </c>
      <c r="V279" s="39" t="s">
        <v>45</v>
      </c>
      <c r="W279" s="40" t="s">
        <v>0</v>
      </c>
      <c r="X279" s="58">
        <v>0</v>
      </c>
      <c r="Y279" s="55">
        <f>IFERROR(IF(X279="",0,CEILING((X279/$H279),1)*$H279),"")</f>
        <v>0</v>
      </c>
      <c r="Z279" s="41" t="str">
        <f>IFERROR(IF(Y279=0,"",ROUNDUP(Y279/H279,0)*0.00902),"")</f>
        <v/>
      </c>
      <c r="AA279" s="68" t="s">
        <v>45</v>
      </c>
      <c r="AB279" s="69" t="s">
        <v>45</v>
      </c>
      <c r="AC279" s="342" t="s">
        <v>459</v>
      </c>
      <c r="AG279" s="78"/>
      <c r="AJ279" s="84" t="s">
        <v>45</v>
      </c>
      <c r="AK279" s="84">
        <v>0</v>
      </c>
      <c r="BB279" s="343" t="s">
        <v>66</v>
      </c>
      <c r="BM279" s="78">
        <f>IFERROR(X279*I279/H279,"0")</f>
        <v>0</v>
      </c>
      <c r="BN279" s="78">
        <f>IFERROR(Y279*I279/H279,"0")</f>
        <v>0</v>
      </c>
      <c r="BO279" s="78">
        <f>IFERROR(1/J279*(X279/H279),"0")</f>
        <v>0</v>
      </c>
      <c r="BP279" s="78">
        <f>IFERROR(1/J279*(Y279/H279),"0")</f>
        <v>0</v>
      </c>
    </row>
    <row r="280" spans="1:68" x14ac:dyDescent="0.2">
      <c r="A280" s="646"/>
      <c r="B280" s="646"/>
      <c r="C280" s="646"/>
      <c r="D280" s="646"/>
      <c r="E280" s="646"/>
      <c r="F280" s="646"/>
      <c r="G280" s="646"/>
      <c r="H280" s="646"/>
      <c r="I280" s="646"/>
      <c r="J280" s="646"/>
      <c r="K280" s="646"/>
      <c r="L280" s="646"/>
      <c r="M280" s="646"/>
      <c r="N280" s="646"/>
      <c r="O280" s="647"/>
      <c r="P280" s="643" t="s">
        <v>40</v>
      </c>
      <c r="Q280" s="644"/>
      <c r="R280" s="644"/>
      <c r="S280" s="644"/>
      <c r="T280" s="644"/>
      <c r="U280" s="644"/>
      <c r="V280" s="645"/>
      <c r="W280" s="42" t="s">
        <v>39</v>
      </c>
      <c r="X280" s="43">
        <f>IFERROR(X279/H279,"0")</f>
        <v>0</v>
      </c>
      <c r="Y280" s="43">
        <f>IFERROR(Y279/H279,"0")</f>
        <v>0</v>
      </c>
      <c r="Z280" s="43">
        <f>IFERROR(IF(Z279="",0,Z279),"0")</f>
        <v>0</v>
      </c>
      <c r="AA280" s="67"/>
      <c r="AB280" s="67"/>
      <c r="AC280" s="67"/>
    </row>
    <row r="281" spans="1:68" x14ac:dyDescent="0.2">
      <c r="A281" s="646"/>
      <c r="B281" s="646"/>
      <c r="C281" s="646"/>
      <c r="D281" s="646"/>
      <c r="E281" s="646"/>
      <c r="F281" s="646"/>
      <c r="G281" s="646"/>
      <c r="H281" s="646"/>
      <c r="I281" s="646"/>
      <c r="J281" s="646"/>
      <c r="K281" s="646"/>
      <c r="L281" s="646"/>
      <c r="M281" s="646"/>
      <c r="N281" s="646"/>
      <c r="O281" s="647"/>
      <c r="P281" s="643" t="s">
        <v>40</v>
      </c>
      <c r="Q281" s="644"/>
      <c r="R281" s="644"/>
      <c r="S281" s="644"/>
      <c r="T281" s="644"/>
      <c r="U281" s="644"/>
      <c r="V281" s="645"/>
      <c r="W281" s="42" t="s">
        <v>0</v>
      </c>
      <c r="X281" s="43">
        <f>IFERROR(SUM(X279:X279),"0")</f>
        <v>0</v>
      </c>
      <c r="Y281" s="43">
        <f>IFERROR(SUM(Y279:Y279),"0")</f>
        <v>0</v>
      </c>
      <c r="Z281" s="42"/>
      <c r="AA281" s="67"/>
      <c r="AB281" s="67"/>
      <c r="AC281" s="67"/>
    </row>
    <row r="282" spans="1:68" ht="16.5" customHeight="1" x14ac:dyDescent="0.25">
      <c r="A282" s="637" t="s">
        <v>460</v>
      </c>
      <c r="B282" s="637"/>
      <c r="C282" s="637"/>
      <c r="D282" s="637"/>
      <c r="E282" s="637"/>
      <c r="F282" s="637"/>
      <c r="G282" s="637"/>
      <c r="H282" s="637"/>
      <c r="I282" s="637"/>
      <c r="J282" s="637"/>
      <c r="K282" s="637"/>
      <c r="L282" s="637"/>
      <c r="M282" s="637"/>
      <c r="N282" s="637"/>
      <c r="O282" s="637"/>
      <c r="P282" s="637"/>
      <c r="Q282" s="637"/>
      <c r="R282" s="637"/>
      <c r="S282" s="637"/>
      <c r="T282" s="637"/>
      <c r="U282" s="637"/>
      <c r="V282" s="637"/>
      <c r="W282" s="637"/>
      <c r="X282" s="637"/>
      <c r="Y282" s="637"/>
      <c r="Z282" s="637"/>
      <c r="AA282" s="65"/>
      <c r="AB282" s="65"/>
      <c r="AC282" s="79"/>
    </row>
    <row r="283" spans="1:68" ht="14.25" customHeight="1" x14ac:dyDescent="0.25">
      <c r="A283" s="638" t="s">
        <v>114</v>
      </c>
      <c r="B283" s="638"/>
      <c r="C283" s="638"/>
      <c r="D283" s="638"/>
      <c r="E283" s="638"/>
      <c r="F283" s="638"/>
      <c r="G283" s="638"/>
      <c r="H283" s="638"/>
      <c r="I283" s="638"/>
      <c r="J283" s="638"/>
      <c r="K283" s="638"/>
      <c r="L283" s="638"/>
      <c r="M283" s="638"/>
      <c r="N283" s="638"/>
      <c r="O283" s="638"/>
      <c r="P283" s="638"/>
      <c r="Q283" s="638"/>
      <c r="R283" s="638"/>
      <c r="S283" s="638"/>
      <c r="T283" s="638"/>
      <c r="U283" s="638"/>
      <c r="V283" s="638"/>
      <c r="W283" s="638"/>
      <c r="X283" s="638"/>
      <c r="Y283" s="638"/>
      <c r="Z283" s="638"/>
      <c r="AA283" s="66"/>
      <c r="AB283" s="66"/>
      <c r="AC283" s="80"/>
    </row>
    <row r="284" spans="1:68" ht="27" customHeight="1" x14ac:dyDescent="0.25">
      <c r="A284" s="63" t="s">
        <v>461</v>
      </c>
      <c r="B284" s="63" t="s">
        <v>462</v>
      </c>
      <c r="C284" s="36">
        <v>4301011662</v>
      </c>
      <c r="D284" s="639">
        <v>4680115883703</v>
      </c>
      <c r="E284" s="639"/>
      <c r="F284" s="62">
        <v>1.35</v>
      </c>
      <c r="G284" s="37">
        <v>8</v>
      </c>
      <c r="H284" s="62">
        <v>10.8</v>
      </c>
      <c r="I284" s="62">
        <v>11.234999999999999</v>
      </c>
      <c r="J284" s="37">
        <v>64</v>
      </c>
      <c r="K284" s="37" t="s">
        <v>119</v>
      </c>
      <c r="L284" s="37" t="s">
        <v>45</v>
      </c>
      <c r="M284" s="38" t="s">
        <v>118</v>
      </c>
      <c r="N284" s="38"/>
      <c r="O284" s="37">
        <v>55</v>
      </c>
      <c r="P284" s="776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4" s="641"/>
      <c r="R284" s="641"/>
      <c r="S284" s="641"/>
      <c r="T284" s="642"/>
      <c r="U284" s="39" t="s">
        <v>45</v>
      </c>
      <c r="V284" s="39" t="s">
        <v>45</v>
      </c>
      <c r="W284" s="40" t="s">
        <v>0</v>
      </c>
      <c r="X284" s="58">
        <v>0</v>
      </c>
      <c r="Y284" s="55">
        <f>IFERROR(IF(X284="",0,CEILING((X284/$H284),1)*$H284),"")</f>
        <v>0</v>
      </c>
      <c r="Z284" s="41" t="str">
        <f>IFERROR(IF(Y284=0,"",ROUNDUP(Y284/H284,0)*0.01898),"")</f>
        <v/>
      </c>
      <c r="AA284" s="68" t="s">
        <v>464</v>
      </c>
      <c r="AB284" s="69" t="s">
        <v>45</v>
      </c>
      <c r="AC284" s="344" t="s">
        <v>463</v>
      </c>
      <c r="AG284" s="78"/>
      <c r="AJ284" s="84" t="s">
        <v>45</v>
      </c>
      <c r="AK284" s="84">
        <v>0</v>
      </c>
      <c r="BB284" s="345" t="s">
        <v>66</v>
      </c>
      <c r="BM284" s="78">
        <f>IFERROR(X284*I284/H284,"0")</f>
        <v>0</v>
      </c>
      <c r="BN284" s="78">
        <f>IFERROR(Y284*I284/H284,"0")</f>
        <v>0</v>
      </c>
      <c r="BO284" s="78">
        <f>IFERROR(1/J284*(X284/H284),"0")</f>
        <v>0</v>
      </c>
      <c r="BP284" s="78">
        <f>IFERROR(1/J284*(Y284/H284),"0")</f>
        <v>0</v>
      </c>
    </row>
    <row r="285" spans="1:68" x14ac:dyDescent="0.2">
      <c r="A285" s="646"/>
      <c r="B285" s="646"/>
      <c r="C285" s="646"/>
      <c r="D285" s="646"/>
      <c r="E285" s="646"/>
      <c r="F285" s="646"/>
      <c r="G285" s="646"/>
      <c r="H285" s="646"/>
      <c r="I285" s="646"/>
      <c r="J285" s="646"/>
      <c r="K285" s="646"/>
      <c r="L285" s="646"/>
      <c r="M285" s="646"/>
      <c r="N285" s="646"/>
      <c r="O285" s="647"/>
      <c r="P285" s="643" t="s">
        <v>40</v>
      </c>
      <c r="Q285" s="644"/>
      <c r="R285" s="644"/>
      <c r="S285" s="644"/>
      <c r="T285" s="644"/>
      <c r="U285" s="644"/>
      <c r="V285" s="645"/>
      <c r="W285" s="42" t="s">
        <v>39</v>
      </c>
      <c r="X285" s="43">
        <f>IFERROR(X284/H284,"0")</f>
        <v>0</v>
      </c>
      <c r="Y285" s="43">
        <f>IFERROR(Y284/H284,"0")</f>
        <v>0</v>
      </c>
      <c r="Z285" s="43">
        <f>IFERROR(IF(Z284="",0,Z284),"0")</f>
        <v>0</v>
      </c>
      <c r="AA285" s="67"/>
      <c r="AB285" s="67"/>
      <c r="AC285" s="67"/>
    </row>
    <row r="286" spans="1:68" x14ac:dyDescent="0.2">
      <c r="A286" s="646"/>
      <c r="B286" s="646"/>
      <c r="C286" s="646"/>
      <c r="D286" s="646"/>
      <c r="E286" s="646"/>
      <c r="F286" s="646"/>
      <c r="G286" s="646"/>
      <c r="H286" s="646"/>
      <c r="I286" s="646"/>
      <c r="J286" s="646"/>
      <c r="K286" s="646"/>
      <c r="L286" s="646"/>
      <c r="M286" s="646"/>
      <c r="N286" s="646"/>
      <c r="O286" s="647"/>
      <c r="P286" s="643" t="s">
        <v>40</v>
      </c>
      <c r="Q286" s="644"/>
      <c r="R286" s="644"/>
      <c r="S286" s="644"/>
      <c r="T286" s="644"/>
      <c r="U286" s="644"/>
      <c r="V286" s="645"/>
      <c r="W286" s="42" t="s">
        <v>0</v>
      </c>
      <c r="X286" s="43">
        <f>IFERROR(SUM(X284:X284),"0")</f>
        <v>0</v>
      </c>
      <c r="Y286" s="43">
        <f>IFERROR(SUM(Y284:Y284),"0")</f>
        <v>0</v>
      </c>
      <c r="Z286" s="42"/>
      <c r="AA286" s="67"/>
      <c r="AB286" s="67"/>
      <c r="AC286" s="67"/>
    </row>
    <row r="287" spans="1:68" ht="16.5" customHeight="1" x14ac:dyDescent="0.25">
      <c r="A287" s="637" t="s">
        <v>465</v>
      </c>
      <c r="B287" s="637"/>
      <c r="C287" s="637"/>
      <c r="D287" s="637"/>
      <c r="E287" s="637"/>
      <c r="F287" s="637"/>
      <c r="G287" s="637"/>
      <c r="H287" s="637"/>
      <c r="I287" s="637"/>
      <c r="J287" s="637"/>
      <c r="K287" s="637"/>
      <c r="L287" s="637"/>
      <c r="M287" s="637"/>
      <c r="N287" s="637"/>
      <c r="O287" s="637"/>
      <c r="P287" s="637"/>
      <c r="Q287" s="637"/>
      <c r="R287" s="637"/>
      <c r="S287" s="637"/>
      <c r="T287" s="637"/>
      <c r="U287" s="637"/>
      <c r="V287" s="637"/>
      <c r="W287" s="637"/>
      <c r="X287" s="637"/>
      <c r="Y287" s="637"/>
      <c r="Z287" s="637"/>
      <c r="AA287" s="65"/>
      <c r="AB287" s="65"/>
      <c r="AC287" s="79"/>
    </row>
    <row r="288" spans="1:68" ht="14.25" customHeight="1" x14ac:dyDescent="0.25">
      <c r="A288" s="638" t="s">
        <v>114</v>
      </c>
      <c r="B288" s="638"/>
      <c r="C288" s="638"/>
      <c r="D288" s="638"/>
      <c r="E288" s="638"/>
      <c r="F288" s="638"/>
      <c r="G288" s="638"/>
      <c r="H288" s="638"/>
      <c r="I288" s="638"/>
      <c r="J288" s="638"/>
      <c r="K288" s="638"/>
      <c r="L288" s="638"/>
      <c r="M288" s="638"/>
      <c r="N288" s="638"/>
      <c r="O288" s="638"/>
      <c r="P288" s="638"/>
      <c r="Q288" s="638"/>
      <c r="R288" s="638"/>
      <c r="S288" s="638"/>
      <c r="T288" s="638"/>
      <c r="U288" s="638"/>
      <c r="V288" s="638"/>
      <c r="W288" s="638"/>
      <c r="X288" s="638"/>
      <c r="Y288" s="638"/>
      <c r="Z288" s="638"/>
      <c r="AA288" s="66"/>
      <c r="AB288" s="66"/>
      <c r="AC288" s="80"/>
    </row>
    <row r="289" spans="1:68" ht="27" customHeight="1" x14ac:dyDescent="0.25">
      <c r="A289" s="63" t="s">
        <v>466</v>
      </c>
      <c r="B289" s="63" t="s">
        <v>467</v>
      </c>
      <c r="C289" s="36">
        <v>4301012126</v>
      </c>
      <c r="D289" s="639">
        <v>4607091386004</v>
      </c>
      <c r="E289" s="639"/>
      <c r="F289" s="62">
        <v>1.35</v>
      </c>
      <c r="G289" s="37">
        <v>8</v>
      </c>
      <c r="H289" s="62">
        <v>10.8</v>
      </c>
      <c r="I289" s="62">
        <v>11.234999999999999</v>
      </c>
      <c r="J289" s="37">
        <v>64</v>
      </c>
      <c r="K289" s="37" t="s">
        <v>119</v>
      </c>
      <c r="L289" s="37" t="s">
        <v>45</v>
      </c>
      <c r="M289" s="38" t="s">
        <v>118</v>
      </c>
      <c r="N289" s="38"/>
      <c r="O289" s="37">
        <v>55</v>
      </c>
      <c r="P289" s="777" t="str">
        <f>HYPERLINK("https://abi.ru/products/Охлажденные/Стародворье/Бордо/Вареные колбасы/P004919/","Вареные колбасы «Докторская Стародворская» Весовой п/а ТМ «Стародворье»")</f>
        <v>Вареные колбасы «Докторская Стародворская» Весовой п/а ТМ «Стародворье»</v>
      </c>
      <c r="Q289" s="641"/>
      <c r="R289" s="641"/>
      <c r="S289" s="641"/>
      <c r="T289" s="642"/>
      <c r="U289" s="39" t="s">
        <v>45</v>
      </c>
      <c r="V289" s="39" t="s">
        <v>45</v>
      </c>
      <c r="W289" s="40" t="s">
        <v>0</v>
      </c>
      <c r="X289" s="58">
        <v>0</v>
      </c>
      <c r="Y289" s="55">
        <f t="shared" ref="Y289:Y295" si="37">IFERROR(IF(X289="",0,CEILING((X289/$H289),1)*$H289),"")</f>
        <v>0</v>
      </c>
      <c r="Z289" s="41" t="str">
        <f>IFERROR(IF(Y289=0,"",ROUNDUP(Y289/H289,0)*0.01898),"")</f>
        <v/>
      </c>
      <c r="AA289" s="68" t="s">
        <v>45</v>
      </c>
      <c r="AB289" s="69" t="s">
        <v>45</v>
      </c>
      <c r="AC289" s="346" t="s">
        <v>468</v>
      </c>
      <c r="AG289" s="78"/>
      <c r="AJ289" s="84" t="s">
        <v>45</v>
      </c>
      <c r="AK289" s="84">
        <v>0</v>
      </c>
      <c r="BB289" s="347" t="s">
        <v>66</v>
      </c>
      <c r="BM289" s="78">
        <f t="shared" ref="BM289:BM295" si="38">IFERROR(X289*I289/H289,"0")</f>
        <v>0</v>
      </c>
      <c r="BN289" s="78">
        <f t="shared" ref="BN289:BN295" si="39">IFERROR(Y289*I289/H289,"0")</f>
        <v>0</v>
      </c>
      <c r="BO289" s="78">
        <f t="shared" ref="BO289:BO295" si="40">IFERROR(1/J289*(X289/H289),"0")</f>
        <v>0</v>
      </c>
      <c r="BP289" s="78">
        <f t="shared" ref="BP289:BP295" si="41">IFERROR(1/J289*(Y289/H289),"0")</f>
        <v>0</v>
      </c>
    </row>
    <row r="290" spans="1:68" ht="27" customHeight="1" x14ac:dyDescent="0.25">
      <c r="A290" s="63" t="s">
        <v>469</v>
      </c>
      <c r="B290" s="63" t="s">
        <v>470</v>
      </c>
      <c r="C290" s="36">
        <v>4301012024</v>
      </c>
      <c r="D290" s="639">
        <v>4680115885615</v>
      </c>
      <c r="E290" s="639"/>
      <c r="F290" s="62">
        <v>1.35</v>
      </c>
      <c r="G290" s="37">
        <v>8</v>
      </c>
      <c r="H290" s="62">
        <v>10.8</v>
      </c>
      <c r="I290" s="62">
        <v>11.234999999999999</v>
      </c>
      <c r="J290" s="37">
        <v>64</v>
      </c>
      <c r="K290" s="37" t="s">
        <v>119</v>
      </c>
      <c r="L290" s="37" t="s">
        <v>45</v>
      </c>
      <c r="M290" s="38" t="s">
        <v>89</v>
      </c>
      <c r="N290" s="38"/>
      <c r="O290" s="37">
        <v>55</v>
      </c>
      <c r="P290" s="77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0" s="641"/>
      <c r="R290" s="641"/>
      <c r="S290" s="641"/>
      <c r="T290" s="642"/>
      <c r="U290" s="39" t="s">
        <v>45</v>
      </c>
      <c r="V290" s="39" t="s">
        <v>45</v>
      </c>
      <c r="W290" s="40" t="s">
        <v>0</v>
      </c>
      <c r="X290" s="58">
        <v>0</v>
      </c>
      <c r="Y290" s="55">
        <f t="shared" si="37"/>
        <v>0</v>
      </c>
      <c r="Z290" s="41" t="str">
        <f>IFERROR(IF(Y290=0,"",ROUNDUP(Y290/H290,0)*0.01898),"")</f>
        <v/>
      </c>
      <c r="AA290" s="68" t="s">
        <v>45</v>
      </c>
      <c r="AB290" s="69" t="s">
        <v>45</v>
      </c>
      <c r="AC290" s="348" t="s">
        <v>471</v>
      </c>
      <c r="AG290" s="78"/>
      <c r="AJ290" s="84" t="s">
        <v>45</v>
      </c>
      <c r="AK290" s="84">
        <v>0</v>
      </c>
      <c r="BB290" s="349" t="s">
        <v>66</v>
      </c>
      <c r="BM290" s="78">
        <f t="shared" si="38"/>
        <v>0</v>
      </c>
      <c r="BN290" s="78">
        <f t="shared" si="39"/>
        <v>0</v>
      </c>
      <c r="BO290" s="78">
        <f t="shared" si="40"/>
        <v>0</v>
      </c>
      <c r="BP290" s="78">
        <f t="shared" si="41"/>
        <v>0</v>
      </c>
    </row>
    <row r="291" spans="1:68" ht="27" customHeight="1" x14ac:dyDescent="0.25">
      <c r="A291" s="63" t="s">
        <v>472</v>
      </c>
      <c r="B291" s="63" t="s">
        <v>473</v>
      </c>
      <c r="C291" s="36">
        <v>4301012016</v>
      </c>
      <c r="D291" s="639">
        <v>4680115885554</v>
      </c>
      <c r="E291" s="639"/>
      <c r="F291" s="62">
        <v>1.35</v>
      </c>
      <c r="G291" s="37">
        <v>8</v>
      </c>
      <c r="H291" s="62">
        <v>10.8</v>
      </c>
      <c r="I291" s="62">
        <v>11.234999999999999</v>
      </c>
      <c r="J291" s="37">
        <v>64</v>
      </c>
      <c r="K291" s="37" t="s">
        <v>119</v>
      </c>
      <c r="L291" s="37" t="s">
        <v>137</v>
      </c>
      <c r="M291" s="38" t="s">
        <v>89</v>
      </c>
      <c r="N291" s="38"/>
      <c r="O291" s="37">
        <v>55</v>
      </c>
      <c r="P291" s="77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641"/>
      <c r="R291" s="641"/>
      <c r="S291" s="641"/>
      <c r="T291" s="642"/>
      <c r="U291" s="39" t="s">
        <v>45</v>
      </c>
      <c r="V291" s="39" t="s">
        <v>45</v>
      </c>
      <c r="W291" s="40" t="s">
        <v>0</v>
      </c>
      <c r="X291" s="58">
        <v>0</v>
      </c>
      <c r="Y291" s="55">
        <f t="shared" si="37"/>
        <v>0</v>
      </c>
      <c r="Z291" s="41" t="str">
        <f>IFERROR(IF(Y291=0,"",ROUNDUP(Y291/H291,0)*0.01898),"")</f>
        <v/>
      </c>
      <c r="AA291" s="68" t="s">
        <v>45</v>
      </c>
      <c r="AB291" s="69" t="s">
        <v>45</v>
      </c>
      <c r="AC291" s="350" t="s">
        <v>474</v>
      </c>
      <c r="AG291" s="78"/>
      <c r="AJ291" s="84" t="s">
        <v>138</v>
      </c>
      <c r="AK291" s="84">
        <v>691.2</v>
      </c>
      <c r="BB291" s="351" t="s">
        <v>66</v>
      </c>
      <c r="BM291" s="78">
        <f t="shared" si="38"/>
        <v>0</v>
      </c>
      <c r="BN291" s="78">
        <f t="shared" si="39"/>
        <v>0</v>
      </c>
      <c r="BO291" s="78">
        <f t="shared" si="40"/>
        <v>0</v>
      </c>
      <c r="BP291" s="78">
        <f t="shared" si="41"/>
        <v>0</v>
      </c>
    </row>
    <row r="292" spans="1:68" ht="27" customHeight="1" x14ac:dyDescent="0.25">
      <c r="A292" s="63" t="s">
        <v>472</v>
      </c>
      <c r="B292" s="63" t="s">
        <v>475</v>
      </c>
      <c r="C292" s="36">
        <v>4301011911</v>
      </c>
      <c r="D292" s="639">
        <v>4680115885554</v>
      </c>
      <c r="E292" s="639"/>
      <c r="F292" s="62">
        <v>1.35</v>
      </c>
      <c r="G292" s="37">
        <v>8</v>
      </c>
      <c r="H292" s="62">
        <v>10.8</v>
      </c>
      <c r="I292" s="62">
        <v>11.28</v>
      </c>
      <c r="J292" s="37">
        <v>48</v>
      </c>
      <c r="K292" s="37" t="s">
        <v>119</v>
      </c>
      <c r="L292" s="37" t="s">
        <v>45</v>
      </c>
      <c r="M292" s="38" t="s">
        <v>477</v>
      </c>
      <c r="N292" s="38"/>
      <c r="O292" s="37">
        <v>55</v>
      </c>
      <c r="P292" s="780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2" s="641"/>
      <c r="R292" s="641"/>
      <c r="S292" s="641"/>
      <c r="T292" s="642"/>
      <c r="U292" s="39" t="s">
        <v>45</v>
      </c>
      <c r="V292" s="39" t="s">
        <v>45</v>
      </c>
      <c r="W292" s="40" t="s">
        <v>0</v>
      </c>
      <c r="X292" s="58">
        <v>0</v>
      </c>
      <c r="Y292" s="55">
        <f t="shared" si="37"/>
        <v>0</v>
      </c>
      <c r="Z292" s="41" t="str">
        <f>IFERROR(IF(Y292=0,"",ROUNDUP(Y292/H292,0)*0.02039),"")</f>
        <v/>
      </c>
      <c r="AA292" s="68" t="s">
        <v>45</v>
      </c>
      <c r="AB292" s="69" t="s">
        <v>45</v>
      </c>
      <c r="AC292" s="352" t="s">
        <v>476</v>
      </c>
      <c r="AG292" s="78"/>
      <c r="AJ292" s="84" t="s">
        <v>45</v>
      </c>
      <c r="AK292" s="84">
        <v>0</v>
      </c>
      <c r="BB292" s="353" t="s">
        <v>66</v>
      </c>
      <c r="BM292" s="78">
        <f t="shared" si="38"/>
        <v>0</v>
      </c>
      <c r="BN292" s="78">
        <f t="shared" si="39"/>
        <v>0</v>
      </c>
      <c r="BO292" s="78">
        <f t="shared" si="40"/>
        <v>0</v>
      </c>
      <c r="BP292" s="78">
        <f t="shared" si="41"/>
        <v>0</v>
      </c>
    </row>
    <row r="293" spans="1:68" ht="37.5" customHeight="1" x14ac:dyDescent="0.25">
      <c r="A293" s="63" t="s">
        <v>478</v>
      </c>
      <c r="B293" s="63" t="s">
        <v>479</v>
      </c>
      <c r="C293" s="36">
        <v>4301011858</v>
      </c>
      <c r="D293" s="639">
        <v>4680115885646</v>
      </c>
      <c r="E293" s="639"/>
      <c r="F293" s="62">
        <v>1.35</v>
      </c>
      <c r="G293" s="37">
        <v>8</v>
      </c>
      <c r="H293" s="62">
        <v>10.8</v>
      </c>
      <c r="I293" s="62">
        <v>11.234999999999999</v>
      </c>
      <c r="J293" s="37">
        <v>64</v>
      </c>
      <c r="K293" s="37" t="s">
        <v>119</v>
      </c>
      <c r="L293" s="37" t="s">
        <v>45</v>
      </c>
      <c r="M293" s="38" t="s">
        <v>118</v>
      </c>
      <c r="N293" s="38"/>
      <c r="O293" s="37">
        <v>55</v>
      </c>
      <c r="P293" s="781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3" s="641"/>
      <c r="R293" s="641"/>
      <c r="S293" s="641"/>
      <c r="T293" s="642"/>
      <c r="U293" s="39" t="s">
        <v>45</v>
      </c>
      <c r="V293" s="39" t="s">
        <v>45</v>
      </c>
      <c r="W293" s="40" t="s">
        <v>0</v>
      </c>
      <c r="X293" s="58">
        <v>0</v>
      </c>
      <c r="Y293" s="55">
        <f t="shared" si="37"/>
        <v>0</v>
      </c>
      <c r="Z293" s="41" t="str">
        <f>IFERROR(IF(Y293=0,"",ROUNDUP(Y293/H293,0)*0.01898),"")</f>
        <v/>
      </c>
      <c r="AA293" s="68" t="s">
        <v>45</v>
      </c>
      <c r="AB293" s="69" t="s">
        <v>45</v>
      </c>
      <c r="AC293" s="354" t="s">
        <v>480</v>
      </c>
      <c r="AG293" s="78"/>
      <c r="AJ293" s="84" t="s">
        <v>45</v>
      </c>
      <c r="AK293" s="84">
        <v>0</v>
      </c>
      <c r="BB293" s="355" t="s">
        <v>66</v>
      </c>
      <c r="BM293" s="78">
        <f t="shared" si="38"/>
        <v>0</v>
      </c>
      <c r="BN293" s="78">
        <f t="shared" si="39"/>
        <v>0</v>
      </c>
      <c r="BO293" s="78">
        <f t="shared" si="40"/>
        <v>0</v>
      </c>
      <c r="BP293" s="78">
        <f t="shared" si="41"/>
        <v>0</v>
      </c>
    </row>
    <row r="294" spans="1:68" ht="27" customHeight="1" x14ac:dyDescent="0.25">
      <c r="A294" s="63" t="s">
        <v>481</v>
      </c>
      <c r="B294" s="63" t="s">
        <v>482</v>
      </c>
      <c r="C294" s="36">
        <v>4301011857</v>
      </c>
      <c r="D294" s="639">
        <v>4680115885622</v>
      </c>
      <c r="E294" s="639"/>
      <c r="F294" s="62">
        <v>0.4</v>
      </c>
      <c r="G294" s="37">
        <v>10</v>
      </c>
      <c r="H294" s="62">
        <v>4</v>
      </c>
      <c r="I294" s="62">
        <v>4.21</v>
      </c>
      <c r="J294" s="37">
        <v>132</v>
      </c>
      <c r="K294" s="37" t="s">
        <v>122</v>
      </c>
      <c r="L294" s="37" t="s">
        <v>45</v>
      </c>
      <c r="M294" s="38" t="s">
        <v>118</v>
      </c>
      <c r="N294" s="38"/>
      <c r="O294" s="37">
        <v>55</v>
      </c>
      <c r="P294" s="78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4" s="641"/>
      <c r="R294" s="641"/>
      <c r="S294" s="641"/>
      <c r="T294" s="642"/>
      <c r="U294" s="39" t="s">
        <v>45</v>
      </c>
      <c r="V294" s="39" t="s">
        <v>45</v>
      </c>
      <c r="W294" s="40" t="s">
        <v>0</v>
      </c>
      <c r="X294" s="58">
        <v>0</v>
      </c>
      <c r="Y294" s="55">
        <f t="shared" si="37"/>
        <v>0</v>
      </c>
      <c r="Z294" s="41" t="str">
        <f>IFERROR(IF(Y294=0,"",ROUNDUP(Y294/H294,0)*0.00902),"")</f>
        <v/>
      </c>
      <c r="AA294" s="68" t="s">
        <v>45</v>
      </c>
      <c r="AB294" s="69" t="s">
        <v>45</v>
      </c>
      <c r="AC294" s="356" t="s">
        <v>471</v>
      </c>
      <c r="AG294" s="78"/>
      <c r="AJ294" s="84" t="s">
        <v>45</v>
      </c>
      <c r="AK294" s="84">
        <v>0</v>
      </c>
      <c r="BB294" s="357" t="s">
        <v>66</v>
      </c>
      <c r="BM294" s="78">
        <f t="shared" si="38"/>
        <v>0</v>
      </c>
      <c r="BN294" s="78">
        <f t="shared" si="39"/>
        <v>0</v>
      </c>
      <c r="BO294" s="78">
        <f t="shared" si="40"/>
        <v>0</v>
      </c>
      <c r="BP294" s="78">
        <f t="shared" si="41"/>
        <v>0</v>
      </c>
    </row>
    <row r="295" spans="1:68" ht="27" customHeight="1" x14ac:dyDescent="0.25">
      <c r="A295" s="63" t="s">
        <v>483</v>
      </c>
      <c r="B295" s="63" t="s">
        <v>484</v>
      </c>
      <c r="C295" s="36">
        <v>4301011859</v>
      </c>
      <c r="D295" s="639">
        <v>4680115885608</v>
      </c>
      <c r="E295" s="639"/>
      <c r="F295" s="62">
        <v>0.4</v>
      </c>
      <c r="G295" s="37">
        <v>10</v>
      </c>
      <c r="H295" s="62">
        <v>4</v>
      </c>
      <c r="I295" s="62">
        <v>4.21</v>
      </c>
      <c r="J295" s="37">
        <v>132</v>
      </c>
      <c r="K295" s="37" t="s">
        <v>122</v>
      </c>
      <c r="L295" s="37" t="s">
        <v>45</v>
      </c>
      <c r="M295" s="38" t="s">
        <v>118</v>
      </c>
      <c r="N295" s="38"/>
      <c r="O295" s="37">
        <v>55</v>
      </c>
      <c r="P295" s="783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5" s="641"/>
      <c r="R295" s="641"/>
      <c r="S295" s="641"/>
      <c r="T295" s="642"/>
      <c r="U295" s="39" t="s">
        <v>45</v>
      </c>
      <c r="V295" s="39" t="s">
        <v>45</v>
      </c>
      <c r="W295" s="40" t="s">
        <v>0</v>
      </c>
      <c r="X295" s="58">
        <v>0</v>
      </c>
      <c r="Y295" s="55">
        <f t="shared" si="37"/>
        <v>0</v>
      </c>
      <c r="Z295" s="41" t="str">
        <f>IFERROR(IF(Y295=0,"",ROUNDUP(Y295/H295,0)*0.00902),"")</f>
        <v/>
      </c>
      <c r="AA295" s="68" t="s">
        <v>45</v>
      </c>
      <c r="AB295" s="69" t="s">
        <v>45</v>
      </c>
      <c r="AC295" s="358" t="s">
        <v>485</v>
      </c>
      <c r="AG295" s="78"/>
      <c r="AJ295" s="84" t="s">
        <v>45</v>
      </c>
      <c r="AK295" s="84">
        <v>0</v>
      </c>
      <c r="BB295" s="359" t="s">
        <v>66</v>
      </c>
      <c r="BM295" s="78">
        <f t="shared" si="38"/>
        <v>0</v>
      </c>
      <c r="BN295" s="78">
        <f t="shared" si="39"/>
        <v>0</v>
      </c>
      <c r="BO295" s="78">
        <f t="shared" si="40"/>
        <v>0</v>
      </c>
      <c r="BP295" s="78">
        <f t="shared" si="41"/>
        <v>0</v>
      </c>
    </row>
    <row r="296" spans="1:68" x14ac:dyDescent="0.2">
      <c r="A296" s="646"/>
      <c r="B296" s="646"/>
      <c r="C296" s="646"/>
      <c r="D296" s="646"/>
      <c r="E296" s="646"/>
      <c r="F296" s="646"/>
      <c r="G296" s="646"/>
      <c r="H296" s="646"/>
      <c r="I296" s="646"/>
      <c r="J296" s="646"/>
      <c r="K296" s="646"/>
      <c r="L296" s="646"/>
      <c r="M296" s="646"/>
      <c r="N296" s="646"/>
      <c r="O296" s="647"/>
      <c r="P296" s="643" t="s">
        <v>40</v>
      </c>
      <c r="Q296" s="644"/>
      <c r="R296" s="644"/>
      <c r="S296" s="644"/>
      <c r="T296" s="644"/>
      <c r="U296" s="644"/>
      <c r="V296" s="645"/>
      <c r="W296" s="42" t="s">
        <v>39</v>
      </c>
      <c r="X296" s="43">
        <f>IFERROR(X289/H289,"0")+IFERROR(X290/H290,"0")+IFERROR(X291/H291,"0")+IFERROR(X292/H292,"0")+IFERROR(X293/H293,"0")+IFERROR(X294/H294,"0")+IFERROR(X295/H295,"0")</f>
        <v>0</v>
      </c>
      <c r="Y296" s="43">
        <f>IFERROR(Y289/H289,"0")+IFERROR(Y290/H290,"0")+IFERROR(Y291/H291,"0")+IFERROR(Y292/H292,"0")+IFERROR(Y293/H293,"0")+IFERROR(Y294/H294,"0")+IFERROR(Y295/H295,"0")</f>
        <v>0</v>
      </c>
      <c r="Z296" s="43">
        <f>IFERROR(IF(Z289="",0,Z289),"0")+IFERROR(IF(Z290="",0,Z290),"0")+IFERROR(IF(Z291="",0,Z291),"0")+IFERROR(IF(Z292="",0,Z292),"0")+IFERROR(IF(Z293="",0,Z293),"0")+IFERROR(IF(Z294="",0,Z294),"0")+IFERROR(IF(Z295="",0,Z295),"0")</f>
        <v>0</v>
      </c>
      <c r="AA296" s="67"/>
      <c r="AB296" s="67"/>
      <c r="AC296" s="67"/>
    </row>
    <row r="297" spans="1:68" x14ac:dyDescent="0.2">
      <c r="A297" s="646"/>
      <c r="B297" s="646"/>
      <c r="C297" s="646"/>
      <c r="D297" s="646"/>
      <c r="E297" s="646"/>
      <c r="F297" s="646"/>
      <c r="G297" s="646"/>
      <c r="H297" s="646"/>
      <c r="I297" s="646"/>
      <c r="J297" s="646"/>
      <c r="K297" s="646"/>
      <c r="L297" s="646"/>
      <c r="M297" s="646"/>
      <c r="N297" s="646"/>
      <c r="O297" s="647"/>
      <c r="P297" s="643" t="s">
        <v>40</v>
      </c>
      <c r="Q297" s="644"/>
      <c r="R297" s="644"/>
      <c r="S297" s="644"/>
      <c r="T297" s="644"/>
      <c r="U297" s="644"/>
      <c r="V297" s="645"/>
      <c r="W297" s="42" t="s">
        <v>0</v>
      </c>
      <c r="X297" s="43">
        <f>IFERROR(SUM(X289:X295),"0")</f>
        <v>0</v>
      </c>
      <c r="Y297" s="43">
        <f>IFERROR(SUM(Y289:Y295),"0")</f>
        <v>0</v>
      </c>
      <c r="Z297" s="42"/>
      <c r="AA297" s="67"/>
      <c r="AB297" s="67"/>
      <c r="AC297" s="67"/>
    </row>
    <row r="298" spans="1:68" ht="14.25" customHeight="1" x14ac:dyDescent="0.25">
      <c r="A298" s="638" t="s">
        <v>78</v>
      </c>
      <c r="B298" s="638"/>
      <c r="C298" s="638"/>
      <c r="D298" s="638"/>
      <c r="E298" s="638"/>
      <c r="F298" s="638"/>
      <c r="G298" s="638"/>
      <c r="H298" s="638"/>
      <c r="I298" s="638"/>
      <c r="J298" s="638"/>
      <c r="K298" s="638"/>
      <c r="L298" s="638"/>
      <c r="M298" s="638"/>
      <c r="N298" s="638"/>
      <c r="O298" s="638"/>
      <c r="P298" s="638"/>
      <c r="Q298" s="638"/>
      <c r="R298" s="638"/>
      <c r="S298" s="638"/>
      <c r="T298" s="638"/>
      <c r="U298" s="638"/>
      <c r="V298" s="638"/>
      <c r="W298" s="638"/>
      <c r="X298" s="638"/>
      <c r="Y298" s="638"/>
      <c r="Z298" s="638"/>
      <c r="AA298" s="66"/>
      <c r="AB298" s="66"/>
      <c r="AC298" s="80"/>
    </row>
    <row r="299" spans="1:68" ht="27" customHeight="1" x14ac:dyDescent="0.25">
      <c r="A299" s="63" t="s">
        <v>486</v>
      </c>
      <c r="B299" s="63" t="s">
        <v>487</v>
      </c>
      <c r="C299" s="36">
        <v>4301030878</v>
      </c>
      <c r="D299" s="639">
        <v>4607091387193</v>
      </c>
      <c r="E299" s="639"/>
      <c r="F299" s="62">
        <v>0.7</v>
      </c>
      <c r="G299" s="37">
        <v>6</v>
      </c>
      <c r="H299" s="62">
        <v>4.2</v>
      </c>
      <c r="I299" s="62">
        <v>4.47</v>
      </c>
      <c r="J299" s="37">
        <v>132</v>
      </c>
      <c r="K299" s="37" t="s">
        <v>122</v>
      </c>
      <c r="L299" s="37" t="s">
        <v>45</v>
      </c>
      <c r="M299" s="38" t="s">
        <v>83</v>
      </c>
      <c r="N299" s="38"/>
      <c r="O299" s="37">
        <v>35</v>
      </c>
      <c r="P299" s="78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9" s="641"/>
      <c r="R299" s="641"/>
      <c r="S299" s="641"/>
      <c r="T299" s="642"/>
      <c r="U299" s="39" t="s">
        <v>45</v>
      </c>
      <c r="V299" s="39" t="s">
        <v>45</v>
      </c>
      <c r="W299" s="40" t="s">
        <v>0</v>
      </c>
      <c r="X299" s="58">
        <v>0</v>
      </c>
      <c r="Y299" s="55">
        <f t="shared" ref="Y299:Y305" si="42">IFERROR(IF(X299="",0,CEILING((X299/$H299),1)*$H299),"")</f>
        <v>0</v>
      </c>
      <c r="Z299" s="41" t="str">
        <f>IFERROR(IF(Y299=0,"",ROUNDUP(Y299/H299,0)*0.00902),"")</f>
        <v/>
      </c>
      <c r="AA299" s="68" t="s">
        <v>45</v>
      </c>
      <c r="AB299" s="69" t="s">
        <v>45</v>
      </c>
      <c r="AC299" s="360" t="s">
        <v>488</v>
      </c>
      <c r="AG299" s="78"/>
      <c r="AJ299" s="84" t="s">
        <v>45</v>
      </c>
      <c r="AK299" s="84">
        <v>0</v>
      </c>
      <c r="BB299" s="361" t="s">
        <v>66</v>
      </c>
      <c r="BM299" s="78">
        <f t="shared" ref="BM299:BM305" si="43">IFERROR(X299*I299/H299,"0")</f>
        <v>0</v>
      </c>
      <c r="BN299" s="78">
        <f t="shared" ref="BN299:BN305" si="44">IFERROR(Y299*I299/H299,"0")</f>
        <v>0</v>
      </c>
      <c r="BO299" s="78">
        <f t="shared" ref="BO299:BO305" si="45">IFERROR(1/J299*(X299/H299),"0")</f>
        <v>0</v>
      </c>
      <c r="BP299" s="78">
        <f t="shared" ref="BP299:BP305" si="46">IFERROR(1/J299*(Y299/H299),"0")</f>
        <v>0</v>
      </c>
    </row>
    <row r="300" spans="1:68" ht="27" customHeight="1" x14ac:dyDescent="0.25">
      <c r="A300" s="63" t="s">
        <v>489</v>
      </c>
      <c r="B300" s="63" t="s">
        <v>490</v>
      </c>
      <c r="C300" s="36">
        <v>4301031153</v>
      </c>
      <c r="D300" s="639">
        <v>4607091387230</v>
      </c>
      <c r="E300" s="639"/>
      <c r="F300" s="62">
        <v>0.7</v>
      </c>
      <c r="G300" s="37">
        <v>6</v>
      </c>
      <c r="H300" s="62">
        <v>4.2</v>
      </c>
      <c r="I300" s="62">
        <v>4.47</v>
      </c>
      <c r="J300" s="37">
        <v>132</v>
      </c>
      <c r="K300" s="37" t="s">
        <v>122</v>
      </c>
      <c r="L300" s="37" t="s">
        <v>45</v>
      </c>
      <c r="M300" s="38" t="s">
        <v>83</v>
      </c>
      <c r="N300" s="38"/>
      <c r="O300" s="37">
        <v>40</v>
      </c>
      <c r="P300" s="78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0" s="641"/>
      <c r="R300" s="641"/>
      <c r="S300" s="641"/>
      <c r="T300" s="642"/>
      <c r="U300" s="39" t="s">
        <v>45</v>
      </c>
      <c r="V300" s="39" t="s">
        <v>45</v>
      </c>
      <c r="W300" s="40" t="s">
        <v>0</v>
      </c>
      <c r="X300" s="58">
        <v>40</v>
      </c>
      <c r="Y300" s="55">
        <f t="shared" si="42"/>
        <v>42</v>
      </c>
      <c r="Z300" s="41">
        <f>IFERROR(IF(Y300=0,"",ROUNDUP(Y300/H300,0)*0.00902),"")</f>
        <v>9.0200000000000002E-2</v>
      </c>
      <c r="AA300" s="68" t="s">
        <v>45</v>
      </c>
      <c r="AB300" s="69" t="s">
        <v>45</v>
      </c>
      <c r="AC300" s="362" t="s">
        <v>491</v>
      </c>
      <c r="AG300" s="78"/>
      <c r="AJ300" s="84" t="s">
        <v>45</v>
      </c>
      <c r="AK300" s="84">
        <v>0</v>
      </c>
      <c r="BB300" s="363" t="s">
        <v>66</v>
      </c>
      <c r="BM300" s="78">
        <f t="shared" si="43"/>
        <v>42.571428571428562</v>
      </c>
      <c r="BN300" s="78">
        <f t="shared" si="44"/>
        <v>44.699999999999996</v>
      </c>
      <c r="BO300" s="78">
        <f t="shared" si="45"/>
        <v>7.2150072150072145E-2</v>
      </c>
      <c r="BP300" s="78">
        <f t="shared" si="46"/>
        <v>7.575757575757576E-2</v>
      </c>
    </row>
    <row r="301" spans="1:68" ht="27" customHeight="1" x14ac:dyDescent="0.25">
      <c r="A301" s="63" t="s">
        <v>492</v>
      </c>
      <c r="B301" s="63" t="s">
        <v>493</v>
      </c>
      <c r="C301" s="36">
        <v>4301031154</v>
      </c>
      <c r="D301" s="639">
        <v>4607091387292</v>
      </c>
      <c r="E301" s="639"/>
      <c r="F301" s="62">
        <v>0.73</v>
      </c>
      <c r="G301" s="37">
        <v>6</v>
      </c>
      <c r="H301" s="62">
        <v>4.38</v>
      </c>
      <c r="I301" s="62">
        <v>4.6500000000000004</v>
      </c>
      <c r="J301" s="37">
        <v>132</v>
      </c>
      <c r="K301" s="37" t="s">
        <v>122</v>
      </c>
      <c r="L301" s="37" t="s">
        <v>45</v>
      </c>
      <c r="M301" s="38" t="s">
        <v>83</v>
      </c>
      <c r="N301" s="38"/>
      <c r="O301" s="37">
        <v>45</v>
      </c>
      <c r="P301" s="786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1" s="641"/>
      <c r="R301" s="641"/>
      <c r="S301" s="641"/>
      <c r="T301" s="642"/>
      <c r="U301" s="39" t="s">
        <v>45</v>
      </c>
      <c r="V301" s="39" t="s">
        <v>45</v>
      </c>
      <c r="W301" s="40" t="s">
        <v>0</v>
      </c>
      <c r="X301" s="58">
        <v>0</v>
      </c>
      <c r="Y301" s="55">
        <f t="shared" si="42"/>
        <v>0</v>
      </c>
      <c r="Z301" s="41" t="str">
        <f>IFERROR(IF(Y301=0,"",ROUNDUP(Y301/H301,0)*0.00902),"")</f>
        <v/>
      </c>
      <c r="AA301" s="68" t="s">
        <v>45</v>
      </c>
      <c r="AB301" s="69" t="s">
        <v>45</v>
      </c>
      <c r="AC301" s="364" t="s">
        <v>494</v>
      </c>
      <c r="AG301" s="78"/>
      <c r="AJ301" s="84" t="s">
        <v>45</v>
      </c>
      <c r="AK301" s="84">
        <v>0</v>
      </c>
      <c r="BB301" s="365" t="s">
        <v>66</v>
      </c>
      <c r="BM301" s="78">
        <f t="shared" si="43"/>
        <v>0</v>
      </c>
      <c r="BN301" s="78">
        <f t="shared" si="44"/>
        <v>0</v>
      </c>
      <c r="BO301" s="78">
        <f t="shared" si="45"/>
        <v>0</v>
      </c>
      <c r="BP301" s="78">
        <f t="shared" si="46"/>
        <v>0</v>
      </c>
    </row>
    <row r="302" spans="1:68" ht="27" customHeight="1" x14ac:dyDescent="0.25">
      <c r="A302" s="63" t="s">
        <v>495</v>
      </c>
      <c r="B302" s="63" t="s">
        <v>496</v>
      </c>
      <c r="C302" s="36">
        <v>4301031152</v>
      </c>
      <c r="D302" s="639">
        <v>4607091387285</v>
      </c>
      <c r="E302" s="639"/>
      <c r="F302" s="62">
        <v>0.35</v>
      </c>
      <c r="G302" s="37">
        <v>6</v>
      </c>
      <c r="H302" s="62">
        <v>2.1</v>
      </c>
      <c r="I302" s="62">
        <v>2.23</v>
      </c>
      <c r="J302" s="37">
        <v>234</v>
      </c>
      <c r="K302" s="37" t="s">
        <v>84</v>
      </c>
      <c r="L302" s="37" t="s">
        <v>45</v>
      </c>
      <c r="M302" s="38" t="s">
        <v>83</v>
      </c>
      <c r="N302" s="38"/>
      <c r="O302" s="37">
        <v>40</v>
      </c>
      <c r="P302" s="78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2" s="641"/>
      <c r="R302" s="641"/>
      <c r="S302" s="641"/>
      <c r="T302" s="642"/>
      <c r="U302" s="39" t="s">
        <v>45</v>
      </c>
      <c r="V302" s="39" t="s">
        <v>45</v>
      </c>
      <c r="W302" s="40" t="s">
        <v>0</v>
      </c>
      <c r="X302" s="58">
        <v>0</v>
      </c>
      <c r="Y302" s="55">
        <f t="shared" si="42"/>
        <v>0</v>
      </c>
      <c r="Z302" s="41" t="str">
        <f>IFERROR(IF(Y302=0,"",ROUNDUP(Y302/H302,0)*0.00502),"")</f>
        <v/>
      </c>
      <c r="AA302" s="68" t="s">
        <v>45</v>
      </c>
      <c r="AB302" s="69" t="s">
        <v>45</v>
      </c>
      <c r="AC302" s="366" t="s">
        <v>491</v>
      </c>
      <c r="AG302" s="78"/>
      <c r="AJ302" s="84" t="s">
        <v>45</v>
      </c>
      <c r="AK302" s="84">
        <v>0</v>
      </c>
      <c r="BB302" s="367" t="s">
        <v>66</v>
      </c>
      <c r="BM302" s="78">
        <f t="shared" si="43"/>
        <v>0</v>
      </c>
      <c r="BN302" s="78">
        <f t="shared" si="44"/>
        <v>0</v>
      </c>
      <c r="BO302" s="78">
        <f t="shared" si="45"/>
        <v>0</v>
      </c>
      <c r="BP302" s="78">
        <f t="shared" si="46"/>
        <v>0</v>
      </c>
    </row>
    <row r="303" spans="1:68" ht="27" customHeight="1" x14ac:dyDescent="0.25">
      <c r="A303" s="63" t="s">
        <v>497</v>
      </c>
      <c r="B303" s="63" t="s">
        <v>498</v>
      </c>
      <c r="C303" s="36">
        <v>4301031305</v>
      </c>
      <c r="D303" s="639">
        <v>4607091389845</v>
      </c>
      <c r="E303" s="639"/>
      <c r="F303" s="62">
        <v>0.35</v>
      </c>
      <c r="G303" s="37">
        <v>6</v>
      </c>
      <c r="H303" s="62">
        <v>2.1</v>
      </c>
      <c r="I303" s="62">
        <v>2.2000000000000002</v>
      </c>
      <c r="J303" s="37">
        <v>234</v>
      </c>
      <c r="K303" s="37" t="s">
        <v>84</v>
      </c>
      <c r="L303" s="37" t="s">
        <v>45</v>
      </c>
      <c r="M303" s="38" t="s">
        <v>83</v>
      </c>
      <c r="N303" s="38"/>
      <c r="O303" s="37">
        <v>40</v>
      </c>
      <c r="P303" s="788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3" s="641"/>
      <c r="R303" s="641"/>
      <c r="S303" s="641"/>
      <c r="T303" s="642"/>
      <c r="U303" s="39" t="s">
        <v>45</v>
      </c>
      <c r="V303" s="39" t="s">
        <v>45</v>
      </c>
      <c r="W303" s="40" t="s">
        <v>0</v>
      </c>
      <c r="X303" s="58">
        <v>0</v>
      </c>
      <c r="Y303" s="55">
        <f t="shared" si="42"/>
        <v>0</v>
      </c>
      <c r="Z303" s="41" t="str">
        <f>IFERROR(IF(Y303=0,"",ROUNDUP(Y303/H303,0)*0.00502),"")</f>
        <v/>
      </c>
      <c r="AA303" s="68" t="s">
        <v>45</v>
      </c>
      <c r="AB303" s="69" t="s">
        <v>45</v>
      </c>
      <c r="AC303" s="368" t="s">
        <v>499</v>
      </c>
      <c r="AG303" s="78"/>
      <c r="AJ303" s="84" t="s">
        <v>45</v>
      </c>
      <c r="AK303" s="84">
        <v>0</v>
      </c>
      <c r="BB303" s="369" t="s">
        <v>66</v>
      </c>
      <c r="BM303" s="78">
        <f t="shared" si="43"/>
        <v>0</v>
      </c>
      <c r="BN303" s="78">
        <f t="shared" si="44"/>
        <v>0</v>
      </c>
      <c r="BO303" s="78">
        <f t="shared" si="45"/>
        <v>0</v>
      </c>
      <c r="BP303" s="78">
        <f t="shared" si="46"/>
        <v>0</v>
      </c>
    </row>
    <row r="304" spans="1:68" ht="27" customHeight="1" x14ac:dyDescent="0.25">
      <c r="A304" s="63" t="s">
        <v>500</v>
      </c>
      <c r="B304" s="63" t="s">
        <v>501</v>
      </c>
      <c r="C304" s="36">
        <v>4301031306</v>
      </c>
      <c r="D304" s="639">
        <v>4680115882881</v>
      </c>
      <c r="E304" s="639"/>
      <c r="F304" s="62">
        <v>0.28000000000000003</v>
      </c>
      <c r="G304" s="37">
        <v>6</v>
      </c>
      <c r="H304" s="62">
        <v>1.68</v>
      </c>
      <c r="I304" s="62">
        <v>1.81</v>
      </c>
      <c r="J304" s="37">
        <v>234</v>
      </c>
      <c r="K304" s="37" t="s">
        <v>84</v>
      </c>
      <c r="L304" s="37" t="s">
        <v>45</v>
      </c>
      <c r="M304" s="38" t="s">
        <v>83</v>
      </c>
      <c r="N304" s="38"/>
      <c r="O304" s="37">
        <v>40</v>
      </c>
      <c r="P304" s="789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4" s="641"/>
      <c r="R304" s="641"/>
      <c r="S304" s="641"/>
      <c r="T304" s="642"/>
      <c r="U304" s="39" t="s">
        <v>45</v>
      </c>
      <c r="V304" s="39" t="s">
        <v>45</v>
      </c>
      <c r="W304" s="40" t="s">
        <v>0</v>
      </c>
      <c r="X304" s="58">
        <v>0</v>
      </c>
      <c r="Y304" s="55">
        <f t="shared" si="42"/>
        <v>0</v>
      </c>
      <c r="Z304" s="41" t="str">
        <f>IFERROR(IF(Y304=0,"",ROUNDUP(Y304/H304,0)*0.00502),"")</f>
        <v/>
      </c>
      <c r="AA304" s="68" t="s">
        <v>45</v>
      </c>
      <c r="AB304" s="69" t="s">
        <v>45</v>
      </c>
      <c r="AC304" s="370" t="s">
        <v>499</v>
      </c>
      <c r="AG304" s="78"/>
      <c r="AJ304" s="84" t="s">
        <v>45</v>
      </c>
      <c r="AK304" s="84">
        <v>0</v>
      </c>
      <c r="BB304" s="371" t="s">
        <v>66</v>
      </c>
      <c r="BM304" s="78">
        <f t="shared" si="43"/>
        <v>0</v>
      </c>
      <c r="BN304" s="78">
        <f t="shared" si="44"/>
        <v>0</v>
      </c>
      <c r="BO304" s="78">
        <f t="shared" si="45"/>
        <v>0</v>
      </c>
      <c r="BP304" s="78">
        <f t="shared" si="46"/>
        <v>0</v>
      </c>
    </row>
    <row r="305" spans="1:68" ht="27" customHeight="1" x14ac:dyDescent="0.25">
      <c r="A305" s="63" t="s">
        <v>502</v>
      </c>
      <c r="B305" s="63" t="s">
        <v>503</v>
      </c>
      <c r="C305" s="36">
        <v>4301031066</v>
      </c>
      <c r="D305" s="639">
        <v>4607091383836</v>
      </c>
      <c r="E305" s="639"/>
      <c r="F305" s="62">
        <v>0.3</v>
      </c>
      <c r="G305" s="37">
        <v>6</v>
      </c>
      <c r="H305" s="62">
        <v>1.8</v>
      </c>
      <c r="I305" s="62">
        <v>2.028</v>
      </c>
      <c r="J305" s="37">
        <v>182</v>
      </c>
      <c r="K305" s="37" t="s">
        <v>90</v>
      </c>
      <c r="L305" s="37" t="s">
        <v>45</v>
      </c>
      <c r="M305" s="38" t="s">
        <v>83</v>
      </c>
      <c r="N305" s="38"/>
      <c r="O305" s="37">
        <v>40</v>
      </c>
      <c r="P305" s="790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5" s="641"/>
      <c r="R305" s="641"/>
      <c r="S305" s="641"/>
      <c r="T305" s="642"/>
      <c r="U305" s="39" t="s">
        <v>45</v>
      </c>
      <c r="V305" s="39" t="s">
        <v>45</v>
      </c>
      <c r="W305" s="40" t="s">
        <v>0</v>
      </c>
      <c r="X305" s="58">
        <v>0</v>
      </c>
      <c r="Y305" s="55">
        <f t="shared" si="42"/>
        <v>0</v>
      </c>
      <c r="Z305" s="41" t="str">
        <f>IFERROR(IF(Y305=0,"",ROUNDUP(Y305/H305,0)*0.00651),"")</f>
        <v/>
      </c>
      <c r="AA305" s="68" t="s">
        <v>45</v>
      </c>
      <c r="AB305" s="69" t="s">
        <v>45</v>
      </c>
      <c r="AC305" s="372" t="s">
        <v>504</v>
      </c>
      <c r="AG305" s="78"/>
      <c r="AJ305" s="84" t="s">
        <v>45</v>
      </c>
      <c r="AK305" s="84">
        <v>0</v>
      </c>
      <c r="BB305" s="373" t="s">
        <v>66</v>
      </c>
      <c r="BM305" s="78">
        <f t="shared" si="43"/>
        <v>0</v>
      </c>
      <c r="BN305" s="78">
        <f t="shared" si="44"/>
        <v>0</v>
      </c>
      <c r="BO305" s="78">
        <f t="shared" si="45"/>
        <v>0</v>
      </c>
      <c r="BP305" s="78">
        <f t="shared" si="46"/>
        <v>0</v>
      </c>
    </row>
    <row r="306" spans="1:68" x14ac:dyDescent="0.2">
      <c r="A306" s="646"/>
      <c r="B306" s="646"/>
      <c r="C306" s="646"/>
      <c r="D306" s="646"/>
      <c r="E306" s="646"/>
      <c r="F306" s="646"/>
      <c r="G306" s="646"/>
      <c r="H306" s="646"/>
      <c r="I306" s="646"/>
      <c r="J306" s="646"/>
      <c r="K306" s="646"/>
      <c r="L306" s="646"/>
      <c r="M306" s="646"/>
      <c r="N306" s="646"/>
      <c r="O306" s="647"/>
      <c r="P306" s="643" t="s">
        <v>40</v>
      </c>
      <c r="Q306" s="644"/>
      <c r="R306" s="644"/>
      <c r="S306" s="644"/>
      <c r="T306" s="644"/>
      <c r="U306" s="644"/>
      <c r="V306" s="645"/>
      <c r="W306" s="42" t="s">
        <v>39</v>
      </c>
      <c r="X306" s="43">
        <f>IFERROR(X299/H299,"0")+IFERROR(X300/H300,"0")+IFERROR(X301/H301,"0")+IFERROR(X302/H302,"0")+IFERROR(X303/H303,"0")+IFERROR(X304/H304,"0")+IFERROR(X305/H305,"0")</f>
        <v>9.5238095238095237</v>
      </c>
      <c r="Y306" s="43">
        <f>IFERROR(Y299/H299,"0")+IFERROR(Y300/H300,"0")+IFERROR(Y301/H301,"0")+IFERROR(Y302/H302,"0")+IFERROR(Y303/H303,"0")+IFERROR(Y304/H304,"0")+IFERROR(Y305/H305,"0")</f>
        <v>10</v>
      </c>
      <c r="Z306" s="43">
        <f>IFERROR(IF(Z299="",0,Z299),"0")+IFERROR(IF(Z300="",0,Z300),"0")+IFERROR(IF(Z301="",0,Z301),"0")+IFERROR(IF(Z302="",0,Z302),"0")+IFERROR(IF(Z303="",0,Z303),"0")+IFERROR(IF(Z304="",0,Z304),"0")+IFERROR(IF(Z305="",0,Z305),"0")</f>
        <v>9.0200000000000002E-2</v>
      </c>
      <c r="AA306" s="67"/>
      <c r="AB306" s="67"/>
      <c r="AC306" s="67"/>
    </row>
    <row r="307" spans="1:68" x14ac:dyDescent="0.2">
      <c r="A307" s="646"/>
      <c r="B307" s="646"/>
      <c r="C307" s="646"/>
      <c r="D307" s="646"/>
      <c r="E307" s="646"/>
      <c r="F307" s="646"/>
      <c r="G307" s="646"/>
      <c r="H307" s="646"/>
      <c r="I307" s="646"/>
      <c r="J307" s="646"/>
      <c r="K307" s="646"/>
      <c r="L307" s="646"/>
      <c r="M307" s="646"/>
      <c r="N307" s="646"/>
      <c r="O307" s="647"/>
      <c r="P307" s="643" t="s">
        <v>40</v>
      </c>
      <c r="Q307" s="644"/>
      <c r="R307" s="644"/>
      <c r="S307" s="644"/>
      <c r="T307" s="644"/>
      <c r="U307" s="644"/>
      <c r="V307" s="645"/>
      <c r="W307" s="42" t="s">
        <v>0</v>
      </c>
      <c r="X307" s="43">
        <f>IFERROR(SUM(X299:X305),"0")</f>
        <v>40</v>
      </c>
      <c r="Y307" s="43">
        <f>IFERROR(SUM(Y299:Y305),"0")</f>
        <v>42</v>
      </c>
      <c r="Z307" s="42"/>
      <c r="AA307" s="67"/>
      <c r="AB307" s="67"/>
      <c r="AC307" s="67"/>
    </row>
    <row r="308" spans="1:68" ht="14.25" customHeight="1" x14ac:dyDescent="0.25">
      <c r="A308" s="638" t="s">
        <v>85</v>
      </c>
      <c r="B308" s="638"/>
      <c r="C308" s="638"/>
      <c r="D308" s="638"/>
      <c r="E308" s="638"/>
      <c r="F308" s="638"/>
      <c r="G308" s="638"/>
      <c r="H308" s="638"/>
      <c r="I308" s="638"/>
      <c r="J308" s="638"/>
      <c r="K308" s="638"/>
      <c r="L308" s="638"/>
      <c r="M308" s="638"/>
      <c r="N308" s="638"/>
      <c r="O308" s="638"/>
      <c r="P308" s="638"/>
      <c r="Q308" s="638"/>
      <c r="R308" s="638"/>
      <c r="S308" s="638"/>
      <c r="T308" s="638"/>
      <c r="U308" s="638"/>
      <c r="V308" s="638"/>
      <c r="W308" s="638"/>
      <c r="X308" s="638"/>
      <c r="Y308" s="638"/>
      <c r="Z308" s="638"/>
      <c r="AA308" s="66"/>
      <c r="AB308" s="66"/>
      <c r="AC308" s="80"/>
    </row>
    <row r="309" spans="1:68" ht="27" customHeight="1" x14ac:dyDescent="0.25">
      <c r="A309" s="63" t="s">
        <v>505</v>
      </c>
      <c r="B309" s="63" t="s">
        <v>506</v>
      </c>
      <c r="C309" s="36">
        <v>4301051100</v>
      </c>
      <c r="D309" s="639">
        <v>4607091387766</v>
      </c>
      <c r="E309" s="639"/>
      <c r="F309" s="62">
        <v>1.3</v>
      </c>
      <c r="G309" s="37">
        <v>6</v>
      </c>
      <c r="H309" s="62">
        <v>7.8</v>
      </c>
      <c r="I309" s="62">
        <v>8.3130000000000006</v>
      </c>
      <c r="J309" s="37">
        <v>64</v>
      </c>
      <c r="K309" s="37" t="s">
        <v>119</v>
      </c>
      <c r="L309" s="37" t="s">
        <v>45</v>
      </c>
      <c r="M309" s="38" t="s">
        <v>89</v>
      </c>
      <c r="N309" s="38"/>
      <c r="O309" s="37">
        <v>40</v>
      </c>
      <c r="P309" s="79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9" s="641"/>
      <c r="R309" s="641"/>
      <c r="S309" s="641"/>
      <c r="T309" s="642"/>
      <c r="U309" s="39" t="s">
        <v>45</v>
      </c>
      <c r="V309" s="39" t="s">
        <v>45</v>
      </c>
      <c r="W309" s="40" t="s">
        <v>0</v>
      </c>
      <c r="X309" s="58">
        <v>0</v>
      </c>
      <c r="Y309" s="55">
        <f>IFERROR(IF(X309="",0,CEILING((X309/$H309),1)*$H309),"")</f>
        <v>0</v>
      </c>
      <c r="Z309" s="41" t="str">
        <f>IFERROR(IF(Y309=0,"",ROUNDUP(Y309/H309,0)*0.01898),"")</f>
        <v/>
      </c>
      <c r="AA309" s="68" t="s">
        <v>45</v>
      </c>
      <c r="AB309" s="69" t="s">
        <v>45</v>
      </c>
      <c r="AC309" s="374" t="s">
        <v>507</v>
      </c>
      <c r="AG309" s="78"/>
      <c r="AJ309" s="84" t="s">
        <v>45</v>
      </c>
      <c r="AK309" s="84">
        <v>0</v>
      </c>
      <c r="BB309" s="375" t="s">
        <v>66</v>
      </c>
      <c r="BM309" s="78">
        <f>IFERROR(X309*I309/H309,"0")</f>
        <v>0</v>
      </c>
      <c r="BN309" s="78">
        <f>IFERROR(Y309*I309/H309,"0")</f>
        <v>0</v>
      </c>
      <c r="BO309" s="78">
        <f>IFERROR(1/J309*(X309/H309),"0")</f>
        <v>0</v>
      </c>
      <c r="BP309" s="78">
        <f>IFERROR(1/J309*(Y309/H309),"0")</f>
        <v>0</v>
      </c>
    </row>
    <row r="310" spans="1:68" ht="27" customHeight="1" x14ac:dyDescent="0.25">
      <c r="A310" s="63" t="s">
        <v>508</v>
      </c>
      <c r="B310" s="63" t="s">
        <v>509</v>
      </c>
      <c r="C310" s="36">
        <v>4301051818</v>
      </c>
      <c r="D310" s="639">
        <v>4607091387957</v>
      </c>
      <c r="E310" s="639"/>
      <c r="F310" s="62">
        <v>1.3</v>
      </c>
      <c r="G310" s="37">
        <v>6</v>
      </c>
      <c r="H310" s="62">
        <v>7.8</v>
      </c>
      <c r="I310" s="62">
        <v>8.3190000000000008</v>
      </c>
      <c r="J310" s="37">
        <v>64</v>
      </c>
      <c r="K310" s="37" t="s">
        <v>119</v>
      </c>
      <c r="L310" s="37" t="s">
        <v>45</v>
      </c>
      <c r="M310" s="38" t="s">
        <v>89</v>
      </c>
      <c r="N310" s="38"/>
      <c r="O310" s="37">
        <v>40</v>
      </c>
      <c r="P310" s="79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0" s="641"/>
      <c r="R310" s="641"/>
      <c r="S310" s="641"/>
      <c r="T310" s="642"/>
      <c r="U310" s="39" t="s">
        <v>45</v>
      </c>
      <c r="V310" s="39" t="s">
        <v>45</v>
      </c>
      <c r="W310" s="40" t="s">
        <v>0</v>
      </c>
      <c r="X310" s="58">
        <v>0</v>
      </c>
      <c r="Y310" s="55">
        <f>IFERROR(IF(X310="",0,CEILING((X310/$H310),1)*$H310),"")</f>
        <v>0</v>
      </c>
      <c r="Z310" s="41" t="str">
        <f>IFERROR(IF(Y310=0,"",ROUNDUP(Y310/H310,0)*0.01898),"")</f>
        <v/>
      </c>
      <c r="AA310" s="68" t="s">
        <v>45</v>
      </c>
      <c r="AB310" s="69" t="s">
        <v>45</v>
      </c>
      <c r="AC310" s="376" t="s">
        <v>510</v>
      </c>
      <c r="AG310" s="78"/>
      <c r="AJ310" s="84" t="s">
        <v>45</v>
      </c>
      <c r="AK310" s="84">
        <v>0</v>
      </c>
      <c r="BB310" s="377" t="s">
        <v>66</v>
      </c>
      <c r="BM310" s="78">
        <f>IFERROR(X310*I310/H310,"0")</f>
        <v>0</v>
      </c>
      <c r="BN310" s="78">
        <f>IFERROR(Y310*I310/H310,"0")</f>
        <v>0</v>
      </c>
      <c r="BO310" s="78">
        <f>IFERROR(1/J310*(X310/H310),"0")</f>
        <v>0</v>
      </c>
      <c r="BP310" s="78">
        <f>IFERROR(1/J310*(Y310/H310),"0")</f>
        <v>0</v>
      </c>
    </row>
    <row r="311" spans="1:68" ht="27" customHeight="1" x14ac:dyDescent="0.25">
      <c r="A311" s="63" t="s">
        <v>511</v>
      </c>
      <c r="B311" s="63" t="s">
        <v>512</v>
      </c>
      <c r="C311" s="36">
        <v>4301051819</v>
      </c>
      <c r="D311" s="639">
        <v>4607091387964</v>
      </c>
      <c r="E311" s="639"/>
      <c r="F311" s="62">
        <v>1.35</v>
      </c>
      <c r="G311" s="37">
        <v>6</v>
      </c>
      <c r="H311" s="62">
        <v>8.1</v>
      </c>
      <c r="I311" s="62">
        <v>8.6010000000000009</v>
      </c>
      <c r="J311" s="37">
        <v>64</v>
      </c>
      <c r="K311" s="37" t="s">
        <v>119</v>
      </c>
      <c r="L311" s="37" t="s">
        <v>45</v>
      </c>
      <c r="M311" s="38" t="s">
        <v>89</v>
      </c>
      <c r="N311" s="38"/>
      <c r="O311" s="37">
        <v>40</v>
      </c>
      <c r="P311" s="79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1" s="641"/>
      <c r="R311" s="641"/>
      <c r="S311" s="641"/>
      <c r="T311" s="642"/>
      <c r="U311" s="39" t="s">
        <v>45</v>
      </c>
      <c r="V311" s="39" t="s">
        <v>45</v>
      </c>
      <c r="W311" s="40" t="s">
        <v>0</v>
      </c>
      <c r="X311" s="58">
        <v>0</v>
      </c>
      <c r="Y311" s="55">
        <f>IFERROR(IF(X311="",0,CEILING((X311/$H311),1)*$H311),"")</f>
        <v>0</v>
      </c>
      <c r="Z311" s="41" t="str">
        <f>IFERROR(IF(Y311=0,"",ROUNDUP(Y311/H311,0)*0.01898),"")</f>
        <v/>
      </c>
      <c r="AA311" s="68" t="s">
        <v>45</v>
      </c>
      <c r="AB311" s="69" t="s">
        <v>45</v>
      </c>
      <c r="AC311" s="378" t="s">
        <v>513</v>
      </c>
      <c r="AG311" s="78"/>
      <c r="AJ311" s="84" t="s">
        <v>45</v>
      </c>
      <c r="AK311" s="84">
        <v>0</v>
      </c>
      <c r="BB311" s="379" t="s">
        <v>66</v>
      </c>
      <c r="BM311" s="78">
        <f>IFERROR(X311*I311/H311,"0")</f>
        <v>0</v>
      </c>
      <c r="BN311" s="78">
        <f>IFERROR(Y311*I311/H311,"0")</f>
        <v>0</v>
      </c>
      <c r="BO311" s="78">
        <f>IFERROR(1/J311*(X311/H311),"0")</f>
        <v>0</v>
      </c>
      <c r="BP311" s="78">
        <f>IFERROR(1/J311*(Y311/H311),"0")</f>
        <v>0</v>
      </c>
    </row>
    <row r="312" spans="1:68" ht="27" customHeight="1" x14ac:dyDescent="0.25">
      <c r="A312" s="63" t="s">
        <v>514</v>
      </c>
      <c r="B312" s="63" t="s">
        <v>515</v>
      </c>
      <c r="C312" s="36">
        <v>4301051734</v>
      </c>
      <c r="D312" s="639">
        <v>4680115884588</v>
      </c>
      <c r="E312" s="639"/>
      <c r="F312" s="62">
        <v>0.5</v>
      </c>
      <c r="G312" s="37">
        <v>6</v>
      </c>
      <c r="H312" s="62">
        <v>3</v>
      </c>
      <c r="I312" s="62">
        <v>3.246</v>
      </c>
      <c r="J312" s="37">
        <v>182</v>
      </c>
      <c r="K312" s="37" t="s">
        <v>90</v>
      </c>
      <c r="L312" s="37" t="s">
        <v>45</v>
      </c>
      <c r="M312" s="38" t="s">
        <v>89</v>
      </c>
      <c r="N312" s="38"/>
      <c r="O312" s="37">
        <v>40</v>
      </c>
      <c r="P312" s="79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2" s="641"/>
      <c r="R312" s="641"/>
      <c r="S312" s="641"/>
      <c r="T312" s="642"/>
      <c r="U312" s="39" t="s">
        <v>45</v>
      </c>
      <c r="V312" s="39" t="s">
        <v>45</v>
      </c>
      <c r="W312" s="40" t="s">
        <v>0</v>
      </c>
      <c r="X312" s="58">
        <v>0</v>
      </c>
      <c r="Y312" s="55">
        <f>IFERROR(IF(X312="",0,CEILING((X312/$H312),1)*$H312),"")</f>
        <v>0</v>
      </c>
      <c r="Z312" s="41" t="str">
        <f>IFERROR(IF(Y312=0,"",ROUNDUP(Y312/H312,0)*0.00651),"")</f>
        <v/>
      </c>
      <c r="AA312" s="68" t="s">
        <v>45</v>
      </c>
      <c r="AB312" s="69" t="s">
        <v>45</v>
      </c>
      <c r="AC312" s="380" t="s">
        <v>516</v>
      </c>
      <c r="AG312" s="78"/>
      <c r="AJ312" s="84" t="s">
        <v>45</v>
      </c>
      <c r="AK312" s="84">
        <v>0</v>
      </c>
      <c r="BB312" s="381" t="s">
        <v>66</v>
      </c>
      <c r="BM312" s="78">
        <f>IFERROR(X312*I312/H312,"0")</f>
        <v>0</v>
      </c>
      <c r="BN312" s="78">
        <f>IFERROR(Y312*I312/H312,"0")</f>
        <v>0</v>
      </c>
      <c r="BO312" s="78">
        <f>IFERROR(1/J312*(X312/H312),"0")</f>
        <v>0</v>
      </c>
      <c r="BP312" s="78">
        <f>IFERROR(1/J312*(Y312/H312),"0")</f>
        <v>0</v>
      </c>
    </row>
    <row r="313" spans="1:68" ht="27" customHeight="1" x14ac:dyDescent="0.25">
      <c r="A313" s="63" t="s">
        <v>517</v>
      </c>
      <c r="B313" s="63" t="s">
        <v>518</v>
      </c>
      <c r="C313" s="36">
        <v>4301051578</v>
      </c>
      <c r="D313" s="639">
        <v>4607091387513</v>
      </c>
      <c r="E313" s="639"/>
      <c r="F313" s="62">
        <v>0.45</v>
      </c>
      <c r="G313" s="37">
        <v>6</v>
      </c>
      <c r="H313" s="62">
        <v>2.7</v>
      </c>
      <c r="I313" s="62">
        <v>2.9580000000000002</v>
      </c>
      <c r="J313" s="37">
        <v>182</v>
      </c>
      <c r="K313" s="37" t="s">
        <v>90</v>
      </c>
      <c r="L313" s="37" t="s">
        <v>45</v>
      </c>
      <c r="M313" s="38" t="s">
        <v>105</v>
      </c>
      <c r="N313" s="38"/>
      <c r="O313" s="37">
        <v>40</v>
      </c>
      <c r="P313" s="79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3" s="641"/>
      <c r="R313" s="641"/>
      <c r="S313" s="641"/>
      <c r="T313" s="642"/>
      <c r="U313" s="39" t="s">
        <v>45</v>
      </c>
      <c r="V313" s="39" t="s">
        <v>45</v>
      </c>
      <c r="W313" s="40" t="s">
        <v>0</v>
      </c>
      <c r="X313" s="58">
        <v>0</v>
      </c>
      <c r="Y313" s="55">
        <f>IFERROR(IF(X313="",0,CEILING((X313/$H313),1)*$H313),"")</f>
        <v>0</v>
      </c>
      <c r="Z313" s="41" t="str">
        <f>IFERROR(IF(Y313=0,"",ROUNDUP(Y313/H313,0)*0.00651),"")</f>
        <v/>
      </c>
      <c r="AA313" s="68" t="s">
        <v>45</v>
      </c>
      <c r="AB313" s="69" t="s">
        <v>45</v>
      </c>
      <c r="AC313" s="382" t="s">
        <v>519</v>
      </c>
      <c r="AG313" s="78"/>
      <c r="AJ313" s="84" t="s">
        <v>45</v>
      </c>
      <c r="AK313" s="84">
        <v>0</v>
      </c>
      <c r="BB313" s="383" t="s">
        <v>66</v>
      </c>
      <c r="BM313" s="78">
        <f>IFERROR(X313*I313/H313,"0")</f>
        <v>0</v>
      </c>
      <c r="BN313" s="78">
        <f>IFERROR(Y313*I313/H313,"0")</f>
        <v>0</v>
      </c>
      <c r="BO313" s="78">
        <f>IFERROR(1/J313*(X313/H313),"0")</f>
        <v>0</v>
      </c>
      <c r="BP313" s="78">
        <f>IFERROR(1/J313*(Y313/H313),"0")</f>
        <v>0</v>
      </c>
    </row>
    <row r="314" spans="1:68" x14ac:dyDescent="0.2">
      <c r="A314" s="646"/>
      <c r="B314" s="646"/>
      <c r="C314" s="646"/>
      <c r="D314" s="646"/>
      <c r="E314" s="646"/>
      <c r="F314" s="646"/>
      <c r="G314" s="646"/>
      <c r="H314" s="646"/>
      <c r="I314" s="646"/>
      <c r="J314" s="646"/>
      <c r="K314" s="646"/>
      <c r="L314" s="646"/>
      <c r="M314" s="646"/>
      <c r="N314" s="646"/>
      <c r="O314" s="647"/>
      <c r="P314" s="643" t="s">
        <v>40</v>
      </c>
      <c r="Q314" s="644"/>
      <c r="R314" s="644"/>
      <c r="S314" s="644"/>
      <c r="T314" s="644"/>
      <c r="U314" s="644"/>
      <c r="V314" s="645"/>
      <c r="W314" s="42" t="s">
        <v>39</v>
      </c>
      <c r="X314" s="43">
        <f>IFERROR(X309/H309,"0")+IFERROR(X310/H310,"0")+IFERROR(X311/H311,"0")+IFERROR(X312/H312,"0")+IFERROR(X313/H313,"0")</f>
        <v>0</v>
      </c>
      <c r="Y314" s="43">
        <f>IFERROR(Y309/H309,"0")+IFERROR(Y310/H310,"0")+IFERROR(Y311/H311,"0")+IFERROR(Y312/H312,"0")+IFERROR(Y313/H313,"0")</f>
        <v>0</v>
      </c>
      <c r="Z314" s="43">
        <f>IFERROR(IF(Z309="",0,Z309),"0")+IFERROR(IF(Z310="",0,Z310),"0")+IFERROR(IF(Z311="",0,Z311),"0")+IFERROR(IF(Z312="",0,Z312),"0")+IFERROR(IF(Z313="",0,Z313),"0")</f>
        <v>0</v>
      </c>
      <c r="AA314" s="67"/>
      <c r="AB314" s="67"/>
      <c r="AC314" s="67"/>
    </row>
    <row r="315" spans="1:68" x14ac:dyDescent="0.2">
      <c r="A315" s="646"/>
      <c r="B315" s="646"/>
      <c r="C315" s="646"/>
      <c r="D315" s="646"/>
      <c r="E315" s="646"/>
      <c r="F315" s="646"/>
      <c r="G315" s="646"/>
      <c r="H315" s="646"/>
      <c r="I315" s="646"/>
      <c r="J315" s="646"/>
      <c r="K315" s="646"/>
      <c r="L315" s="646"/>
      <c r="M315" s="646"/>
      <c r="N315" s="646"/>
      <c r="O315" s="647"/>
      <c r="P315" s="643" t="s">
        <v>40</v>
      </c>
      <c r="Q315" s="644"/>
      <c r="R315" s="644"/>
      <c r="S315" s="644"/>
      <c r="T315" s="644"/>
      <c r="U315" s="644"/>
      <c r="V315" s="645"/>
      <c r="W315" s="42" t="s">
        <v>0</v>
      </c>
      <c r="X315" s="43">
        <f>IFERROR(SUM(X309:X313),"0")</f>
        <v>0</v>
      </c>
      <c r="Y315" s="43">
        <f>IFERROR(SUM(Y309:Y313),"0")</f>
        <v>0</v>
      </c>
      <c r="Z315" s="42"/>
      <c r="AA315" s="67"/>
      <c r="AB315" s="67"/>
      <c r="AC315" s="67"/>
    </row>
    <row r="316" spans="1:68" ht="14.25" customHeight="1" x14ac:dyDescent="0.25">
      <c r="A316" s="638" t="s">
        <v>185</v>
      </c>
      <c r="B316" s="638"/>
      <c r="C316" s="638"/>
      <c r="D316" s="638"/>
      <c r="E316" s="638"/>
      <c r="F316" s="638"/>
      <c r="G316" s="638"/>
      <c r="H316" s="638"/>
      <c r="I316" s="638"/>
      <c r="J316" s="638"/>
      <c r="K316" s="638"/>
      <c r="L316" s="638"/>
      <c r="M316" s="638"/>
      <c r="N316" s="638"/>
      <c r="O316" s="638"/>
      <c r="P316" s="638"/>
      <c r="Q316" s="638"/>
      <c r="R316" s="638"/>
      <c r="S316" s="638"/>
      <c r="T316" s="638"/>
      <c r="U316" s="638"/>
      <c r="V316" s="638"/>
      <c r="W316" s="638"/>
      <c r="X316" s="638"/>
      <c r="Y316" s="638"/>
      <c r="Z316" s="638"/>
      <c r="AA316" s="66"/>
      <c r="AB316" s="66"/>
      <c r="AC316" s="80"/>
    </row>
    <row r="317" spans="1:68" ht="27" customHeight="1" x14ac:dyDescent="0.25">
      <c r="A317" s="63" t="s">
        <v>520</v>
      </c>
      <c r="B317" s="63" t="s">
        <v>521</v>
      </c>
      <c r="C317" s="36">
        <v>4301060387</v>
      </c>
      <c r="D317" s="639">
        <v>4607091380880</v>
      </c>
      <c r="E317" s="639"/>
      <c r="F317" s="62">
        <v>1.4</v>
      </c>
      <c r="G317" s="37">
        <v>6</v>
      </c>
      <c r="H317" s="62">
        <v>8.4</v>
      </c>
      <c r="I317" s="62">
        <v>8.9190000000000005</v>
      </c>
      <c r="J317" s="37">
        <v>64</v>
      </c>
      <c r="K317" s="37" t="s">
        <v>119</v>
      </c>
      <c r="L317" s="37" t="s">
        <v>45</v>
      </c>
      <c r="M317" s="38" t="s">
        <v>89</v>
      </c>
      <c r="N317" s="38"/>
      <c r="O317" s="37">
        <v>30</v>
      </c>
      <c r="P317" s="79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7" s="641"/>
      <c r="R317" s="641"/>
      <c r="S317" s="641"/>
      <c r="T317" s="642"/>
      <c r="U317" s="39" t="s">
        <v>45</v>
      </c>
      <c r="V317" s="39" t="s">
        <v>45</v>
      </c>
      <c r="W317" s="40" t="s">
        <v>0</v>
      </c>
      <c r="X317" s="58">
        <v>40</v>
      </c>
      <c r="Y317" s="55">
        <f>IFERROR(IF(X317="",0,CEILING((X317/$H317),1)*$H317),"")</f>
        <v>42</v>
      </c>
      <c r="Z317" s="41">
        <f>IFERROR(IF(Y317=0,"",ROUNDUP(Y317/H317,0)*0.01898),"")</f>
        <v>9.4899999999999998E-2</v>
      </c>
      <c r="AA317" s="68" t="s">
        <v>45</v>
      </c>
      <c r="AB317" s="69" t="s">
        <v>45</v>
      </c>
      <c r="AC317" s="384" t="s">
        <v>522</v>
      </c>
      <c r="AG317" s="78"/>
      <c r="AJ317" s="84" t="s">
        <v>45</v>
      </c>
      <c r="AK317" s="84">
        <v>0</v>
      </c>
      <c r="BB317" s="385" t="s">
        <v>66</v>
      </c>
      <c r="BM317" s="78">
        <f>IFERROR(X317*I317/H317,"0")</f>
        <v>42.471428571428568</v>
      </c>
      <c r="BN317" s="78">
        <f>IFERROR(Y317*I317/H317,"0")</f>
        <v>44.594999999999999</v>
      </c>
      <c r="BO317" s="78">
        <f>IFERROR(1/J317*(X317/H317),"0")</f>
        <v>7.4404761904761904E-2</v>
      </c>
      <c r="BP317" s="78">
        <f>IFERROR(1/J317*(Y317/H317),"0")</f>
        <v>7.8125E-2</v>
      </c>
    </row>
    <row r="318" spans="1:68" ht="27" customHeight="1" x14ac:dyDescent="0.25">
      <c r="A318" s="63" t="s">
        <v>523</v>
      </c>
      <c r="B318" s="63" t="s">
        <v>524</v>
      </c>
      <c r="C318" s="36">
        <v>4301060406</v>
      </c>
      <c r="D318" s="639">
        <v>4607091384482</v>
      </c>
      <c r="E318" s="639"/>
      <c r="F318" s="62">
        <v>1.3</v>
      </c>
      <c r="G318" s="37">
        <v>6</v>
      </c>
      <c r="H318" s="62">
        <v>7.8</v>
      </c>
      <c r="I318" s="62">
        <v>8.3190000000000008</v>
      </c>
      <c r="J318" s="37">
        <v>64</v>
      </c>
      <c r="K318" s="37" t="s">
        <v>119</v>
      </c>
      <c r="L318" s="37" t="s">
        <v>45</v>
      </c>
      <c r="M318" s="38" t="s">
        <v>89</v>
      </c>
      <c r="N318" s="38"/>
      <c r="O318" s="37">
        <v>30</v>
      </c>
      <c r="P318" s="797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8" s="641"/>
      <c r="R318" s="641"/>
      <c r="S318" s="641"/>
      <c r="T318" s="642"/>
      <c r="U318" s="39" t="s">
        <v>45</v>
      </c>
      <c r="V318" s="39" t="s">
        <v>45</v>
      </c>
      <c r="W318" s="40" t="s">
        <v>0</v>
      </c>
      <c r="X318" s="58">
        <v>80</v>
      </c>
      <c r="Y318" s="55">
        <f>IFERROR(IF(X318="",0,CEILING((X318/$H318),1)*$H318),"")</f>
        <v>85.8</v>
      </c>
      <c r="Z318" s="41">
        <f>IFERROR(IF(Y318=0,"",ROUNDUP(Y318/H318,0)*0.01898),"")</f>
        <v>0.20877999999999999</v>
      </c>
      <c r="AA318" s="68" t="s">
        <v>45</v>
      </c>
      <c r="AB318" s="69" t="s">
        <v>45</v>
      </c>
      <c r="AC318" s="386" t="s">
        <v>525</v>
      </c>
      <c r="AG318" s="78"/>
      <c r="AJ318" s="84" t="s">
        <v>45</v>
      </c>
      <c r="AK318" s="84">
        <v>0</v>
      </c>
      <c r="BB318" s="387" t="s">
        <v>66</v>
      </c>
      <c r="BM318" s="78">
        <f>IFERROR(X318*I318/H318,"0")</f>
        <v>85.32307692307694</v>
      </c>
      <c r="BN318" s="78">
        <f>IFERROR(Y318*I318/H318,"0")</f>
        <v>91.509000000000015</v>
      </c>
      <c r="BO318" s="78">
        <f>IFERROR(1/J318*(X318/H318),"0")</f>
        <v>0.16025641025641027</v>
      </c>
      <c r="BP318" s="78">
        <f>IFERROR(1/J318*(Y318/H318),"0")</f>
        <v>0.171875</v>
      </c>
    </row>
    <row r="319" spans="1:68" ht="16.5" customHeight="1" x14ac:dyDescent="0.25">
      <c r="A319" s="63" t="s">
        <v>526</v>
      </c>
      <c r="B319" s="63" t="s">
        <v>527</v>
      </c>
      <c r="C319" s="36">
        <v>4301060484</v>
      </c>
      <c r="D319" s="639">
        <v>4607091380897</v>
      </c>
      <c r="E319" s="639"/>
      <c r="F319" s="62">
        <v>1.4</v>
      </c>
      <c r="G319" s="37">
        <v>6</v>
      </c>
      <c r="H319" s="62">
        <v>8.4</v>
      </c>
      <c r="I319" s="62">
        <v>8.9190000000000005</v>
      </c>
      <c r="J319" s="37">
        <v>64</v>
      </c>
      <c r="K319" s="37" t="s">
        <v>119</v>
      </c>
      <c r="L319" s="37" t="s">
        <v>45</v>
      </c>
      <c r="M319" s="38" t="s">
        <v>105</v>
      </c>
      <c r="N319" s="38"/>
      <c r="O319" s="37">
        <v>30</v>
      </c>
      <c r="P319" s="798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9" s="641"/>
      <c r="R319" s="641"/>
      <c r="S319" s="641"/>
      <c r="T319" s="642"/>
      <c r="U319" s="39" t="s">
        <v>45</v>
      </c>
      <c r="V319" s="39" t="s">
        <v>45</v>
      </c>
      <c r="W319" s="40" t="s">
        <v>0</v>
      </c>
      <c r="X319" s="58">
        <v>110</v>
      </c>
      <c r="Y319" s="55">
        <f>IFERROR(IF(X319="",0,CEILING((X319/$H319),1)*$H319),"")</f>
        <v>117.60000000000001</v>
      </c>
      <c r="Z319" s="41">
        <f>IFERROR(IF(Y319=0,"",ROUNDUP(Y319/H319,0)*0.01898),"")</f>
        <v>0.26572000000000001</v>
      </c>
      <c r="AA319" s="68" t="s">
        <v>45</v>
      </c>
      <c r="AB319" s="69" t="s">
        <v>45</v>
      </c>
      <c r="AC319" s="388" t="s">
        <v>528</v>
      </c>
      <c r="AG319" s="78"/>
      <c r="AJ319" s="84" t="s">
        <v>45</v>
      </c>
      <c r="AK319" s="84">
        <v>0</v>
      </c>
      <c r="BB319" s="389" t="s">
        <v>66</v>
      </c>
      <c r="BM319" s="78">
        <f>IFERROR(X319*I319/H319,"0")</f>
        <v>116.79642857142856</v>
      </c>
      <c r="BN319" s="78">
        <f>IFERROR(Y319*I319/H319,"0")</f>
        <v>124.86600000000001</v>
      </c>
      <c r="BO319" s="78">
        <f>IFERROR(1/J319*(X319/H319),"0")</f>
        <v>0.20461309523809523</v>
      </c>
      <c r="BP319" s="78">
        <f>IFERROR(1/J319*(Y319/H319),"0")</f>
        <v>0.21875</v>
      </c>
    </row>
    <row r="320" spans="1:68" x14ac:dyDescent="0.2">
      <c r="A320" s="646"/>
      <c r="B320" s="646"/>
      <c r="C320" s="646"/>
      <c r="D320" s="646"/>
      <c r="E320" s="646"/>
      <c r="F320" s="646"/>
      <c r="G320" s="646"/>
      <c r="H320" s="646"/>
      <c r="I320" s="646"/>
      <c r="J320" s="646"/>
      <c r="K320" s="646"/>
      <c r="L320" s="646"/>
      <c r="M320" s="646"/>
      <c r="N320" s="646"/>
      <c r="O320" s="647"/>
      <c r="P320" s="643" t="s">
        <v>40</v>
      </c>
      <c r="Q320" s="644"/>
      <c r="R320" s="644"/>
      <c r="S320" s="644"/>
      <c r="T320" s="644"/>
      <c r="U320" s="644"/>
      <c r="V320" s="645"/>
      <c r="W320" s="42" t="s">
        <v>39</v>
      </c>
      <c r="X320" s="43">
        <f>IFERROR(X317/H317,"0")+IFERROR(X318/H318,"0")+IFERROR(X319/H319,"0")</f>
        <v>28.113553113553113</v>
      </c>
      <c r="Y320" s="43">
        <f>IFERROR(Y317/H317,"0")+IFERROR(Y318/H318,"0")+IFERROR(Y319/H319,"0")</f>
        <v>30</v>
      </c>
      <c r="Z320" s="43">
        <f>IFERROR(IF(Z317="",0,Z317),"0")+IFERROR(IF(Z318="",0,Z318),"0")+IFERROR(IF(Z319="",0,Z319),"0")</f>
        <v>0.56940000000000002</v>
      </c>
      <c r="AA320" s="67"/>
      <c r="AB320" s="67"/>
      <c r="AC320" s="67"/>
    </row>
    <row r="321" spans="1:68" x14ac:dyDescent="0.2">
      <c r="A321" s="646"/>
      <c r="B321" s="646"/>
      <c r="C321" s="646"/>
      <c r="D321" s="646"/>
      <c r="E321" s="646"/>
      <c r="F321" s="646"/>
      <c r="G321" s="646"/>
      <c r="H321" s="646"/>
      <c r="I321" s="646"/>
      <c r="J321" s="646"/>
      <c r="K321" s="646"/>
      <c r="L321" s="646"/>
      <c r="M321" s="646"/>
      <c r="N321" s="646"/>
      <c r="O321" s="647"/>
      <c r="P321" s="643" t="s">
        <v>40</v>
      </c>
      <c r="Q321" s="644"/>
      <c r="R321" s="644"/>
      <c r="S321" s="644"/>
      <c r="T321" s="644"/>
      <c r="U321" s="644"/>
      <c r="V321" s="645"/>
      <c r="W321" s="42" t="s">
        <v>0</v>
      </c>
      <c r="X321" s="43">
        <f>IFERROR(SUM(X317:X319),"0")</f>
        <v>230</v>
      </c>
      <c r="Y321" s="43">
        <f>IFERROR(SUM(Y317:Y319),"0")</f>
        <v>245.4</v>
      </c>
      <c r="Z321" s="42"/>
      <c r="AA321" s="67"/>
      <c r="AB321" s="67"/>
      <c r="AC321" s="67"/>
    </row>
    <row r="322" spans="1:68" ht="14.25" customHeight="1" x14ac:dyDescent="0.25">
      <c r="A322" s="638" t="s">
        <v>106</v>
      </c>
      <c r="B322" s="638"/>
      <c r="C322" s="638"/>
      <c r="D322" s="638"/>
      <c r="E322" s="638"/>
      <c r="F322" s="638"/>
      <c r="G322" s="638"/>
      <c r="H322" s="638"/>
      <c r="I322" s="638"/>
      <c r="J322" s="638"/>
      <c r="K322" s="638"/>
      <c r="L322" s="638"/>
      <c r="M322" s="638"/>
      <c r="N322" s="638"/>
      <c r="O322" s="638"/>
      <c r="P322" s="638"/>
      <c r="Q322" s="638"/>
      <c r="R322" s="638"/>
      <c r="S322" s="638"/>
      <c r="T322" s="638"/>
      <c r="U322" s="638"/>
      <c r="V322" s="638"/>
      <c r="W322" s="638"/>
      <c r="X322" s="638"/>
      <c r="Y322" s="638"/>
      <c r="Z322" s="638"/>
      <c r="AA322" s="66"/>
      <c r="AB322" s="66"/>
      <c r="AC322" s="80"/>
    </row>
    <row r="323" spans="1:68" ht="27" customHeight="1" x14ac:dyDescent="0.25">
      <c r="A323" s="63" t="s">
        <v>529</v>
      </c>
      <c r="B323" s="63" t="s">
        <v>530</v>
      </c>
      <c r="C323" s="36">
        <v>4301030235</v>
      </c>
      <c r="D323" s="639">
        <v>4607091388381</v>
      </c>
      <c r="E323" s="639"/>
      <c r="F323" s="62">
        <v>0.38</v>
      </c>
      <c r="G323" s="37">
        <v>8</v>
      </c>
      <c r="H323" s="62">
        <v>3.04</v>
      </c>
      <c r="I323" s="62">
        <v>3.33</v>
      </c>
      <c r="J323" s="37">
        <v>132</v>
      </c>
      <c r="K323" s="37" t="s">
        <v>122</v>
      </c>
      <c r="L323" s="37" t="s">
        <v>45</v>
      </c>
      <c r="M323" s="38" t="s">
        <v>111</v>
      </c>
      <c r="N323" s="38"/>
      <c r="O323" s="37">
        <v>180</v>
      </c>
      <c r="P323" s="799" t="s">
        <v>531</v>
      </c>
      <c r="Q323" s="641"/>
      <c r="R323" s="641"/>
      <c r="S323" s="641"/>
      <c r="T323" s="642"/>
      <c r="U323" s="39" t="s">
        <v>45</v>
      </c>
      <c r="V323" s="39" t="s">
        <v>45</v>
      </c>
      <c r="W323" s="40" t="s">
        <v>0</v>
      </c>
      <c r="X323" s="58">
        <v>0</v>
      </c>
      <c r="Y323" s="55">
        <f>IFERROR(IF(X323="",0,CEILING((X323/$H323),1)*$H323),"")</f>
        <v>0</v>
      </c>
      <c r="Z323" s="41" t="str">
        <f>IFERROR(IF(Y323=0,"",ROUNDUP(Y323/H323,0)*0.00902),"")</f>
        <v/>
      </c>
      <c r="AA323" s="68" t="s">
        <v>45</v>
      </c>
      <c r="AB323" s="69" t="s">
        <v>45</v>
      </c>
      <c r="AC323" s="390" t="s">
        <v>532</v>
      </c>
      <c r="AG323" s="78"/>
      <c r="AJ323" s="84" t="s">
        <v>45</v>
      </c>
      <c r="AK323" s="84">
        <v>0</v>
      </c>
      <c r="BB323" s="391" t="s">
        <v>66</v>
      </c>
      <c r="BM323" s="78">
        <f>IFERROR(X323*I323/H323,"0")</f>
        <v>0</v>
      </c>
      <c r="BN323" s="78">
        <f>IFERROR(Y323*I323/H323,"0")</f>
        <v>0</v>
      </c>
      <c r="BO323" s="78">
        <f>IFERROR(1/J323*(X323/H323),"0")</f>
        <v>0</v>
      </c>
      <c r="BP323" s="78">
        <f>IFERROR(1/J323*(Y323/H323),"0")</f>
        <v>0</v>
      </c>
    </row>
    <row r="324" spans="1:68" ht="27" customHeight="1" x14ac:dyDescent="0.25">
      <c r="A324" s="63" t="s">
        <v>533</v>
      </c>
      <c r="B324" s="63" t="s">
        <v>534</v>
      </c>
      <c r="C324" s="36">
        <v>4301030232</v>
      </c>
      <c r="D324" s="639">
        <v>4607091388374</v>
      </c>
      <c r="E324" s="639"/>
      <c r="F324" s="62">
        <v>0.38</v>
      </c>
      <c r="G324" s="37">
        <v>8</v>
      </c>
      <c r="H324" s="62">
        <v>3.04</v>
      </c>
      <c r="I324" s="62">
        <v>3.29</v>
      </c>
      <c r="J324" s="37">
        <v>132</v>
      </c>
      <c r="K324" s="37" t="s">
        <v>122</v>
      </c>
      <c r="L324" s="37" t="s">
        <v>45</v>
      </c>
      <c r="M324" s="38" t="s">
        <v>111</v>
      </c>
      <c r="N324" s="38"/>
      <c r="O324" s="37">
        <v>180</v>
      </c>
      <c r="P324" s="800" t="s">
        <v>535</v>
      </c>
      <c r="Q324" s="641"/>
      <c r="R324" s="641"/>
      <c r="S324" s="641"/>
      <c r="T324" s="642"/>
      <c r="U324" s="39" t="s">
        <v>45</v>
      </c>
      <c r="V324" s="39" t="s">
        <v>45</v>
      </c>
      <c r="W324" s="40" t="s">
        <v>0</v>
      </c>
      <c r="X324" s="58">
        <v>0</v>
      </c>
      <c r="Y324" s="55">
        <f>IFERROR(IF(X324="",0,CEILING((X324/$H324),1)*$H324),"")</f>
        <v>0</v>
      </c>
      <c r="Z324" s="41" t="str">
        <f>IFERROR(IF(Y324=0,"",ROUNDUP(Y324/H324,0)*0.00902),"")</f>
        <v/>
      </c>
      <c r="AA324" s="68" t="s">
        <v>45</v>
      </c>
      <c r="AB324" s="69" t="s">
        <v>45</v>
      </c>
      <c r="AC324" s="392" t="s">
        <v>532</v>
      </c>
      <c r="AG324" s="78"/>
      <c r="AJ324" s="84" t="s">
        <v>45</v>
      </c>
      <c r="AK324" s="84">
        <v>0</v>
      </c>
      <c r="BB324" s="393" t="s">
        <v>66</v>
      </c>
      <c r="BM324" s="78">
        <f>IFERROR(X324*I324/H324,"0")</f>
        <v>0</v>
      </c>
      <c r="BN324" s="78">
        <f>IFERROR(Y324*I324/H324,"0")</f>
        <v>0</v>
      </c>
      <c r="BO324" s="78">
        <f>IFERROR(1/J324*(X324/H324),"0")</f>
        <v>0</v>
      </c>
      <c r="BP324" s="78">
        <f>IFERROR(1/J324*(Y324/H324),"0")</f>
        <v>0</v>
      </c>
    </row>
    <row r="325" spans="1:68" ht="27" customHeight="1" x14ac:dyDescent="0.25">
      <c r="A325" s="63" t="s">
        <v>536</v>
      </c>
      <c r="B325" s="63" t="s">
        <v>537</v>
      </c>
      <c r="C325" s="36">
        <v>4301032015</v>
      </c>
      <c r="D325" s="639">
        <v>4607091383102</v>
      </c>
      <c r="E325" s="639"/>
      <c r="F325" s="62">
        <v>0.17</v>
      </c>
      <c r="G325" s="37">
        <v>15</v>
      </c>
      <c r="H325" s="62">
        <v>2.5499999999999998</v>
      </c>
      <c r="I325" s="62">
        <v>2.9550000000000001</v>
      </c>
      <c r="J325" s="37">
        <v>182</v>
      </c>
      <c r="K325" s="37" t="s">
        <v>90</v>
      </c>
      <c r="L325" s="37" t="s">
        <v>45</v>
      </c>
      <c r="M325" s="38" t="s">
        <v>111</v>
      </c>
      <c r="N325" s="38"/>
      <c r="O325" s="37">
        <v>180</v>
      </c>
      <c r="P325" s="801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5" s="641"/>
      <c r="R325" s="641"/>
      <c r="S325" s="641"/>
      <c r="T325" s="642"/>
      <c r="U325" s="39" t="s">
        <v>45</v>
      </c>
      <c r="V325" s="39" t="s">
        <v>45</v>
      </c>
      <c r="W325" s="40" t="s">
        <v>0</v>
      </c>
      <c r="X325" s="58">
        <v>0</v>
      </c>
      <c r="Y325" s="55">
        <f>IFERROR(IF(X325="",0,CEILING((X325/$H325),1)*$H325),"")</f>
        <v>0</v>
      </c>
      <c r="Z325" s="41" t="str">
        <f>IFERROR(IF(Y325=0,"",ROUNDUP(Y325/H325,0)*0.00651),"")</f>
        <v/>
      </c>
      <c r="AA325" s="68" t="s">
        <v>45</v>
      </c>
      <c r="AB325" s="69" t="s">
        <v>45</v>
      </c>
      <c r="AC325" s="394" t="s">
        <v>538</v>
      </c>
      <c r="AG325" s="78"/>
      <c r="AJ325" s="84" t="s">
        <v>45</v>
      </c>
      <c r="AK325" s="84">
        <v>0</v>
      </c>
      <c r="BB325" s="395" t="s">
        <v>66</v>
      </c>
      <c r="BM325" s="78">
        <f>IFERROR(X325*I325/H325,"0")</f>
        <v>0</v>
      </c>
      <c r="BN325" s="78">
        <f>IFERROR(Y325*I325/H325,"0")</f>
        <v>0</v>
      </c>
      <c r="BO325" s="78">
        <f>IFERROR(1/J325*(X325/H325),"0")</f>
        <v>0</v>
      </c>
      <c r="BP325" s="78">
        <f>IFERROR(1/J325*(Y325/H325),"0")</f>
        <v>0</v>
      </c>
    </row>
    <row r="326" spans="1:68" ht="27" customHeight="1" x14ac:dyDescent="0.25">
      <c r="A326" s="63" t="s">
        <v>539</v>
      </c>
      <c r="B326" s="63" t="s">
        <v>540</v>
      </c>
      <c r="C326" s="36">
        <v>4301030233</v>
      </c>
      <c r="D326" s="639">
        <v>4607091388404</v>
      </c>
      <c r="E326" s="639"/>
      <c r="F326" s="62">
        <v>0.17</v>
      </c>
      <c r="G326" s="37">
        <v>15</v>
      </c>
      <c r="H326" s="62">
        <v>2.5499999999999998</v>
      </c>
      <c r="I326" s="62">
        <v>2.88</v>
      </c>
      <c r="J326" s="37">
        <v>182</v>
      </c>
      <c r="K326" s="37" t="s">
        <v>90</v>
      </c>
      <c r="L326" s="37" t="s">
        <v>45</v>
      </c>
      <c r="M326" s="38" t="s">
        <v>111</v>
      </c>
      <c r="N326" s="38"/>
      <c r="O326" s="37">
        <v>180</v>
      </c>
      <c r="P326" s="80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6" s="641"/>
      <c r="R326" s="641"/>
      <c r="S326" s="641"/>
      <c r="T326" s="642"/>
      <c r="U326" s="39" t="s">
        <v>45</v>
      </c>
      <c r="V326" s="39" t="s">
        <v>45</v>
      </c>
      <c r="W326" s="40" t="s">
        <v>0</v>
      </c>
      <c r="X326" s="58">
        <v>0</v>
      </c>
      <c r="Y326" s="55">
        <f>IFERROR(IF(X326="",0,CEILING((X326/$H326),1)*$H326),"")</f>
        <v>0</v>
      </c>
      <c r="Z326" s="41" t="str">
        <f>IFERROR(IF(Y326=0,"",ROUNDUP(Y326/H326,0)*0.00651),"")</f>
        <v/>
      </c>
      <c r="AA326" s="68" t="s">
        <v>45</v>
      </c>
      <c r="AB326" s="69" t="s">
        <v>45</v>
      </c>
      <c r="AC326" s="396" t="s">
        <v>532</v>
      </c>
      <c r="AG326" s="78"/>
      <c r="AJ326" s="84" t="s">
        <v>45</v>
      </c>
      <c r="AK326" s="84">
        <v>0</v>
      </c>
      <c r="BB326" s="397" t="s">
        <v>66</v>
      </c>
      <c r="BM326" s="78">
        <f>IFERROR(X326*I326/H326,"0")</f>
        <v>0</v>
      </c>
      <c r="BN326" s="78">
        <f>IFERROR(Y326*I326/H326,"0")</f>
        <v>0</v>
      </c>
      <c r="BO326" s="78">
        <f>IFERROR(1/J326*(X326/H326),"0")</f>
        <v>0</v>
      </c>
      <c r="BP326" s="78">
        <f>IFERROR(1/J326*(Y326/H326),"0")</f>
        <v>0</v>
      </c>
    </row>
    <row r="327" spans="1:68" x14ac:dyDescent="0.2">
      <c r="A327" s="646"/>
      <c r="B327" s="646"/>
      <c r="C327" s="646"/>
      <c r="D327" s="646"/>
      <c r="E327" s="646"/>
      <c r="F327" s="646"/>
      <c r="G327" s="646"/>
      <c r="H327" s="646"/>
      <c r="I327" s="646"/>
      <c r="J327" s="646"/>
      <c r="K327" s="646"/>
      <c r="L327" s="646"/>
      <c r="M327" s="646"/>
      <c r="N327" s="646"/>
      <c r="O327" s="647"/>
      <c r="P327" s="643" t="s">
        <v>40</v>
      </c>
      <c r="Q327" s="644"/>
      <c r="R327" s="644"/>
      <c r="S327" s="644"/>
      <c r="T327" s="644"/>
      <c r="U327" s="644"/>
      <c r="V327" s="645"/>
      <c r="W327" s="42" t="s">
        <v>39</v>
      </c>
      <c r="X327" s="43">
        <f>IFERROR(X323/H323,"0")+IFERROR(X324/H324,"0")+IFERROR(X325/H325,"0")+IFERROR(X326/H326,"0")</f>
        <v>0</v>
      </c>
      <c r="Y327" s="43">
        <f>IFERROR(Y323/H323,"0")+IFERROR(Y324/H324,"0")+IFERROR(Y325/H325,"0")+IFERROR(Y326/H326,"0")</f>
        <v>0</v>
      </c>
      <c r="Z327" s="43">
        <f>IFERROR(IF(Z323="",0,Z323),"0")+IFERROR(IF(Z324="",0,Z324),"0")+IFERROR(IF(Z325="",0,Z325),"0")+IFERROR(IF(Z326="",0,Z326),"0")</f>
        <v>0</v>
      </c>
      <c r="AA327" s="67"/>
      <c r="AB327" s="67"/>
      <c r="AC327" s="67"/>
    </row>
    <row r="328" spans="1:68" x14ac:dyDescent="0.2">
      <c r="A328" s="646"/>
      <c r="B328" s="646"/>
      <c r="C328" s="646"/>
      <c r="D328" s="646"/>
      <c r="E328" s="646"/>
      <c r="F328" s="646"/>
      <c r="G328" s="646"/>
      <c r="H328" s="646"/>
      <c r="I328" s="646"/>
      <c r="J328" s="646"/>
      <c r="K328" s="646"/>
      <c r="L328" s="646"/>
      <c r="M328" s="646"/>
      <c r="N328" s="646"/>
      <c r="O328" s="647"/>
      <c r="P328" s="643" t="s">
        <v>40</v>
      </c>
      <c r="Q328" s="644"/>
      <c r="R328" s="644"/>
      <c r="S328" s="644"/>
      <c r="T328" s="644"/>
      <c r="U328" s="644"/>
      <c r="V328" s="645"/>
      <c r="W328" s="42" t="s">
        <v>0</v>
      </c>
      <c r="X328" s="43">
        <f>IFERROR(SUM(X323:X326),"0")</f>
        <v>0</v>
      </c>
      <c r="Y328" s="43">
        <f>IFERROR(SUM(Y323:Y326),"0")</f>
        <v>0</v>
      </c>
      <c r="Z328" s="42"/>
      <c r="AA328" s="67"/>
      <c r="AB328" s="67"/>
      <c r="AC328" s="67"/>
    </row>
    <row r="329" spans="1:68" ht="14.25" customHeight="1" x14ac:dyDescent="0.25">
      <c r="A329" s="638" t="s">
        <v>541</v>
      </c>
      <c r="B329" s="638"/>
      <c r="C329" s="638"/>
      <c r="D329" s="638"/>
      <c r="E329" s="638"/>
      <c r="F329" s="638"/>
      <c r="G329" s="638"/>
      <c r="H329" s="638"/>
      <c r="I329" s="638"/>
      <c r="J329" s="638"/>
      <c r="K329" s="638"/>
      <c r="L329" s="638"/>
      <c r="M329" s="638"/>
      <c r="N329" s="638"/>
      <c r="O329" s="638"/>
      <c r="P329" s="638"/>
      <c r="Q329" s="638"/>
      <c r="R329" s="638"/>
      <c r="S329" s="638"/>
      <c r="T329" s="638"/>
      <c r="U329" s="638"/>
      <c r="V329" s="638"/>
      <c r="W329" s="638"/>
      <c r="X329" s="638"/>
      <c r="Y329" s="638"/>
      <c r="Z329" s="638"/>
      <c r="AA329" s="66"/>
      <c r="AB329" s="66"/>
      <c r="AC329" s="80"/>
    </row>
    <row r="330" spans="1:68" ht="16.5" customHeight="1" x14ac:dyDescent="0.25">
      <c r="A330" s="63" t="s">
        <v>542</v>
      </c>
      <c r="B330" s="63" t="s">
        <v>543</v>
      </c>
      <c r="C330" s="36">
        <v>4301180007</v>
      </c>
      <c r="D330" s="639">
        <v>4680115881808</v>
      </c>
      <c r="E330" s="639"/>
      <c r="F330" s="62">
        <v>0.1</v>
      </c>
      <c r="G330" s="37">
        <v>20</v>
      </c>
      <c r="H330" s="62">
        <v>2</v>
      </c>
      <c r="I330" s="62">
        <v>2.2400000000000002</v>
      </c>
      <c r="J330" s="37">
        <v>238</v>
      </c>
      <c r="K330" s="37" t="s">
        <v>90</v>
      </c>
      <c r="L330" s="37" t="s">
        <v>45</v>
      </c>
      <c r="M330" s="38" t="s">
        <v>545</v>
      </c>
      <c r="N330" s="38"/>
      <c r="O330" s="37">
        <v>730</v>
      </c>
      <c r="P330" s="80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0" s="641"/>
      <c r="R330" s="641"/>
      <c r="S330" s="641"/>
      <c r="T330" s="642"/>
      <c r="U330" s="39" t="s">
        <v>45</v>
      </c>
      <c r="V330" s="39" t="s">
        <v>45</v>
      </c>
      <c r="W330" s="40" t="s">
        <v>0</v>
      </c>
      <c r="X330" s="58">
        <v>0</v>
      </c>
      <c r="Y330" s="55">
        <f>IFERROR(IF(X330="",0,CEILING((X330/$H330),1)*$H330),"")</f>
        <v>0</v>
      </c>
      <c r="Z330" s="41" t="str">
        <f>IFERROR(IF(Y330=0,"",ROUNDUP(Y330/H330,0)*0.00474),"")</f>
        <v/>
      </c>
      <c r="AA330" s="68" t="s">
        <v>45</v>
      </c>
      <c r="AB330" s="69" t="s">
        <v>45</v>
      </c>
      <c r="AC330" s="398" t="s">
        <v>544</v>
      </c>
      <c r="AG330" s="78"/>
      <c r="AJ330" s="84" t="s">
        <v>45</v>
      </c>
      <c r="AK330" s="84">
        <v>0</v>
      </c>
      <c r="BB330" s="399" t="s">
        <v>66</v>
      </c>
      <c r="BM330" s="78">
        <f>IFERROR(X330*I330/H330,"0")</f>
        <v>0</v>
      </c>
      <c r="BN330" s="78">
        <f>IFERROR(Y330*I330/H330,"0")</f>
        <v>0</v>
      </c>
      <c r="BO330" s="78">
        <f>IFERROR(1/J330*(X330/H330),"0")</f>
        <v>0</v>
      </c>
      <c r="BP330" s="78">
        <f>IFERROR(1/J330*(Y330/H330),"0")</f>
        <v>0</v>
      </c>
    </row>
    <row r="331" spans="1:68" ht="27" customHeight="1" x14ac:dyDescent="0.25">
      <c r="A331" s="63" t="s">
        <v>546</v>
      </c>
      <c r="B331" s="63" t="s">
        <v>547</v>
      </c>
      <c r="C331" s="36">
        <v>4301180006</v>
      </c>
      <c r="D331" s="639">
        <v>4680115881822</v>
      </c>
      <c r="E331" s="639"/>
      <c r="F331" s="62">
        <v>0.1</v>
      </c>
      <c r="G331" s="37">
        <v>20</v>
      </c>
      <c r="H331" s="62">
        <v>2</v>
      </c>
      <c r="I331" s="62">
        <v>2.2400000000000002</v>
      </c>
      <c r="J331" s="37">
        <v>238</v>
      </c>
      <c r="K331" s="37" t="s">
        <v>90</v>
      </c>
      <c r="L331" s="37" t="s">
        <v>45</v>
      </c>
      <c r="M331" s="38" t="s">
        <v>545</v>
      </c>
      <c r="N331" s="38"/>
      <c r="O331" s="37">
        <v>730</v>
      </c>
      <c r="P331" s="80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1" s="641"/>
      <c r="R331" s="641"/>
      <c r="S331" s="641"/>
      <c r="T331" s="642"/>
      <c r="U331" s="39" t="s">
        <v>45</v>
      </c>
      <c r="V331" s="39" t="s">
        <v>45</v>
      </c>
      <c r="W331" s="40" t="s">
        <v>0</v>
      </c>
      <c r="X331" s="58">
        <v>0</v>
      </c>
      <c r="Y331" s="55">
        <f>IFERROR(IF(X331="",0,CEILING((X331/$H331),1)*$H331),"")</f>
        <v>0</v>
      </c>
      <c r="Z331" s="41" t="str">
        <f>IFERROR(IF(Y331=0,"",ROUNDUP(Y331/H331,0)*0.00474),"")</f>
        <v/>
      </c>
      <c r="AA331" s="68" t="s">
        <v>45</v>
      </c>
      <c r="AB331" s="69" t="s">
        <v>45</v>
      </c>
      <c r="AC331" s="400" t="s">
        <v>544</v>
      </c>
      <c r="AG331" s="78"/>
      <c r="AJ331" s="84" t="s">
        <v>45</v>
      </c>
      <c r="AK331" s="84">
        <v>0</v>
      </c>
      <c r="BB331" s="401" t="s">
        <v>66</v>
      </c>
      <c r="BM331" s="78">
        <f>IFERROR(X331*I331/H331,"0")</f>
        <v>0</v>
      </c>
      <c r="BN331" s="78">
        <f>IFERROR(Y331*I331/H331,"0")</f>
        <v>0</v>
      </c>
      <c r="BO331" s="78">
        <f>IFERROR(1/J331*(X331/H331),"0")</f>
        <v>0</v>
      </c>
      <c r="BP331" s="78">
        <f>IFERROR(1/J331*(Y331/H331),"0")</f>
        <v>0</v>
      </c>
    </row>
    <row r="332" spans="1:68" ht="27" customHeight="1" x14ac:dyDescent="0.25">
      <c r="A332" s="63" t="s">
        <v>548</v>
      </c>
      <c r="B332" s="63" t="s">
        <v>549</v>
      </c>
      <c r="C332" s="36">
        <v>4301180001</v>
      </c>
      <c r="D332" s="639">
        <v>4680115880016</v>
      </c>
      <c r="E332" s="639"/>
      <c r="F332" s="62">
        <v>0.1</v>
      </c>
      <c r="G332" s="37">
        <v>20</v>
      </c>
      <c r="H332" s="62">
        <v>2</v>
      </c>
      <c r="I332" s="62">
        <v>2.2400000000000002</v>
      </c>
      <c r="J332" s="37">
        <v>238</v>
      </c>
      <c r="K332" s="37" t="s">
        <v>90</v>
      </c>
      <c r="L332" s="37" t="s">
        <v>45</v>
      </c>
      <c r="M332" s="38" t="s">
        <v>545</v>
      </c>
      <c r="N332" s="38"/>
      <c r="O332" s="37">
        <v>730</v>
      </c>
      <c r="P332" s="80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2" s="641"/>
      <c r="R332" s="641"/>
      <c r="S332" s="641"/>
      <c r="T332" s="642"/>
      <c r="U332" s="39" t="s">
        <v>45</v>
      </c>
      <c r="V332" s="39" t="s">
        <v>45</v>
      </c>
      <c r="W332" s="40" t="s">
        <v>0</v>
      </c>
      <c r="X332" s="58">
        <v>0</v>
      </c>
      <c r="Y332" s="55">
        <f>IFERROR(IF(X332="",0,CEILING((X332/$H332),1)*$H332),"")</f>
        <v>0</v>
      </c>
      <c r="Z332" s="41" t="str">
        <f>IFERROR(IF(Y332=0,"",ROUNDUP(Y332/H332,0)*0.00474),"")</f>
        <v/>
      </c>
      <c r="AA332" s="68" t="s">
        <v>45</v>
      </c>
      <c r="AB332" s="69" t="s">
        <v>45</v>
      </c>
      <c r="AC332" s="402" t="s">
        <v>544</v>
      </c>
      <c r="AG332" s="78"/>
      <c r="AJ332" s="84" t="s">
        <v>45</v>
      </c>
      <c r="AK332" s="84">
        <v>0</v>
      </c>
      <c r="BB332" s="403" t="s">
        <v>66</v>
      </c>
      <c r="BM332" s="78">
        <f>IFERROR(X332*I332/H332,"0")</f>
        <v>0</v>
      </c>
      <c r="BN332" s="78">
        <f>IFERROR(Y332*I332/H332,"0")</f>
        <v>0</v>
      </c>
      <c r="BO332" s="78">
        <f>IFERROR(1/J332*(X332/H332),"0")</f>
        <v>0</v>
      </c>
      <c r="BP332" s="78">
        <f>IFERROR(1/J332*(Y332/H332),"0")</f>
        <v>0</v>
      </c>
    </row>
    <row r="333" spans="1:68" x14ac:dyDescent="0.2">
      <c r="A333" s="646"/>
      <c r="B333" s="646"/>
      <c r="C333" s="646"/>
      <c r="D333" s="646"/>
      <c r="E333" s="646"/>
      <c r="F333" s="646"/>
      <c r="G333" s="646"/>
      <c r="H333" s="646"/>
      <c r="I333" s="646"/>
      <c r="J333" s="646"/>
      <c r="K333" s="646"/>
      <c r="L333" s="646"/>
      <c r="M333" s="646"/>
      <c r="N333" s="646"/>
      <c r="O333" s="647"/>
      <c r="P333" s="643" t="s">
        <v>40</v>
      </c>
      <c r="Q333" s="644"/>
      <c r="R333" s="644"/>
      <c r="S333" s="644"/>
      <c r="T333" s="644"/>
      <c r="U333" s="644"/>
      <c r="V333" s="645"/>
      <c r="W333" s="42" t="s">
        <v>39</v>
      </c>
      <c r="X333" s="43">
        <f>IFERROR(X330/H330,"0")+IFERROR(X331/H331,"0")+IFERROR(X332/H332,"0")</f>
        <v>0</v>
      </c>
      <c r="Y333" s="43">
        <f>IFERROR(Y330/H330,"0")+IFERROR(Y331/H331,"0")+IFERROR(Y332/H332,"0")</f>
        <v>0</v>
      </c>
      <c r="Z333" s="43">
        <f>IFERROR(IF(Z330="",0,Z330),"0")+IFERROR(IF(Z331="",0,Z331),"0")+IFERROR(IF(Z332="",0,Z332),"0")</f>
        <v>0</v>
      </c>
      <c r="AA333" s="67"/>
      <c r="AB333" s="67"/>
      <c r="AC333" s="67"/>
    </row>
    <row r="334" spans="1:68" x14ac:dyDescent="0.2">
      <c r="A334" s="646"/>
      <c r="B334" s="646"/>
      <c r="C334" s="646"/>
      <c r="D334" s="646"/>
      <c r="E334" s="646"/>
      <c r="F334" s="646"/>
      <c r="G334" s="646"/>
      <c r="H334" s="646"/>
      <c r="I334" s="646"/>
      <c r="J334" s="646"/>
      <c r="K334" s="646"/>
      <c r="L334" s="646"/>
      <c r="M334" s="646"/>
      <c r="N334" s="646"/>
      <c r="O334" s="647"/>
      <c r="P334" s="643" t="s">
        <v>40</v>
      </c>
      <c r="Q334" s="644"/>
      <c r="R334" s="644"/>
      <c r="S334" s="644"/>
      <c r="T334" s="644"/>
      <c r="U334" s="644"/>
      <c r="V334" s="645"/>
      <c r="W334" s="42" t="s">
        <v>0</v>
      </c>
      <c r="X334" s="43">
        <f>IFERROR(SUM(X330:X332),"0")</f>
        <v>0</v>
      </c>
      <c r="Y334" s="43">
        <f>IFERROR(SUM(Y330:Y332),"0")</f>
        <v>0</v>
      </c>
      <c r="Z334" s="42"/>
      <c r="AA334" s="67"/>
      <c r="AB334" s="67"/>
      <c r="AC334" s="67"/>
    </row>
    <row r="335" spans="1:68" ht="16.5" customHeight="1" x14ac:dyDescent="0.25">
      <c r="A335" s="637" t="s">
        <v>550</v>
      </c>
      <c r="B335" s="637"/>
      <c r="C335" s="637"/>
      <c r="D335" s="637"/>
      <c r="E335" s="637"/>
      <c r="F335" s="637"/>
      <c r="G335" s="637"/>
      <c r="H335" s="637"/>
      <c r="I335" s="637"/>
      <c r="J335" s="637"/>
      <c r="K335" s="637"/>
      <c r="L335" s="637"/>
      <c r="M335" s="637"/>
      <c r="N335" s="637"/>
      <c r="O335" s="637"/>
      <c r="P335" s="637"/>
      <c r="Q335" s="637"/>
      <c r="R335" s="637"/>
      <c r="S335" s="637"/>
      <c r="T335" s="637"/>
      <c r="U335" s="637"/>
      <c r="V335" s="637"/>
      <c r="W335" s="637"/>
      <c r="X335" s="637"/>
      <c r="Y335" s="637"/>
      <c r="Z335" s="637"/>
      <c r="AA335" s="65"/>
      <c r="AB335" s="65"/>
      <c r="AC335" s="79"/>
    </row>
    <row r="336" spans="1:68" ht="14.25" customHeight="1" x14ac:dyDescent="0.25">
      <c r="A336" s="638" t="s">
        <v>85</v>
      </c>
      <c r="B336" s="638"/>
      <c r="C336" s="638"/>
      <c r="D336" s="638"/>
      <c r="E336" s="638"/>
      <c r="F336" s="638"/>
      <c r="G336" s="638"/>
      <c r="H336" s="638"/>
      <c r="I336" s="638"/>
      <c r="J336" s="638"/>
      <c r="K336" s="638"/>
      <c r="L336" s="638"/>
      <c r="M336" s="638"/>
      <c r="N336" s="638"/>
      <c r="O336" s="638"/>
      <c r="P336" s="638"/>
      <c r="Q336" s="638"/>
      <c r="R336" s="638"/>
      <c r="S336" s="638"/>
      <c r="T336" s="638"/>
      <c r="U336" s="638"/>
      <c r="V336" s="638"/>
      <c r="W336" s="638"/>
      <c r="X336" s="638"/>
      <c r="Y336" s="638"/>
      <c r="Z336" s="638"/>
      <c r="AA336" s="66"/>
      <c r="AB336" s="66"/>
      <c r="AC336" s="80"/>
    </row>
    <row r="337" spans="1:68" ht="27" customHeight="1" x14ac:dyDescent="0.25">
      <c r="A337" s="63" t="s">
        <v>551</v>
      </c>
      <c r="B337" s="63" t="s">
        <v>552</v>
      </c>
      <c r="C337" s="36">
        <v>4301051489</v>
      </c>
      <c r="D337" s="639">
        <v>4607091387919</v>
      </c>
      <c r="E337" s="639"/>
      <c r="F337" s="62">
        <v>1.35</v>
      </c>
      <c r="G337" s="37">
        <v>6</v>
      </c>
      <c r="H337" s="62">
        <v>8.1</v>
      </c>
      <c r="I337" s="62">
        <v>8.6189999999999998</v>
      </c>
      <c r="J337" s="37">
        <v>64</v>
      </c>
      <c r="K337" s="37" t="s">
        <v>119</v>
      </c>
      <c r="L337" s="37" t="s">
        <v>45</v>
      </c>
      <c r="M337" s="38" t="s">
        <v>105</v>
      </c>
      <c r="N337" s="38"/>
      <c r="O337" s="37">
        <v>45</v>
      </c>
      <c r="P337" s="80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7" s="641"/>
      <c r="R337" s="641"/>
      <c r="S337" s="641"/>
      <c r="T337" s="642"/>
      <c r="U337" s="39" t="s">
        <v>45</v>
      </c>
      <c r="V337" s="39" t="s">
        <v>45</v>
      </c>
      <c r="W337" s="40" t="s">
        <v>0</v>
      </c>
      <c r="X337" s="58">
        <v>80</v>
      </c>
      <c r="Y337" s="55">
        <f>IFERROR(IF(X337="",0,CEILING((X337/$H337),1)*$H337),"")</f>
        <v>81</v>
      </c>
      <c r="Z337" s="41">
        <f>IFERROR(IF(Y337=0,"",ROUNDUP(Y337/H337,0)*0.01898),"")</f>
        <v>0.1898</v>
      </c>
      <c r="AA337" s="68" t="s">
        <v>45</v>
      </c>
      <c r="AB337" s="69" t="s">
        <v>45</v>
      </c>
      <c r="AC337" s="404" t="s">
        <v>553</v>
      </c>
      <c r="AG337" s="78"/>
      <c r="AJ337" s="84" t="s">
        <v>45</v>
      </c>
      <c r="AK337" s="84">
        <v>0</v>
      </c>
      <c r="BB337" s="405" t="s">
        <v>66</v>
      </c>
      <c r="BM337" s="78">
        <f>IFERROR(X337*I337/H337,"0")</f>
        <v>85.125925925925927</v>
      </c>
      <c r="BN337" s="78">
        <f>IFERROR(Y337*I337/H337,"0")</f>
        <v>86.190000000000012</v>
      </c>
      <c r="BO337" s="78">
        <f>IFERROR(1/J337*(X337/H337),"0")</f>
        <v>0.15432098765432101</v>
      </c>
      <c r="BP337" s="78">
        <f>IFERROR(1/J337*(Y337/H337),"0")</f>
        <v>0.15625</v>
      </c>
    </row>
    <row r="338" spans="1:68" ht="27" customHeight="1" x14ac:dyDescent="0.25">
      <c r="A338" s="63" t="s">
        <v>554</v>
      </c>
      <c r="B338" s="63" t="s">
        <v>555</v>
      </c>
      <c r="C338" s="36">
        <v>4301051461</v>
      </c>
      <c r="D338" s="639">
        <v>4680115883604</v>
      </c>
      <c r="E338" s="639"/>
      <c r="F338" s="62">
        <v>0.35</v>
      </c>
      <c r="G338" s="37">
        <v>6</v>
      </c>
      <c r="H338" s="62">
        <v>2.1</v>
      </c>
      <c r="I338" s="62">
        <v>2.3519999999999999</v>
      </c>
      <c r="J338" s="37">
        <v>182</v>
      </c>
      <c r="K338" s="37" t="s">
        <v>90</v>
      </c>
      <c r="L338" s="37" t="s">
        <v>45</v>
      </c>
      <c r="M338" s="38" t="s">
        <v>89</v>
      </c>
      <c r="N338" s="38"/>
      <c r="O338" s="37">
        <v>45</v>
      </c>
      <c r="P338" s="807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8" s="641"/>
      <c r="R338" s="641"/>
      <c r="S338" s="641"/>
      <c r="T338" s="642"/>
      <c r="U338" s="39" t="s">
        <v>45</v>
      </c>
      <c r="V338" s="39" t="s">
        <v>45</v>
      </c>
      <c r="W338" s="40" t="s">
        <v>0</v>
      </c>
      <c r="X338" s="58">
        <v>10</v>
      </c>
      <c r="Y338" s="55">
        <f>IFERROR(IF(X338="",0,CEILING((X338/$H338),1)*$H338),"")</f>
        <v>10.5</v>
      </c>
      <c r="Z338" s="41">
        <f>IFERROR(IF(Y338=0,"",ROUNDUP(Y338/H338,0)*0.00651),"")</f>
        <v>3.2550000000000003E-2</v>
      </c>
      <c r="AA338" s="68" t="s">
        <v>45</v>
      </c>
      <c r="AB338" s="69" t="s">
        <v>45</v>
      </c>
      <c r="AC338" s="406" t="s">
        <v>556</v>
      </c>
      <c r="AG338" s="78"/>
      <c r="AJ338" s="84" t="s">
        <v>45</v>
      </c>
      <c r="AK338" s="84">
        <v>0</v>
      </c>
      <c r="BB338" s="407" t="s">
        <v>66</v>
      </c>
      <c r="BM338" s="78">
        <f>IFERROR(X338*I338/H338,"0")</f>
        <v>11.2</v>
      </c>
      <c r="BN338" s="78">
        <f>IFERROR(Y338*I338/H338,"0")</f>
        <v>11.759999999999998</v>
      </c>
      <c r="BO338" s="78">
        <f>IFERROR(1/J338*(X338/H338),"0")</f>
        <v>2.6164311878597593E-2</v>
      </c>
      <c r="BP338" s="78">
        <f>IFERROR(1/J338*(Y338/H338),"0")</f>
        <v>2.7472527472527476E-2</v>
      </c>
    </row>
    <row r="339" spans="1:68" ht="27" customHeight="1" x14ac:dyDescent="0.25">
      <c r="A339" s="63" t="s">
        <v>557</v>
      </c>
      <c r="B339" s="63" t="s">
        <v>558</v>
      </c>
      <c r="C339" s="36">
        <v>4301051864</v>
      </c>
      <c r="D339" s="639">
        <v>4680115883567</v>
      </c>
      <c r="E339" s="639"/>
      <c r="F339" s="62">
        <v>0.35</v>
      </c>
      <c r="G339" s="37">
        <v>6</v>
      </c>
      <c r="H339" s="62">
        <v>2.1</v>
      </c>
      <c r="I339" s="62">
        <v>2.34</v>
      </c>
      <c r="J339" s="37">
        <v>182</v>
      </c>
      <c r="K339" s="37" t="s">
        <v>90</v>
      </c>
      <c r="L339" s="37" t="s">
        <v>45</v>
      </c>
      <c r="M339" s="38" t="s">
        <v>105</v>
      </c>
      <c r="N339" s="38"/>
      <c r="O339" s="37">
        <v>40</v>
      </c>
      <c r="P339" s="808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9" s="641"/>
      <c r="R339" s="641"/>
      <c r="S339" s="641"/>
      <c r="T339" s="642"/>
      <c r="U339" s="39" t="s">
        <v>45</v>
      </c>
      <c r="V339" s="39" t="s">
        <v>45</v>
      </c>
      <c r="W339" s="40" t="s">
        <v>0</v>
      </c>
      <c r="X339" s="58">
        <v>0</v>
      </c>
      <c r="Y339" s="55">
        <f>IFERROR(IF(X339="",0,CEILING((X339/$H339),1)*$H339),"")</f>
        <v>0</v>
      </c>
      <c r="Z339" s="41" t="str">
        <f>IFERROR(IF(Y339=0,"",ROUNDUP(Y339/H339,0)*0.00651),"")</f>
        <v/>
      </c>
      <c r="AA339" s="68" t="s">
        <v>45</v>
      </c>
      <c r="AB339" s="69" t="s">
        <v>45</v>
      </c>
      <c r="AC339" s="408" t="s">
        <v>559</v>
      </c>
      <c r="AG339" s="78"/>
      <c r="AJ339" s="84" t="s">
        <v>45</v>
      </c>
      <c r="AK339" s="84">
        <v>0</v>
      </c>
      <c r="BB339" s="409" t="s">
        <v>66</v>
      </c>
      <c r="BM339" s="78">
        <f>IFERROR(X339*I339/H339,"0")</f>
        <v>0</v>
      </c>
      <c r="BN339" s="78">
        <f>IFERROR(Y339*I339/H339,"0")</f>
        <v>0</v>
      </c>
      <c r="BO339" s="78">
        <f>IFERROR(1/J339*(X339/H339),"0")</f>
        <v>0</v>
      </c>
      <c r="BP339" s="78">
        <f>IFERROR(1/J339*(Y339/H339),"0")</f>
        <v>0</v>
      </c>
    </row>
    <row r="340" spans="1:68" x14ac:dyDescent="0.2">
      <c r="A340" s="646"/>
      <c r="B340" s="646"/>
      <c r="C340" s="646"/>
      <c r="D340" s="646"/>
      <c r="E340" s="646"/>
      <c r="F340" s="646"/>
      <c r="G340" s="646"/>
      <c r="H340" s="646"/>
      <c r="I340" s="646"/>
      <c r="J340" s="646"/>
      <c r="K340" s="646"/>
      <c r="L340" s="646"/>
      <c r="M340" s="646"/>
      <c r="N340" s="646"/>
      <c r="O340" s="647"/>
      <c r="P340" s="643" t="s">
        <v>40</v>
      </c>
      <c r="Q340" s="644"/>
      <c r="R340" s="644"/>
      <c r="S340" s="644"/>
      <c r="T340" s="644"/>
      <c r="U340" s="644"/>
      <c r="V340" s="645"/>
      <c r="W340" s="42" t="s">
        <v>39</v>
      </c>
      <c r="X340" s="43">
        <f>IFERROR(X337/H337,"0")+IFERROR(X338/H338,"0")+IFERROR(X339/H339,"0")</f>
        <v>14.638447971781307</v>
      </c>
      <c r="Y340" s="43">
        <f>IFERROR(Y337/H337,"0")+IFERROR(Y338/H338,"0")+IFERROR(Y339/H339,"0")</f>
        <v>15</v>
      </c>
      <c r="Z340" s="43">
        <f>IFERROR(IF(Z337="",0,Z337),"0")+IFERROR(IF(Z338="",0,Z338),"0")+IFERROR(IF(Z339="",0,Z339),"0")</f>
        <v>0.22234999999999999</v>
      </c>
      <c r="AA340" s="67"/>
      <c r="AB340" s="67"/>
      <c r="AC340" s="67"/>
    </row>
    <row r="341" spans="1:68" x14ac:dyDescent="0.2">
      <c r="A341" s="646"/>
      <c r="B341" s="646"/>
      <c r="C341" s="646"/>
      <c r="D341" s="646"/>
      <c r="E341" s="646"/>
      <c r="F341" s="646"/>
      <c r="G341" s="646"/>
      <c r="H341" s="646"/>
      <c r="I341" s="646"/>
      <c r="J341" s="646"/>
      <c r="K341" s="646"/>
      <c r="L341" s="646"/>
      <c r="M341" s="646"/>
      <c r="N341" s="646"/>
      <c r="O341" s="647"/>
      <c r="P341" s="643" t="s">
        <v>40</v>
      </c>
      <c r="Q341" s="644"/>
      <c r="R341" s="644"/>
      <c r="S341" s="644"/>
      <c r="T341" s="644"/>
      <c r="U341" s="644"/>
      <c r="V341" s="645"/>
      <c r="W341" s="42" t="s">
        <v>0</v>
      </c>
      <c r="X341" s="43">
        <f>IFERROR(SUM(X337:X339),"0")</f>
        <v>90</v>
      </c>
      <c r="Y341" s="43">
        <f>IFERROR(SUM(Y337:Y339),"0")</f>
        <v>91.5</v>
      </c>
      <c r="Z341" s="42"/>
      <c r="AA341" s="67"/>
      <c r="AB341" s="67"/>
      <c r="AC341" s="67"/>
    </row>
    <row r="342" spans="1:68" ht="27.75" customHeight="1" x14ac:dyDescent="0.2">
      <c r="A342" s="636" t="s">
        <v>560</v>
      </c>
      <c r="B342" s="636"/>
      <c r="C342" s="636"/>
      <c r="D342" s="636"/>
      <c r="E342" s="636"/>
      <c r="F342" s="636"/>
      <c r="G342" s="636"/>
      <c r="H342" s="636"/>
      <c r="I342" s="636"/>
      <c r="J342" s="636"/>
      <c r="K342" s="636"/>
      <c r="L342" s="636"/>
      <c r="M342" s="636"/>
      <c r="N342" s="636"/>
      <c r="O342" s="636"/>
      <c r="P342" s="636"/>
      <c r="Q342" s="636"/>
      <c r="R342" s="636"/>
      <c r="S342" s="636"/>
      <c r="T342" s="636"/>
      <c r="U342" s="636"/>
      <c r="V342" s="636"/>
      <c r="W342" s="636"/>
      <c r="X342" s="636"/>
      <c r="Y342" s="636"/>
      <c r="Z342" s="636"/>
      <c r="AA342" s="54"/>
      <c r="AB342" s="54"/>
      <c r="AC342" s="54"/>
    </row>
    <row r="343" spans="1:68" ht="16.5" customHeight="1" x14ac:dyDescent="0.25">
      <c r="A343" s="637" t="s">
        <v>561</v>
      </c>
      <c r="B343" s="637"/>
      <c r="C343" s="637"/>
      <c r="D343" s="637"/>
      <c r="E343" s="637"/>
      <c r="F343" s="637"/>
      <c r="G343" s="637"/>
      <c r="H343" s="637"/>
      <c r="I343" s="637"/>
      <c r="J343" s="637"/>
      <c r="K343" s="637"/>
      <c r="L343" s="637"/>
      <c r="M343" s="637"/>
      <c r="N343" s="637"/>
      <c r="O343" s="637"/>
      <c r="P343" s="637"/>
      <c r="Q343" s="637"/>
      <c r="R343" s="637"/>
      <c r="S343" s="637"/>
      <c r="T343" s="637"/>
      <c r="U343" s="637"/>
      <c r="V343" s="637"/>
      <c r="W343" s="637"/>
      <c r="X343" s="637"/>
      <c r="Y343" s="637"/>
      <c r="Z343" s="637"/>
      <c r="AA343" s="65"/>
      <c r="AB343" s="65"/>
      <c r="AC343" s="79"/>
    </row>
    <row r="344" spans="1:68" ht="14.25" customHeight="1" x14ac:dyDescent="0.25">
      <c r="A344" s="638" t="s">
        <v>114</v>
      </c>
      <c r="B344" s="638"/>
      <c r="C344" s="638"/>
      <c r="D344" s="638"/>
      <c r="E344" s="638"/>
      <c r="F344" s="638"/>
      <c r="G344" s="638"/>
      <c r="H344" s="638"/>
      <c r="I344" s="638"/>
      <c r="J344" s="638"/>
      <c r="K344" s="638"/>
      <c r="L344" s="638"/>
      <c r="M344" s="638"/>
      <c r="N344" s="638"/>
      <c r="O344" s="638"/>
      <c r="P344" s="638"/>
      <c r="Q344" s="638"/>
      <c r="R344" s="638"/>
      <c r="S344" s="638"/>
      <c r="T344" s="638"/>
      <c r="U344" s="638"/>
      <c r="V344" s="638"/>
      <c r="W344" s="638"/>
      <c r="X344" s="638"/>
      <c r="Y344" s="638"/>
      <c r="Z344" s="638"/>
      <c r="AA344" s="66"/>
      <c r="AB344" s="66"/>
      <c r="AC344" s="80"/>
    </row>
    <row r="345" spans="1:68" ht="37.5" customHeight="1" x14ac:dyDescent="0.25">
      <c r="A345" s="63" t="s">
        <v>562</v>
      </c>
      <c r="B345" s="63" t="s">
        <v>563</v>
      </c>
      <c r="C345" s="36">
        <v>4301011869</v>
      </c>
      <c r="D345" s="639">
        <v>4680115884847</v>
      </c>
      <c r="E345" s="639"/>
      <c r="F345" s="62">
        <v>2.5</v>
      </c>
      <c r="G345" s="37">
        <v>6</v>
      </c>
      <c r="H345" s="62">
        <v>15</v>
      </c>
      <c r="I345" s="62">
        <v>15.48</v>
      </c>
      <c r="J345" s="37">
        <v>48</v>
      </c>
      <c r="K345" s="37" t="s">
        <v>119</v>
      </c>
      <c r="L345" s="37" t="s">
        <v>137</v>
      </c>
      <c r="M345" s="38" t="s">
        <v>83</v>
      </c>
      <c r="N345" s="38"/>
      <c r="O345" s="37">
        <v>60</v>
      </c>
      <c r="P345" s="809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5" s="641"/>
      <c r="R345" s="641"/>
      <c r="S345" s="641"/>
      <c r="T345" s="642"/>
      <c r="U345" s="39" t="s">
        <v>45</v>
      </c>
      <c r="V345" s="39" t="s">
        <v>45</v>
      </c>
      <c r="W345" s="40" t="s">
        <v>0</v>
      </c>
      <c r="X345" s="58">
        <v>2880</v>
      </c>
      <c r="Y345" s="55">
        <f t="shared" ref="Y345:Y351" si="47">IFERROR(IF(X345="",0,CEILING((X345/$H345),1)*$H345),"")</f>
        <v>2880</v>
      </c>
      <c r="Z345" s="41">
        <f>IFERROR(IF(Y345=0,"",ROUNDUP(Y345/H345,0)*0.02175),"")</f>
        <v>4.1760000000000002</v>
      </c>
      <c r="AA345" s="68" t="s">
        <v>45</v>
      </c>
      <c r="AB345" s="69" t="s">
        <v>45</v>
      </c>
      <c r="AC345" s="410" t="s">
        <v>564</v>
      </c>
      <c r="AG345" s="78"/>
      <c r="AJ345" s="84" t="s">
        <v>138</v>
      </c>
      <c r="AK345" s="84">
        <v>720</v>
      </c>
      <c r="BB345" s="411" t="s">
        <v>66</v>
      </c>
      <c r="BM345" s="78">
        <f t="shared" ref="BM345:BM351" si="48">IFERROR(X345*I345/H345,"0")</f>
        <v>2972.1600000000003</v>
      </c>
      <c r="BN345" s="78">
        <f t="shared" ref="BN345:BN351" si="49">IFERROR(Y345*I345/H345,"0")</f>
        <v>2972.1600000000003</v>
      </c>
      <c r="BO345" s="78">
        <f t="shared" ref="BO345:BO351" si="50">IFERROR(1/J345*(X345/H345),"0")</f>
        <v>4</v>
      </c>
      <c r="BP345" s="78">
        <f t="shared" ref="BP345:BP351" si="51">IFERROR(1/J345*(Y345/H345),"0")</f>
        <v>4</v>
      </c>
    </row>
    <row r="346" spans="1:68" ht="27" customHeight="1" x14ac:dyDescent="0.25">
      <c r="A346" s="63" t="s">
        <v>565</v>
      </c>
      <c r="B346" s="63" t="s">
        <v>566</v>
      </c>
      <c r="C346" s="36">
        <v>4301011870</v>
      </c>
      <c r="D346" s="639">
        <v>4680115884854</v>
      </c>
      <c r="E346" s="639"/>
      <c r="F346" s="62">
        <v>2.5</v>
      </c>
      <c r="G346" s="37">
        <v>6</v>
      </c>
      <c r="H346" s="62">
        <v>15</v>
      </c>
      <c r="I346" s="62">
        <v>15.48</v>
      </c>
      <c r="J346" s="37">
        <v>48</v>
      </c>
      <c r="K346" s="37" t="s">
        <v>119</v>
      </c>
      <c r="L346" s="37" t="s">
        <v>137</v>
      </c>
      <c r="M346" s="38" t="s">
        <v>83</v>
      </c>
      <c r="N346" s="38"/>
      <c r="O346" s="37">
        <v>60</v>
      </c>
      <c r="P346" s="81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6" s="641"/>
      <c r="R346" s="641"/>
      <c r="S346" s="641"/>
      <c r="T346" s="642"/>
      <c r="U346" s="39" t="s">
        <v>45</v>
      </c>
      <c r="V346" s="39" t="s">
        <v>45</v>
      </c>
      <c r="W346" s="40" t="s">
        <v>0</v>
      </c>
      <c r="X346" s="58">
        <v>2160</v>
      </c>
      <c r="Y346" s="55">
        <f t="shared" si="47"/>
        <v>2160</v>
      </c>
      <c r="Z346" s="41">
        <f>IFERROR(IF(Y346=0,"",ROUNDUP(Y346/H346,0)*0.02175),"")</f>
        <v>3.1319999999999997</v>
      </c>
      <c r="AA346" s="68" t="s">
        <v>45</v>
      </c>
      <c r="AB346" s="69" t="s">
        <v>45</v>
      </c>
      <c r="AC346" s="412" t="s">
        <v>567</v>
      </c>
      <c r="AG346" s="78"/>
      <c r="AJ346" s="84" t="s">
        <v>138</v>
      </c>
      <c r="AK346" s="84">
        <v>720</v>
      </c>
      <c r="BB346" s="413" t="s">
        <v>66</v>
      </c>
      <c r="BM346" s="78">
        <f t="shared" si="48"/>
        <v>2229.1200000000003</v>
      </c>
      <c r="BN346" s="78">
        <f t="shared" si="49"/>
        <v>2229.1200000000003</v>
      </c>
      <c r="BO346" s="78">
        <f t="shared" si="50"/>
        <v>3</v>
      </c>
      <c r="BP346" s="78">
        <f t="shared" si="51"/>
        <v>3</v>
      </c>
    </row>
    <row r="347" spans="1:68" ht="27" customHeight="1" x14ac:dyDescent="0.25">
      <c r="A347" s="63" t="s">
        <v>568</v>
      </c>
      <c r="B347" s="63" t="s">
        <v>569</v>
      </c>
      <c r="C347" s="36">
        <v>4301011832</v>
      </c>
      <c r="D347" s="639">
        <v>4607091383997</v>
      </c>
      <c r="E347" s="639"/>
      <c r="F347" s="62">
        <v>2.5</v>
      </c>
      <c r="G347" s="37">
        <v>6</v>
      </c>
      <c r="H347" s="62">
        <v>15</v>
      </c>
      <c r="I347" s="62">
        <v>15.48</v>
      </c>
      <c r="J347" s="37">
        <v>48</v>
      </c>
      <c r="K347" s="37" t="s">
        <v>119</v>
      </c>
      <c r="L347" s="37" t="s">
        <v>45</v>
      </c>
      <c r="M347" s="38" t="s">
        <v>105</v>
      </c>
      <c r="N347" s="38"/>
      <c r="O347" s="37">
        <v>60</v>
      </c>
      <c r="P347" s="81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7" s="641"/>
      <c r="R347" s="641"/>
      <c r="S347" s="641"/>
      <c r="T347" s="642"/>
      <c r="U347" s="39" t="s">
        <v>45</v>
      </c>
      <c r="V347" s="39" t="s">
        <v>45</v>
      </c>
      <c r="W347" s="40" t="s">
        <v>0</v>
      </c>
      <c r="X347" s="58">
        <v>4320</v>
      </c>
      <c r="Y347" s="55">
        <f t="shared" si="47"/>
        <v>4320</v>
      </c>
      <c r="Z347" s="41">
        <f>IFERROR(IF(Y347=0,"",ROUNDUP(Y347/H347,0)*0.02175),"")</f>
        <v>6.2639999999999993</v>
      </c>
      <c r="AA347" s="68" t="s">
        <v>45</v>
      </c>
      <c r="AB347" s="69" t="s">
        <v>45</v>
      </c>
      <c r="AC347" s="414" t="s">
        <v>570</v>
      </c>
      <c r="AG347" s="78"/>
      <c r="AJ347" s="84" t="s">
        <v>45</v>
      </c>
      <c r="AK347" s="84">
        <v>0</v>
      </c>
      <c r="BB347" s="415" t="s">
        <v>66</v>
      </c>
      <c r="BM347" s="78">
        <f t="shared" si="48"/>
        <v>4458.2400000000007</v>
      </c>
      <c r="BN347" s="78">
        <f t="shared" si="49"/>
        <v>4458.2400000000007</v>
      </c>
      <c r="BO347" s="78">
        <f t="shared" si="50"/>
        <v>6</v>
      </c>
      <c r="BP347" s="78">
        <f t="shared" si="51"/>
        <v>6</v>
      </c>
    </row>
    <row r="348" spans="1:68" ht="37.5" customHeight="1" x14ac:dyDescent="0.25">
      <c r="A348" s="63" t="s">
        <v>571</v>
      </c>
      <c r="B348" s="63" t="s">
        <v>572</v>
      </c>
      <c r="C348" s="36">
        <v>4301011867</v>
      </c>
      <c r="D348" s="639">
        <v>4680115884830</v>
      </c>
      <c r="E348" s="639"/>
      <c r="F348" s="62">
        <v>2.5</v>
      </c>
      <c r="G348" s="37">
        <v>6</v>
      </c>
      <c r="H348" s="62">
        <v>15</v>
      </c>
      <c r="I348" s="62">
        <v>15.48</v>
      </c>
      <c r="J348" s="37">
        <v>48</v>
      </c>
      <c r="K348" s="37" t="s">
        <v>119</v>
      </c>
      <c r="L348" s="37" t="s">
        <v>137</v>
      </c>
      <c r="M348" s="38" t="s">
        <v>83</v>
      </c>
      <c r="N348" s="38"/>
      <c r="O348" s="37">
        <v>60</v>
      </c>
      <c r="P348" s="812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8" s="641"/>
      <c r="R348" s="641"/>
      <c r="S348" s="641"/>
      <c r="T348" s="642"/>
      <c r="U348" s="39" t="s">
        <v>45</v>
      </c>
      <c r="V348" s="39" t="s">
        <v>45</v>
      </c>
      <c r="W348" s="40" t="s">
        <v>0</v>
      </c>
      <c r="X348" s="58">
        <v>0</v>
      </c>
      <c r="Y348" s="55">
        <f t="shared" si="47"/>
        <v>0</v>
      </c>
      <c r="Z348" s="41" t="str">
        <f>IFERROR(IF(Y348=0,"",ROUNDUP(Y348/H348,0)*0.02175),"")</f>
        <v/>
      </c>
      <c r="AA348" s="68" t="s">
        <v>45</v>
      </c>
      <c r="AB348" s="69" t="s">
        <v>45</v>
      </c>
      <c r="AC348" s="416" t="s">
        <v>573</v>
      </c>
      <c r="AG348" s="78"/>
      <c r="AJ348" s="84" t="s">
        <v>138</v>
      </c>
      <c r="AK348" s="84">
        <v>720</v>
      </c>
      <c r="BB348" s="417" t="s">
        <v>66</v>
      </c>
      <c r="BM348" s="78">
        <f t="shared" si="48"/>
        <v>0</v>
      </c>
      <c r="BN348" s="78">
        <f t="shared" si="49"/>
        <v>0</v>
      </c>
      <c r="BO348" s="78">
        <f t="shared" si="50"/>
        <v>0</v>
      </c>
      <c r="BP348" s="78">
        <f t="shared" si="51"/>
        <v>0</v>
      </c>
    </row>
    <row r="349" spans="1:68" ht="27" customHeight="1" x14ac:dyDescent="0.25">
      <c r="A349" s="63" t="s">
        <v>574</v>
      </c>
      <c r="B349" s="63" t="s">
        <v>575</v>
      </c>
      <c r="C349" s="36">
        <v>4301011433</v>
      </c>
      <c r="D349" s="639">
        <v>4680115882638</v>
      </c>
      <c r="E349" s="639"/>
      <c r="F349" s="62">
        <v>0.4</v>
      </c>
      <c r="G349" s="37">
        <v>10</v>
      </c>
      <c r="H349" s="62">
        <v>4</v>
      </c>
      <c r="I349" s="62">
        <v>4.21</v>
      </c>
      <c r="J349" s="37">
        <v>132</v>
      </c>
      <c r="K349" s="37" t="s">
        <v>122</v>
      </c>
      <c r="L349" s="37" t="s">
        <v>45</v>
      </c>
      <c r="M349" s="38" t="s">
        <v>118</v>
      </c>
      <c r="N349" s="38"/>
      <c r="O349" s="37">
        <v>90</v>
      </c>
      <c r="P349" s="813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9" s="641"/>
      <c r="R349" s="641"/>
      <c r="S349" s="641"/>
      <c r="T349" s="642"/>
      <c r="U349" s="39" t="s">
        <v>45</v>
      </c>
      <c r="V349" s="39" t="s">
        <v>45</v>
      </c>
      <c r="W349" s="40" t="s">
        <v>0</v>
      </c>
      <c r="X349" s="58">
        <v>0</v>
      </c>
      <c r="Y349" s="55">
        <f t="shared" si="47"/>
        <v>0</v>
      </c>
      <c r="Z349" s="41" t="str">
        <f>IFERROR(IF(Y349=0,"",ROUNDUP(Y349/H349,0)*0.00902),"")</f>
        <v/>
      </c>
      <c r="AA349" s="68" t="s">
        <v>45</v>
      </c>
      <c r="AB349" s="69" t="s">
        <v>45</v>
      </c>
      <c r="AC349" s="418" t="s">
        <v>576</v>
      </c>
      <c r="AG349" s="78"/>
      <c r="AJ349" s="84" t="s">
        <v>45</v>
      </c>
      <c r="AK349" s="84">
        <v>0</v>
      </c>
      <c r="BB349" s="419" t="s">
        <v>66</v>
      </c>
      <c r="BM349" s="78">
        <f t="shared" si="48"/>
        <v>0</v>
      </c>
      <c r="BN349" s="78">
        <f t="shared" si="49"/>
        <v>0</v>
      </c>
      <c r="BO349" s="78">
        <f t="shared" si="50"/>
        <v>0</v>
      </c>
      <c r="BP349" s="78">
        <f t="shared" si="51"/>
        <v>0</v>
      </c>
    </row>
    <row r="350" spans="1:68" ht="27" customHeight="1" x14ac:dyDescent="0.25">
      <c r="A350" s="63" t="s">
        <v>577</v>
      </c>
      <c r="B350" s="63" t="s">
        <v>578</v>
      </c>
      <c r="C350" s="36">
        <v>4301011952</v>
      </c>
      <c r="D350" s="639">
        <v>4680115884922</v>
      </c>
      <c r="E350" s="639"/>
      <c r="F350" s="62">
        <v>0.5</v>
      </c>
      <c r="G350" s="37">
        <v>10</v>
      </c>
      <c r="H350" s="62">
        <v>5</v>
      </c>
      <c r="I350" s="62">
        <v>5.21</v>
      </c>
      <c r="J350" s="37">
        <v>132</v>
      </c>
      <c r="K350" s="37" t="s">
        <v>122</v>
      </c>
      <c r="L350" s="37" t="s">
        <v>45</v>
      </c>
      <c r="M350" s="38" t="s">
        <v>83</v>
      </c>
      <c r="N350" s="38"/>
      <c r="O350" s="37">
        <v>60</v>
      </c>
      <c r="P350" s="814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0" s="641"/>
      <c r="R350" s="641"/>
      <c r="S350" s="641"/>
      <c r="T350" s="642"/>
      <c r="U350" s="39" t="s">
        <v>45</v>
      </c>
      <c r="V350" s="39" t="s">
        <v>45</v>
      </c>
      <c r="W350" s="40" t="s">
        <v>0</v>
      </c>
      <c r="X350" s="58">
        <v>0</v>
      </c>
      <c r="Y350" s="55">
        <f t="shared" si="47"/>
        <v>0</v>
      </c>
      <c r="Z350" s="41" t="str">
        <f>IFERROR(IF(Y350=0,"",ROUNDUP(Y350/H350,0)*0.00902),"")</f>
        <v/>
      </c>
      <c r="AA350" s="68" t="s">
        <v>45</v>
      </c>
      <c r="AB350" s="69" t="s">
        <v>45</v>
      </c>
      <c r="AC350" s="420" t="s">
        <v>567</v>
      </c>
      <c r="AG350" s="78"/>
      <c r="AJ350" s="84" t="s">
        <v>45</v>
      </c>
      <c r="AK350" s="84">
        <v>0</v>
      </c>
      <c r="BB350" s="421" t="s">
        <v>66</v>
      </c>
      <c r="BM350" s="78">
        <f t="shared" si="48"/>
        <v>0</v>
      </c>
      <c r="BN350" s="78">
        <f t="shared" si="49"/>
        <v>0</v>
      </c>
      <c r="BO350" s="78">
        <f t="shared" si="50"/>
        <v>0</v>
      </c>
      <c r="BP350" s="78">
        <f t="shared" si="51"/>
        <v>0</v>
      </c>
    </row>
    <row r="351" spans="1:68" ht="37.5" customHeight="1" x14ac:dyDescent="0.25">
      <c r="A351" s="63" t="s">
        <v>579</v>
      </c>
      <c r="B351" s="63" t="s">
        <v>580</v>
      </c>
      <c r="C351" s="36">
        <v>4301011868</v>
      </c>
      <c r="D351" s="639">
        <v>4680115884861</v>
      </c>
      <c r="E351" s="639"/>
      <c r="F351" s="62">
        <v>0.5</v>
      </c>
      <c r="G351" s="37">
        <v>10</v>
      </c>
      <c r="H351" s="62">
        <v>5</v>
      </c>
      <c r="I351" s="62">
        <v>5.21</v>
      </c>
      <c r="J351" s="37">
        <v>132</v>
      </c>
      <c r="K351" s="37" t="s">
        <v>122</v>
      </c>
      <c r="L351" s="37" t="s">
        <v>45</v>
      </c>
      <c r="M351" s="38" t="s">
        <v>83</v>
      </c>
      <c r="N351" s="38"/>
      <c r="O351" s="37">
        <v>60</v>
      </c>
      <c r="P351" s="81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1" s="641"/>
      <c r="R351" s="641"/>
      <c r="S351" s="641"/>
      <c r="T351" s="642"/>
      <c r="U351" s="39" t="s">
        <v>45</v>
      </c>
      <c r="V351" s="39" t="s">
        <v>45</v>
      </c>
      <c r="W351" s="40" t="s">
        <v>0</v>
      </c>
      <c r="X351" s="58">
        <v>0</v>
      </c>
      <c r="Y351" s="55">
        <f t="shared" si="47"/>
        <v>0</v>
      </c>
      <c r="Z351" s="41" t="str">
        <f>IFERROR(IF(Y351=0,"",ROUNDUP(Y351/H351,0)*0.00902),"")</f>
        <v/>
      </c>
      <c r="AA351" s="68" t="s">
        <v>45</v>
      </c>
      <c r="AB351" s="69" t="s">
        <v>45</v>
      </c>
      <c r="AC351" s="422" t="s">
        <v>573</v>
      </c>
      <c r="AG351" s="78"/>
      <c r="AJ351" s="84" t="s">
        <v>45</v>
      </c>
      <c r="AK351" s="84">
        <v>0</v>
      </c>
      <c r="BB351" s="423" t="s">
        <v>66</v>
      </c>
      <c r="BM351" s="78">
        <f t="shared" si="48"/>
        <v>0</v>
      </c>
      <c r="BN351" s="78">
        <f t="shared" si="49"/>
        <v>0</v>
      </c>
      <c r="BO351" s="78">
        <f t="shared" si="50"/>
        <v>0</v>
      </c>
      <c r="BP351" s="78">
        <f t="shared" si="51"/>
        <v>0</v>
      </c>
    </row>
    <row r="352" spans="1:68" x14ac:dyDescent="0.2">
      <c r="A352" s="646"/>
      <c r="B352" s="646"/>
      <c r="C352" s="646"/>
      <c r="D352" s="646"/>
      <c r="E352" s="646"/>
      <c r="F352" s="646"/>
      <c r="G352" s="646"/>
      <c r="H352" s="646"/>
      <c r="I352" s="646"/>
      <c r="J352" s="646"/>
      <c r="K352" s="646"/>
      <c r="L352" s="646"/>
      <c r="M352" s="646"/>
      <c r="N352" s="646"/>
      <c r="O352" s="647"/>
      <c r="P352" s="643" t="s">
        <v>40</v>
      </c>
      <c r="Q352" s="644"/>
      <c r="R352" s="644"/>
      <c r="S352" s="644"/>
      <c r="T352" s="644"/>
      <c r="U352" s="644"/>
      <c r="V352" s="645"/>
      <c r="W352" s="42" t="s">
        <v>39</v>
      </c>
      <c r="X352" s="43">
        <f>IFERROR(X345/H345,"0")+IFERROR(X346/H346,"0")+IFERROR(X347/H347,"0")+IFERROR(X348/H348,"0")+IFERROR(X349/H349,"0")+IFERROR(X350/H350,"0")+IFERROR(X351/H351,"0")</f>
        <v>624</v>
      </c>
      <c r="Y352" s="43">
        <f>IFERROR(Y345/H345,"0")+IFERROR(Y346/H346,"0")+IFERROR(Y347/H347,"0")+IFERROR(Y348/H348,"0")+IFERROR(Y349/H349,"0")+IFERROR(Y350/H350,"0")+IFERROR(Y351/H351,"0")</f>
        <v>624</v>
      </c>
      <c r="Z352" s="43">
        <f>IFERROR(IF(Z345="",0,Z345),"0")+IFERROR(IF(Z346="",0,Z346),"0")+IFERROR(IF(Z347="",0,Z347),"0")+IFERROR(IF(Z348="",0,Z348),"0")+IFERROR(IF(Z349="",0,Z349),"0")+IFERROR(IF(Z350="",0,Z350),"0")+IFERROR(IF(Z351="",0,Z351),"0")</f>
        <v>13.571999999999999</v>
      </c>
      <c r="AA352" s="67"/>
      <c r="AB352" s="67"/>
      <c r="AC352" s="67"/>
    </row>
    <row r="353" spans="1:68" x14ac:dyDescent="0.2">
      <c r="A353" s="646"/>
      <c r="B353" s="646"/>
      <c r="C353" s="646"/>
      <c r="D353" s="646"/>
      <c r="E353" s="646"/>
      <c r="F353" s="646"/>
      <c r="G353" s="646"/>
      <c r="H353" s="646"/>
      <c r="I353" s="646"/>
      <c r="J353" s="646"/>
      <c r="K353" s="646"/>
      <c r="L353" s="646"/>
      <c r="M353" s="646"/>
      <c r="N353" s="646"/>
      <c r="O353" s="647"/>
      <c r="P353" s="643" t="s">
        <v>40</v>
      </c>
      <c r="Q353" s="644"/>
      <c r="R353" s="644"/>
      <c r="S353" s="644"/>
      <c r="T353" s="644"/>
      <c r="U353" s="644"/>
      <c r="V353" s="645"/>
      <c r="W353" s="42" t="s">
        <v>0</v>
      </c>
      <c r="X353" s="43">
        <f>IFERROR(SUM(X345:X351),"0")</f>
        <v>9360</v>
      </c>
      <c r="Y353" s="43">
        <f>IFERROR(SUM(Y345:Y351),"0")</f>
        <v>9360</v>
      </c>
      <c r="Z353" s="42"/>
      <c r="AA353" s="67"/>
      <c r="AB353" s="67"/>
      <c r="AC353" s="67"/>
    </row>
    <row r="354" spans="1:68" ht="14.25" customHeight="1" x14ac:dyDescent="0.25">
      <c r="A354" s="638" t="s">
        <v>150</v>
      </c>
      <c r="B354" s="638"/>
      <c r="C354" s="638"/>
      <c r="D354" s="638"/>
      <c r="E354" s="638"/>
      <c r="F354" s="638"/>
      <c r="G354" s="638"/>
      <c r="H354" s="638"/>
      <c r="I354" s="638"/>
      <c r="J354" s="638"/>
      <c r="K354" s="638"/>
      <c r="L354" s="638"/>
      <c r="M354" s="638"/>
      <c r="N354" s="638"/>
      <c r="O354" s="638"/>
      <c r="P354" s="638"/>
      <c r="Q354" s="638"/>
      <c r="R354" s="638"/>
      <c r="S354" s="638"/>
      <c r="T354" s="638"/>
      <c r="U354" s="638"/>
      <c r="V354" s="638"/>
      <c r="W354" s="638"/>
      <c r="X354" s="638"/>
      <c r="Y354" s="638"/>
      <c r="Z354" s="638"/>
      <c r="AA354" s="66"/>
      <c r="AB354" s="66"/>
      <c r="AC354" s="80"/>
    </row>
    <row r="355" spans="1:68" ht="27" customHeight="1" x14ac:dyDescent="0.25">
      <c r="A355" s="63" t="s">
        <v>581</v>
      </c>
      <c r="B355" s="63" t="s">
        <v>582</v>
      </c>
      <c r="C355" s="36">
        <v>4301020178</v>
      </c>
      <c r="D355" s="639">
        <v>4607091383980</v>
      </c>
      <c r="E355" s="639"/>
      <c r="F355" s="62">
        <v>2.5</v>
      </c>
      <c r="G355" s="37">
        <v>6</v>
      </c>
      <c r="H355" s="62">
        <v>15</v>
      </c>
      <c r="I355" s="62">
        <v>15.48</v>
      </c>
      <c r="J355" s="37">
        <v>48</v>
      </c>
      <c r="K355" s="37" t="s">
        <v>119</v>
      </c>
      <c r="L355" s="37" t="s">
        <v>137</v>
      </c>
      <c r="M355" s="38" t="s">
        <v>118</v>
      </c>
      <c r="N355" s="38"/>
      <c r="O355" s="37">
        <v>50</v>
      </c>
      <c r="P355" s="81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5" s="641"/>
      <c r="R355" s="641"/>
      <c r="S355" s="641"/>
      <c r="T355" s="642"/>
      <c r="U355" s="39" t="s">
        <v>45</v>
      </c>
      <c r="V355" s="39" t="s">
        <v>45</v>
      </c>
      <c r="W355" s="40" t="s">
        <v>0</v>
      </c>
      <c r="X355" s="58">
        <v>2880</v>
      </c>
      <c r="Y355" s="55">
        <f>IFERROR(IF(X355="",0,CEILING((X355/$H355),1)*$H355),"")</f>
        <v>2880</v>
      </c>
      <c r="Z355" s="41">
        <f>IFERROR(IF(Y355=0,"",ROUNDUP(Y355/H355,0)*0.02175),"")</f>
        <v>4.1760000000000002</v>
      </c>
      <c r="AA355" s="68" t="s">
        <v>45</v>
      </c>
      <c r="AB355" s="69" t="s">
        <v>45</v>
      </c>
      <c r="AC355" s="424" t="s">
        <v>583</v>
      </c>
      <c r="AG355" s="78"/>
      <c r="AJ355" s="84" t="s">
        <v>138</v>
      </c>
      <c r="AK355" s="84">
        <v>720</v>
      </c>
      <c r="BB355" s="425" t="s">
        <v>66</v>
      </c>
      <c r="BM355" s="78">
        <f>IFERROR(X355*I355/H355,"0")</f>
        <v>2972.1600000000003</v>
      </c>
      <c r="BN355" s="78">
        <f>IFERROR(Y355*I355/H355,"0")</f>
        <v>2972.1600000000003</v>
      </c>
      <c r="BO355" s="78">
        <f>IFERROR(1/J355*(X355/H355),"0")</f>
        <v>4</v>
      </c>
      <c r="BP355" s="78">
        <f>IFERROR(1/J355*(Y355/H355),"0")</f>
        <v>4</v>
      </c>
    </row>
    <row r="356" spans="1:68" ht="16.5" customHeight="1" x14ac:dyDescent="0.25">
      <c r="A356" s="63" t="s">
        <v>584</v>
      </c>
      <c r="B356" s="63" t="s">
        <v>585</v>
      </c>
      <c r="C356" s="36">
        <v>4301020179</v>
      </c>
      <c r="D356" s="639">
        <v>4607091384178</v>
      </c>
      <c r="E356" s="639"/>
      <c r="F356" s="62">
        <v>0.4</v>
      </c>
      <c r="G356" s="37">
        <v>10</v>
      </c>
      <c r="H356" s="62">
        <v>4</v>
      </c>
      <c r="I356" s="62">
        <v>4.21</v>
      </c>
      <c r="J356" s="37">
        <v>132</v>
      </c>
      <c r="K356" s="37" t="s">
        <v>122</v>
      </c>
      <c r="L356" s="37" t="s">
        <v>45</v>
      </c>
      <c r="M356" s="38" t="s">
        <v>118</v>
      </c>
      <c r="N356" s="38"/>
      <c r="O356" s="37">
        <v>50</v>
      </c>
      <c r="P356" s="81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6" s="641"/>
      <c r="R356" s="641"/>
      <c r="S356" s="641"/>
      <c r="T356" s="642"/>
      <c r="U356" s="39" t="s">
        <v>45</v>
      </c>
      <c r="V356" s="39" t="s">
        <v>45</v>
      </c>
      <c r="W356" s="40" t="s">
        <v>0</v>
      </c>
      <c r="X356" s="58">
        <v>0</v>
      </c>
      <c r="Y356" s="55">
        <f>IFERROR(IF(X356="",0,CEILING((X356/$H356),1)*$H356),"")</f>
        <v>0</v>
      </c>
      <c r="Z356" s="41" t="str">
        <f>IFERROR(IF(Y356=0,"",ROUNDUP(Y356/H356,0)*0.00902),"")</f>
        <v/>
      </c>
      <c r="AA356" s="68" t="s">
        <v>45</v>
      </c>
      <c r="AB356" s="69" t="s">
        <v>45</v>
      </c>
      <c r="AC356" s="426" t="s">
        <v>583</v>
      </c>
      <c r="AG356" s="78"/>
      <c r="AJ356" s="84" t="s">
        <v>45</v>
      </c>
      <c r="AK356" s="84">
        <v>0</v>
      </c>
      <c r="BB356" s="427" t="s">
        <v>66</v>
      </c>
      <c r="BM356" s="78">
        <f>IFERROR(X356*I356/H356,"0")</f>
        <v>0</v>
      </c>
      <c r="BN356" s="78">
        <f>IFERROR(Y356*I356/H356,"0")</f>
        <v>0</v>
      </c>
      <c r="BO356" s="78">
        <f>IFERROR(1/J356*(X356/H356),"0")</f>
        <v>0</v>
      </c>
      <c r="BP356" s="78">
        <f>IFERROR(1/J356*(Y356/H356),"0")</f>
        <v>0</v>
      </c>
    </row>
    <row r="357" spans="1:68" x14ac:dyDescent="0.2">
      <c r="A357" s="646"/>
      <c r="B357" s="646"/>
      <c r="C357" s="646"/>
      <c r="D357" s="646"/>
      <c r="E357" s="646"/>
      <c r="F357" s="646"/>
      <c r="G357" s="646"/>
      <c r="H357" s="646"/>
      <c r="I357" s="646"/>
      <c r="J357" s="646"/>
      <c r="K357" s="646"/>
      <c r="L357" s="646"/>
      <c r="M357" s="646"/>
      <c r="N357" s="646"/>
      <c r="O357" s="647"/>
      <c r="P357" s="643" t="s">
        <v>40</v>
      </c>
      <c r="Q357" s="644"/>
      <c r="R357" s="644"/>
      <c r="S357" s="644"/>
      <c r="T357" s="644"/>
      <c r="U357" s="644"/>
      <c r="V357" s="645"/>
      <c r="W357" s="42" t="s">
        <v>39</v>
      </c>
      <c r="X357" s="43">
        <f>IFERROR(X355/H355,"0")+IFERROR(X356/H356,"0")</f>
        <v>192</v>
      </c>
      <c r="Y357" s="43">
        <f>IFERROR(Y355/H355,"0")+IFERROR(Y356/H356,"0")</f>
        <v>192</v>
      </c>
      <c r="Z357" s="43">
        <f>IFERROR(IF(Z355="",0,Z355),"0")+IFERROR(IF(Z356="",0,Z356),"0")</f>
        <v>4.1760000000000002</v>
      </c>
      <c r="AA357" s="67"/>
      <c r="AB357" s="67"/>
      <c r="AC357" s="67"/>
    </row>
    <row r="358" spans="1:68" x14ac:dyDescent="0.2">
      <c r="A358" s="646"/>
      <c r="B358" s="646"/>
      <c r="C358" s="646"/>
      <c r="D358" s="646"/>
      <c r="E358" s="646"/>
      <c r="F358" s="646"/>
      <c r="G358" s="646"/>
      <c r="H358" s="646"/>
      <c r="I358" s="646"/>
      <c r="J358" s="646"/>
      <c r="K358" s="646"/>
      <c r="L358" s="646"/>
      <c r="M358" s="646"/>
      <c r="N358" s="646"/>
      <c r="O358" s="647"/>
      <c r="P358" s="643" t="s">
        <v>40</v>
      </c>
      <c r="Q358" s="644"/>
      <c r="R358" s="644"/>
      <c r="S358" s="644"/>
      <c r="T358" s="644"/>
      <c r="U358" s="644"/>
      <c r="V358" s="645"/>
      <c r="W358" s="42" t="s">
        <v>0</v>
      </c>
      <c r="X358" s="43">
        <f>IFERROR(SUM(X355:X356),"0")</f>
        <v>2880</v>
      </c>
      <c r="Y358" s="43">
        <f>IFERROR(SUM(Y355:Y356),"0")</f>
        <v>2880</v>
      </c>
      <c r="Z358" s="42"/>
      <c r="AA358" s="67"/>
      <c r="AB358" s="67"/>
      <c r="AC358" s="67"/>
    </row>
    <row r="359" spans="1:68" ht="14.25" customHeight="1" x14ac:dyDescent="0.25">
      <c r="A359" s="638" t="s">
        <v>85</v>
      </c>
      <c r="B359" s="638"/>
      <c r="C359" s="638"/>
      <c r="D359" s="638"/>
      <c r="E359" s="638"/>
      <c r="F359" s="638"/>
      <c r="G359" s="638"/>
      <c r="H359" s="638"/>
      <c r="I359" s="638"/>
      <c r="J359" s="638"/>
      <c r="K359" s="638"/>
      <c r="L359" s="638"/>
      <c r="M359" s="638"/>
      <c r="N359" s="638"/>
      <c r="O359" s="638"/>
      <c r="P359" s="638"/>
      <c r="Q359" s="638"/>
      <c r="R359" s="638"/>
      <c r="S359" s="638"/>
      <c r="T359" s="638"/>
      <c r="U359" s="638"/>
      <c r="V359" s="638"/>
      <c r="W359" s="638"/>
      <c r="X359" s="638"/>
      <c r="Y359" s="638"/>
      <c r="Z359" s="638"/>
      <c r="AA359" s="66"/>
      <c r="AB359" s="66"/>
      <c r="AC359" s="80"/>
    </row>
    <row r="360" spans="1:68" ht="27" customHeight="1" x14ac:dyDescent="0.25">
      <c r="A360" s="63" t="s">
        <v>586</v>
      </c>
      <c r="B360" s="63" t="s">
        <v>587</v>
      </c>
      <c r="C360" s="36">
        <v>4301051903</v>
      </c>
      <c r="D360" s="639">
        <v>4607091383928</v>
      </c>
      <c r="E360" s="639"/>
      <c r="F360" s="62">
        <v>1.5</v>
      </c>
      <c r="G360" s="37">
        <v>6</v>
      </c>
      <c r="H360" s="62">
        <v>9</v>
      </c>
      <c r="I360" s="62">
        <v>9.5250000000000004</v>
      </c>
      <c r="J360" s="37">
        <v>64</v>
      </c>
      <c r="K360" s="37" t="s">
        <v>119</v>
      </c>
      <c r="L360" s="37" t="s">
        <v>45</v>
      </c>
      <c r="M360" s="38" t="s">
        <v>89</v>
      </c>
      <c r="N360" s="38"/>
      <c r="O360" s="37">
        <v>40</v>
      </c>
      <c r="P360" s="818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0" s="641"/>
      <c r="R360" s="641"/>
      <c r="S360" s="641"/>
      <c r="T360" s="642"/>
      <c r="U360" s="39" t="s">
        <v>45</v>
      </c>
      <c r="V360" s="39" t="s">
        <v>45</v>
      </c>
      <c r="W360" s="40" t="s">
        <v>0</v>
      </c>
      <c r="X360" s="58">
        <v>750</v>
      </c>
      <c r="Y360" s="55">
        <f>IFERROR(IF(X360="",0,CEILING((X360/$H360),1)*$H360),"")</f>
        <v>756</v>
      </c>
      <c r="Z360" s="41">
        <f>IFERROR(IF(Y360=0,"",ROUNDUP(Y360/H360,0)*0.01898),"")</f>
        <v>1.59432</v>
      </c>
      <c r="AA360" s="68" t="s">
        <v>45</v>
      </c>
      <c r="AB360" s="69" t="s">
        <v>45</v>
      </c>
      <c r="AC360" s="428" t="s">
        <v>588</v>
      </c>
      <c r="AG360" s="78"/>
      <c r="AJ360" s="84" t="s">
        <v>45</v>
      </c>
      <c r="AK360" s="84">
        <v>0</v>
      </c>
      <c r="BB360" s="429" t="s">
        <v>66</v>
      </c>
      <c r="BM360" s="78">
        <f>IFERROR(X360*I360/H360,"0")</f>
        <v>793.75</v>
      </c>
      <c r="BN360" s="78">
        <f>IFERROR(Y360*I360/H360,"0")</f>
        <v>800.1</v>
      </c>
      <c r="BO360" s="78">
        <f>IFERROR(1/J360*(X360/H360),"0")</f>
        <v>1.3020833333333333</v>
      </c>
      <c r="BP360" s="78">
        <f>IFERROR(1/J360*(Y360/H360),"0")</f>
        <v>1.3125</v>
      </c>
    </row>
    <row r="361" spans="1:68" ht="27" customHeight="1" x14ac:dyDescent="0.25">
      <c r="A361" s="63" t="s">
        <v>589</v>
      </c>
      <c r="B361" s="63" t="s">
        <v>590</v>
      </c>
      <c r="C361" s="36">
        <v>4301051897</v>
      </c>
      <c r="D361" s="639">
        <v>4607091384260</v>
      </c>
      <c r="E361" s="639"/>
      <c r="F361" s="62">
        <v>1.5</v>
      </c>
      <c r="G361" s="37">
        <v>6</v>
      </c>
      <c r="H361" s="62">
        <v>9</v>
      </c>
      <c r="I361" s="62">
        <v>9.5190000000000001</v>
      </c>
      <c r="J361" s="37">
        <v>64</v>
      </c>
      <c r="K361" s="37" t="s">
        <v>119</v>
      </c>
      <c r="L361" s="37" t="s">
        <v>45</v>
      </c>
      <c r="M361" s="38" t="s">
        <v>89</v>
      </c>
      <c r="N361" s="38"/>
      <c r="O361" s="37">
        <v>40</v>
      </c>
      <c r="P361" s="819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1" s="641"/>
      <c r="R361" s="641"/>
      <c r="S361" s="641"/>
      <c r="T361" s="642"/>
      <c r="U361" s="39" t="s">
        <v>45</v>
      </c>
      <c r="V361" s="39" t="s">
        <v>45</v>
      </c>
      <c r="W361" s="40" t="s">
        <v>0</v>
      </c>
      <c r="X361" s="58">
        <v>0</v>
      </c>
      <c r="Y361" s="55">
        <f>IFERROR(IF(X361="",0,CEILING((X361/$H361),1)*$H361),"")</f>
        <v>0</v>
      </c>
      <c r="Z361" s="41" t="str">
        <f>IFERROR(IF(Y361=0,"",ROUNDUP(Y361/H361,0)*0.01898),"")</f>
        <v/>
      </c>
      <c r="AA361" s="68" t="s">
        <v>45</v>
      </c>
      <c r="AB361" s="69" t="s">
        <v>45</v>
      </c>
      <c r="AC361" s="430" t="s">
        <v>591</v>
      </c>
      <c r="AG361" s="78"/>
      <c r="AJ361" s="84" t="s">
        <v>45</v>
      </c>
      <c r="AK361" s="84">
        <v>0</v>
      </c>
      <c r="BB361" s="431" t="s">
        <v>66</v>
      </c>
      <c r="BM361" s="78">
        <f>IFERROR(X361*I361/H361,"0")</f>
        <v>0</v>
      </c>
      <c r="BN361" s="78">
        <f>IFERROR(Y361*I361/H361,"0")</f>
        <v>0</v>
      </c>
      <c r="BO361" s="78">
        <f>IFERROR(1/J361*(X361/H361),"0")</f>
        <v>0</v>
      </c>
      <c r="BP361" s="78">
        <f>IFERROR(1/J361*(Y361/H361),"0")</f>
        <v>0</v>
      </c>
    </row>
    <row r="362" spans="1:68" x14ac:dyDescent="0.2">
      <c r="A362" s="646"/>
      <c r="B362" s="646"/>
      <c r="C362" s="646"/>
      <c r="D362" s="646"/>
      <c r="E362" s="646"/>
      <c r="F362" s="646"/>
      <c r="G362" s="646"/>
      <c r="H362" s="646"/>
      <c r="I362" s="646"/>
      <c r="J362" s="646"/>
      <c r="K362" s="646"/>
      <c r="L362" s="646"/>
      <c r="M362" s="646"/>
      <c r="N362" s="646"/>
      <c r="O362" s="647"/>
      <c r="P362" s="643" t="s">
        <v>40</v>
      </c>
      <c r="Q362" s="644"/>
      <c r="R362" s="644"/>
      <c r="S362" s="644"/>
      <c r="T362" s="644"/>
      <c r="U362" s="644"/>
      <c r="V362" s="645"/>
      <c r="W362" s="42" t="s">
        <v>39</v>
      </c>
      <c r="X362" s="43">
        <f>IFERROR(X360/H360,"0")+IFERROR(X361/H361,"0")</f>
        <v>83.333333333333329</v>
      </c>
      <c r="Y362" s="43">
        <f>IFERROR(Y360/H360,"0")+IFERROR(Y361/H361,"0")</f>
        <v>84</v>
      </c>
      <c r="Z362" s="43">
        <f>IFERROR(IF(Z360="",0,Z360),"0")+IFERROR(IF(Z361="",0,Z361),"0")</f>
        <v>1.59432</v>
      </c>
      <c r="AA362" s="67"/>
      <c r="AB362" s="67"/>
      <c r="AC362" s="67"/>
    </row>
    <row r="363" spans="1:68" x14ac:dyDescent="0.2">
      <c r="A363" s="646"/>
      <c r="B363" s="646"/>
      <c r="C363" s="646"/>
      <c r="D363" s="646"/>
      <c r="E363" s="646"/>
      <c r="F363" s="646"/>
      <c r="G363" s="646"/>
      <c r="H363" s="646"/>
      <c r="I363" s="646"/>
      <c r="J363" s="646"/>
      <c r="K363" s="646"/>
      <c r="L363" s="646"/>
      <c r="M363" s="646"/>
      <c r="N363" s="646"/>
      <c r="O363" s="647"/>
      <c r="P363" s="643" t="s">
        <v>40</v>
      </c>
      <c r="Q363" s="644"/>
      <c r="R363" s="644"/>
      <c r="S363" s="644"/>
      <c r="T363" s="644"/>
      <c r="U363" s="644"/>
      <c r="V363" s="645"/>
      <c r="W363" s="42" t="s">
        <v>0</v>
      </c>
      <c r="X363" s="43">
        <f>IFERROR(SUM(X360:X361),"0")</f>
        <v>750</v>
      </c>
      <c r="Y363" s="43">
        <f>IFERROR(SUM(Y360:Y361),"0")</f>
        <v>756</v>
      </c>
      <c r="Z363" s="42"/>
      <c r="AA363" s="67"/>
      <c r="AB363" s="67"/>
      <c r="AC363" s="67"/>
    </row>
    <row r="364" spans="1:68" ht="14.25" customHeight="1" x14ac:dyDescent="0.25">
      <c r="A364" s="638" t="s">
        <v>185</v>
      </c>
      <c r="B364" s="638"/>
      <c r="C364" s="638"/>
      <c r="D364" s="638"/>
      <c r="E364" s="638"/>
      <c r="F364" s="638"/>
      <c r="G364" s="638"/>
      <c r="H364" s="638"/>
      <c r="I364" s="638"/>
      <c r="J364" s="638"/>
      <c r="K364" s="638"/>
      <c r="L364" s="638"/>
      <c r="M364" s="638"/>
      <c r="N364" s="638"/>
      <c r="O364" s="638"/>
      <c r="P364" s="638"/>
      <c r="Q364" s="638"/>
      <c r="R364" s="638"/>
      <c r="S364" s="638"/>
      <c r="T364" s="638"/>
      <c r="U364" s="638"/>
      <c r="V364" s="638"/>
      <c r="W364" s="638"/>
      <c r="X364" s="638"/>
      <c r="Y364" s="638"/>
      <c r="Z364" s="638"/>
      <c r="AA364" s="66"/>
      <c r="AB364" s="66"/>
      <c r="AC364" s="80"/>
    </row>
    <row r="365" spans="1:68" ht="27" customHeight="1" x14ac:dyDescent="0.25">
      <c r="A365" s="63" t="s">
        <v>592</v>
      </c>
      <c r="B365" s="63" t="s">
        <v>593</v>
      </c>
      <c r="C365" s="36">
        <v>4301060439</v>
      </c>
      <c r="D365" s="639">
        <v>4607091384673</v>
      </c>
      <c r="E365" s="639"/>
      <c r="F365" s="62">
        <v>1.5</v>
      </c>
      <c r="G365" s="37">
        <v>6</v>
      </c>
      <c r="H365" s="62">
        <v>9</v>
      </c>
      <c r="I365" s="62">
        <v>9.5190000000000001</v>
      </c>
      <c r="J365" s="37">
        <v>64</v>
      </c>
      <c r="K365" s="37" t="s">
        <v>119</v>
      </c>
      <c r="L365" s="37" t="s">
        <v>45</v>
      </c>
      <c r="M365" s="38" t="s">
        <v>89</v>
      </c>
      <c r="N365" s="38"/>
      <c r="O365" s="37">
        <v>30</v>
      </c>
      <c r="P365" s="820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5" s="641"/>
      <c r="R365" s="641"/>
      <c r="S365" s="641"/>
      <c r="T365" s="642"/>
      <c r="U365" s="39" t="s">
        <v>45</v>
      </c>
      <c r="V365" s="39" t="s">
        <v>45</v>
      </c>
      <c r="W365" s="40" t="s">
        <v>0</v>
      </c>
      <c r="X365" s="58">
        <v>230</v>
      </c>
      <c r="Y365" s="55">
        <f>IFERROR(IF(X365="",0,CEILING((X365/$H365),1)*$H365),"")</f>
        <v>234</v>
      </c>
      <c r="Z365" s="41">
        <f>IFERROR(IF(Y365=0,"",ROUNDUP(Y365/H365,0)*0.01898),"")</f>
        <v>0.49348000000000003</v>
      </c>
      <c r="AA365" s="68" t="s">
        <v>45</v>
      </c>
      <c r="AB365" s="69" t="s">
        <v>45</v>
      </c>
      <c r="AC365" s="432" t="s">
        <v>594</v>
      </c>
      <c r="AG365" s="78"/>
      <c r="AJ365" s="84" t="s">
        <v>45</v>
      </c>
      <c r="AK365" s="84">
        <v>0</v>
      </c>
      <c r="BB365" s="433" t="s">
        <v>66</v>
      </c>
      <c r="BM365" s="78">
        <f>IFERROR(X365*I365/H365,"0")</f>
        <v>243.26333333333332</v>
      </c>
      <c r="BN365" s="78">
        <f>IFERROR(Y365*I365/H365,"0")</f>
        <v>247.494</v>
      </c>
      <c r="BO365" s="78">
        <f>IFERROR(1/J365*(X365/H365),"0")</f>
        <v>0.39930555555555558</v>
      </c>
      <c r="BP365" s="78">
        <f>IFERROR(1/J365*(Y365/H365),"0")</f>
        <v>0.40625</v>
      </c>
    </row>
    <row r="366" spans="1:68" x14ac:dyDescent="0.2">
      <c r="A366" s="646"/>
      <c r="B366" s="646"/>
      <c r="C366" s="646"/>
      <c r="D366" s="646"/>
      <c r="E366" s="646"/>
      <c r="F366" s="646"/>
      <c r="G366" s="646"/>
      <c r="H366" s="646"/>
      <c r="I366" s="646"/>
      <c r="J366" s="646"/>
      <c r="K366" s="646"/>
      <c r="L366" s="646"/>
      <c r="M366" s="646"/>
      <c r="N366" s="646"/>
      <c r="O366" s="647"/>
      <c r="P366" s="643" t="s">
        <v>40</v>
      </c>
      <c r="Q366" s="644"/>
      <c r="R366" s="644"/>
      <c r="S366" s="644"/>
      <c r="T366" s="644"/>
      <c r="U366" s="644"/>
      <c r="V366" s="645"/>
      <c r="W366" s="42" t="s">
        <v>39</v>
      </c>
      <c r="X366" s="43">
        <f>IFERROR(X365/H365,"0")</f>
        <v>25.555555555555557</v>
      </c>
      <c r="Y366" s="43">
        <f>IFERROR(Y365/H365,"0")</f>
        <v>26</v>
      </c>
      <c r="Z366" s="43">
        <f>IFERROR(IF(Z365="",0,Z365),"0")</f>
        <v>0.49348000000000003</v>
      </c>
      <c r="AA366" s="67"/>
      <c r="AB366" s="67"/>
      <c r="AC366" s="67"/>
    </row>
    <row r="367" spans="1:68" x14ac:dyDescent="0.2">
      <c r="A367" s="646"/>
      <c r="B367" s="646"/>
      <c r="C367" s="646"/>
      <c r="D367" s="646"/>
      <c r="E367" s="646"/>
      <c r="F367" s="646"/>
      <c r="G367" s="646"/>
      <c r="H367" s="646"/>
      <c r="I367" s="646"/>
      <c r="J367" s="646"/>
      <c r="K367" s="646"/>
      <c r="L367" s="646"/>
      <c r="M367" s="646"/>
      <c r="N367" s="646"/>
      <c r="O367" s="647"/>
      <c r="P367" s="643" t="s">
        <v>40</v>
      </c>
      <c r="Q367" s="644"/>
      <c r="R367" s="644"/>
      <c r="S367" s="644"/>
      <c r="T367" s="644"/>
      <c r="U367" s="644"/>
      <c r="V367" s="645"/>
      <c r="W367" s="42" t="s">
        <v>0</v>
      </c>
      <c r="X367" s="43">
        <f>IFERROR(SUM(X365:X365),"0")</f>
        <v>230</v>
      </c>
      <c r="Y367" s="43">
        <f>IFERROR(SUM(Y365:Y365),"0")</f>
        <v>234</v>
      </c>
      <c r="Z367" s="42"/>
      <c r="AA367" s="67"/>
      <c r="AB367" s="67"/>
      <c r="AC367" s="67"/>
    </row>
    <row r="368" spans="1:68" ht="16.5" customHeight="1" x14ac:dyDescent="0.25">
      <c r="A368" s="637" t="s">
        <v>595</v>
      </c>
      <c r="B368" s="637"/>
      <c r="C368" s="637"/>
      <c r="D368" s="637"/>
      <c r="E368" s="637"/>
      <c r="F368" s="637"/>
      <c r="G368" s="637"/>
      <c r="H368" s="637"/>
      <c r="I368" s="637"/>
      <c r="J368" s="637"/>
      <c r="K368" s="637"/>
      <c r="L368" s="637"/>
      <c r="M368" s="637"/>
      <c r="N368" s="637"/>
      <c r="O368" s="637"/>
      <c r="P368" s="637"/>
      <c r="Q368" s="637"/>
      <c r="R368" s="637"/>
      <c r="S368" s="637"/>
      <c r="T368" s="637"/>
      <c r="U368" s="637"/>
      <c r="V368" s="637"/>
      <c r="W368" s="637"/>
      <c r="X368" s="637"/>
      <c r="Y368" s="637"/>
      <c r="Z368" s="637"/>
      <c r="AA368" s="65"/>
      <c r="AB368" s="65"/>
      <c r="AC368" s="79"/>
    </row>
    <row r="369" spans="1:68" ht="14.25" customHeight="1" x14ac:dyDescent="0.25">
      <c r="A369" s="638" t="s">
        <v>114</v>
      </c>
      <c r="B369" s="638"/>
      <c r="C369" s="638"/>
      <c r="D369" s="638"/>
      <c r="E369" s="638"/>
      <c r="F369" s="638"/>
      <c r="G369" s="638"/>
      <c r="H369" s="638"/>
      <c r="I369" s="638"/>
      <c r="J369" s="638"/>
      <c r="K369" s="638"/>
      <c r="L369" s="638"/>
      <c r="M369" s="638"/>
      <c r="N369" s="638"/>
      <c r="O369" s="638"/>
      <c r="P369" s="638"/>
      <c r="Q369" s="638"/>
      <c r="R369" s="638"/>
      <c r="S369" s="638"/>
      <c r="T369" s="638"/>
      <c r="U369" s="638"/>
      <c r="V369" s="638"/>
      <c r="W369" s="638"/>
      <c r="X369" s="638"/>
      <c r="Y369" s="638"/>
      <c r="Z369" s="638"/>
      <c r="AA369" s="66"/>
      <c r="AB369" s="66"/>
      <c r="AC369" s="80"/>
    </row>
    <row r="370" spans="1:68" ht="37.5" customHeight="1" x14ac:dyDescent="0.25">
      <c r="A370" s="63" t="s">
        <v>596</v>
      </c>
      <c r="B370" s="63" t="s">
        <v>597</v>
      </c>
      <c r="C370" s="36">
        <v>4301011873</v>
      </c>
      <c r="D370" s="639">
        <v>4680115881907</v>
      </c>
      <c r="E370" s="639"/>
      <c r="F370" s="62">
        <v>1.8</v>
      </c>
      <c r="G370" s="37">
        <v>6</v>
      </c>
      <c r="H370" s="62">
        <v>10.8</v>
      </c>
      <c r="I370" s="62">
        <v>11.234999999999999</v>
      </c>
      <c r="J370" s="37">
        <v>64</v>
      </c>
      <c r="K370" s="37" t="s">
        <v>119</v>
      </c>
      <c r="L370" s="37" t="s">
        <v>45</v>
      </c>
      <c r="M370" s="38" t="s">
        <v>83</v>
      </c>
      <c r="N370" s="38"/>
      <c r="O370" s="37">
        <v>60</v>
      </c>
      <c r="P370" s="821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0" s="641"/>
      <c r="R370" s="641"/>
      <c r="S370" s="641"/>
      <c r="T370" s="642"/>
      <c r="U370" s="39" t="s">
        <v>45</v>
      </c>
      <c r="V370" s="39" t="s">
        <v>45</v>
      </c>
      <c r="W370" s="40" t="s">
        <v>0</v>
      </c>
      <c r="X370" s="58">
        <v>0</v>
      </c>
      <c r="Y370" s="55">
        <f>IFERROR(IF(X370="",0,CEILING((X370/$H370),1)*$H370),"")</f>
        <v>0</v>
      </c>
      <c r="Z370" s="41" t="str">
        <f>IFERROR(IF(Y370=0,"",ROUNDUP(Y370/H370,0)*0.01898),"")</f>
        <v/>
      </c>
      <c r="AA370" s="68" t="s">
        <v>45</v>
      </c>
      <c r="AB370" s="69" t="s">
        <v>45</v>
      </c>
      <c r="AC370" s="434" t="s">
        <v>598</v>
      </c>
      <c r="AG370" s="78"/>
      <c r="AJ370" s="84" t="s">
        <v>45</v>
      </c>
      <c r="AK370" s="84">
        <v>0</v>
      </c>
      <c r="BB370" s="435" t="s">
        <v>66</v>
      </c>
      <c r="BM370" s="78">
        <f>IFERROR(X370*I370/H370,"0")</f>
        <v>0</v>
      </c>
      <c r="BN370" s="78">
        <f>IFERROR(Y370*I370/H370,"0")</f>
        <v>0</v>
      </c>
      <c r="BO370" s="78">
        <f>IFERROR(1/J370*(X370/H370),"0")</f>
        <v>0</v>
      </c>
      <c r="BP370" s="78">
        <f>IFERROR(1/J370*(Y370/H370),"0")</f>
        <v>0</v>
      </c>
    </row>
    <row r="371" spans="1:68" ht="37.5" customHeight="1" x14ac:dyDescent="0.25">
      <c r="A371" s="63" t="s">
        <v>599</v>
      </c>
      <c r="B371" s="63" t="s">
        <v>600</v>
      </c>
      <c r="C371" s="36">
        <v>4301011875</v>
      </c>
      <c r="D371" s="639">
        <v>4680115884885</v>
      </c>
      <c r="E371" s="639"/>
      <c r="F371" s="62">
        <v>0.8</v>
      </c>
      <c r="G371" s="37">
        <v>15</v>
      </c>
      <c r="H371" s="62">
        <v>12</v>
      </c>
      <c r="I371" s="62">
        <v>12.435</v>
      </c>
      <c r="J371" s="37">
        <v>64</v>
      </c>
      <c r="K371" s="37" t="s">
        <v>119</v>
      </c>
      <c r="L371" s="37" t="s">
        <v>45</v>
      </c>
      <c r="M371" s="38" t="s">
        <v>83</v>
      </c>
      <c r="N371" s="38"/>
      <c r="O371" s="37">
        <v>60</v>
      </c>
      <c r="P371" s="822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1" s="641"/>
      <c r="R371" s="641"/>
      <c r="S371" s="641"/>
      <c r="T371" s="642"/>
      <c r="U371" s="39" t="s">
        <v>45</v>
      </c>
      <c r="V371" s="39" t="s">
        <v>45</v>
      </c>
      <c r="W371" s="40" t="s">
        <v>0</v>
      </c>
      <c r="X371" s="58">
        <v>0</v>
      </c>
      <c r="Y371" s="55">
        <f>IFERROR(IF(X371="",0,CEILING((X371/$H371),1)*$H371),"")</f>
        <v>0</v>
      </c>
      <c r="Z371" s="41" t="str">
        <f>IFERROR(IF(Y371=0,"",ROUNDUP(Y371/H371,0)*0.01898),"")</f>
        <v/>
      </c>
      <c r="AA371" s="68" t="s">
        <v>45</v>
      </c>
      <c r="AB371" s="69" t="s">
        <v>45</v>
      </c>
      <c r="AC371" s="436" t="s">
        <v>601</v>
      </c>
      <c r="AG371" s="78"/>
      <c r="AJ371" s="84" t="s">
        <v>45</v>
      </c>
      <c r="AK371" s="84">
        <v>0</v>
      </c>
      <c r="BB371" s="437" t="s">
        <v>66</v>
      </c>
      <c r="BM371" s="78">
        <f>IFERROR(X371*I371/H371,"0")</f>
        <v>0</v>
      </c>
      <c r="BN371" s="78">
        <f>IFERROR(Y371*I371/H371,"0")</f>
        <v>0</v>
      </c>
      <c r="BO371" s="78">
        <f>IFERROR(1/J371*(X371/H371),"0")</f>
        <v>0</v>
      </c>
      <c r="BP371" s="78">
        <f>IFERROR(1/J371*(Y371/H371),"0")</f>
        <v>0</v>
      </c>
    </row>
    <row r="372" spans="1:68" ht="37.5" customHeight="1" x14ac:dyDescent="0.25">
      <c r="A372" s="63" t="s">
        <v>602</v>
      </c>
      <c r="B372" s="63" t="s">
        <v>603</v>
      </c>
      <c r="C372" s="36">
        <v>4301011871</v>
      </c>
      <c r="D372" s="639">
        <v>4680115884908</v>
      </c>
      <c r="E372" s="639"/>
      <c r="F372" s="62">
        <v>0.4</v>
      </c>
      <c r="G372" s="37">
        <v>10</v>
      </c>
      <c r="H372" s="62">
        <v>4</v>
      </c>
      <c r="I372" s="62">
        <v>4.21</v>
      </c>
      <c r="J372" s="37">
        <v>132</v>
      </c>
      <c r="K372" s="37" t="s">
        <v>122</v>
      </c>
      <c r="L372" s="37" t="s">
        <v>45</v>
      </c>
      <c r="M372" s="38" t="s">
        <v>83</v>
      </c>
      <c r="N372" s="38"/>
      <c r="O372" s="37">
        <v>60</v>
      </c>
      <c r="P372" s="82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2" s="641"/>
      <c r="R372" s="641"/>
      <c r="S372" s="641"/>
      <c r="T372" s="642"/>
      <c r="U372" s="39" t="s">
        <v>45</v>
      </c>
      <c r="V372" s="39" t="s">
        <v>45</v>
      </c>
      <c r="W372" s="40" t="s">
        <v>0</v>
      </c>
      <c r="X372" s="58">
        <v>0</v>
      </c>
      <c r="Y372" s="55">
        <f>IFERROR(IF(X372="",0,CEILING((X372/$H372),1)*$H372),"")</f>
        <v>0</v>
      </c>
      <c r="Z372" s="41" t="str">
        <f>IFERROR(IF(Y372=0,"",ROUNDUP(Y372/H372,0)*0.00902),"")</f>
        <v/>
      </c>
      <c r="AA372" s="68" t="s">
        <v>45</v>
      </c>
      <c r="AB372" s="69" t="s">
        <v>45</v>
      </c>
      <c r="AC372" s="438" t="s">
        <v>601</v>
      </c>
      <c r="AG372" s="78"/>
      <c r="AJ372" s="84" t="s">
        <v>45</v>
      </c>
      <c r="AK372" s="84">
        <v>0</v>
      </c>
      <c r="BB372" s="439" t="s">
        <v>66</v>
      </c>
      <c r="BM372" s="78">
        <f>IFERROR(X372*I372/H372,"0")</f>
        <v>0</v>
      </c>
      <c r="BN372" s="78">
        <f>IFERROR(Y372*I372/H372,"0")</f>
        <v>0</v>
      </c>
      <c r="BO372" s="78">
        <f>IFERROR(1/J372*(X372/H372),"0")</f>
        <v>0</v>
      </c>
      <c r="BP372" s="78">
        <f>IFERROR(1/J372*(Y372/H372),"0")</f>
        <v>0</v>
      </c>
    </row>
    <row r="373" spans="1:68" x14ac:dyDescent="0.2">
      <c r="A373" s="646"/>
      <c r="B373" s="646"/>
      <c r="C373" s="646"/>
      <c r="D373" s="646"/>
      <c r="E373" s="646"/>
      <c r="F373" s="646"/>
      <c r="G373" s="646"/>
      <c r="H373" s="646"/>
      <c r="I373" s="646"/>
      <c r="J373" s="646"/>
      <c r="K373" s="646"/>
      <c r="L373" s="646"/>
      <c r="M373" s="646"/>
      <c r="N373" s="646"/>
      <c r="O373" s="647"/>
      <c r="P373" s="643" t="s">
        <v>40</v>
      </c>
      <c r="Q373" s="644"/>
      <c r="R373" s="644"/>
      <c r="S373" s="644"/>
      <c r="T373" s="644"/>
      <c r="U373" s="644"/>
      <c r="V373" s="645"/>
      <c r="W373" s="42" t="s">
        <v>39</v>
      </c>
      <c r="X373" s="43">
        <f>IFERROR(X370/H370,"0")+IFERROR(X371/H371,"0")+IFERROR(X372/H372,"0")</f>
        <v>0</v>
      </c>
      <c r="Y373" s="43">
        <f>IFERROR(Y370/H370,"0")+IFERROR(Y371/H371,"0")+IFERROR(Y372/H372,"0")</f>
        <v>0</v>
      </c>
      <c r="Z373" s="43">
        <f>IFERROR(IF(Z370="",0,Z370),"0")+IFERROR(IF(Z371="",0,Z371),"0")+IFERROR(IF(Z372="",0,Z372),"0")</f>
        <v>0</v>
      </c>
      <c r="AA373" s="67"/>
      <c r="AB373" s="67"/>
      <c r="AC373" s="67"/>
    </row>
    <row r="374" spans="1:68" x14ac:dyDescent="0.2">
      <c r="A374" s="646"/>
      <c r="B374" s="646"/>
      <c r="C374" s="646"/>
      <c r="D374" s="646"/>
      <c r="E374" s="646"/>
      <c r="F374" s="646"/>
      <c r="G374" s="646"/>
      <c r="H374" s="646"/>
      <c r="I374" s="646"/>
      <c r="J374" s="646"/>
      <c r="K374" s="646"/>
      <c r="L374" s="646"/>
      <c r="M374" s="646"/>
      <c r="N374" s="646"/>
      <c r="O374" s="647"/>
      <c r="P374" s="643" t="s">
        <v>40</v>
      </c>
      <c r="Q374" s="644"/>
      <c r="R374" s="644"/>
      <c r="S374" s="644"/>
      <c r="T374" s="644"/>
      <c r="U374" s="644"/>
      <c r="V374" s="645"/>
      <c r="W374" s="42" t="s">
        <v>0</v>
      </c>
      <c r="X374" s="43">
        <f>IFERROR(SUM(X370:X372),"0")</f>
        <v>0</v>
      </c>
      <c r="Y374" s="43">
        <f>IFERROR(SUM(Y370:Y372),"0")</f>
        <v>0</v>
      </c>
      <c r="Z374" s="42"/>
      <c r="AA374" s="67"/>
      <c r="AB374" s="67"/>
      <c r="AC374" s="67"/>
    </row>
    <row r="375" spans="1:68" ht="14.25" customHeight="1" x14ac:dyDescent="0.25">
      <c r="A375" s="638" t="s">
        <v>78</v>
      </c>
      <c r="B375" s="638"/>
      <c r="C375" s="638"/>
      <c r="D375" s="638"/>
      <c r="E375" s="638"/>
      <c r="F375" s="638"/>
      <c r="G375" s="638"/>
      <c r="H375" s="638"/>
      <c r="I375" s="638"/>
      <c r="J375" s="638"/>
      <c r="K375" s="638"/>
      <c r="L375" s="638"/>
      <c r="M375" s="638"/>
      <c r="N375" s="638"/>
      <c r="O375" s="638"/>
      <c r="P375" s="638"/>
      <c r="Q375" s="638"/>
      <c r="R375" s="638"/>
      <c r="S375" s="638"/>
      <c r="T375" s="638"/>
      <c r="U375" s="638"/>
      <c r="V375" s="638"/>
      <c r="W375" s="638"/>
      <c r="X375" s="638"/>
      <c r="Y375" s="638"/>
      <c r="Z375" s="638"/>
      <c r="AA375" s="66"/>
      <c r="AB375" s="66"/>
      <c r="AC375" s="80"/>
    </row>
    <row r="376" spans="1:68" ht="27" customHeight="1" x14ac:dyDescent="0.25">
      <c r="A376" s="63" t="s">
        <v>604</v>
      </c>
      <c r="B376" s="63" t="s">
        <v>605</v>
      </c>
      <c r="C376" s="36">
        <v>4301031303</v>
      </c>
      <c r="D376" s="639">
        <v>4607091384802</v>
      </c>
      <c r="E376" s="639"/>
      <c r="F376" s="62">
        <v>0.73</v>
      </c>
      <c r="G376" s="37">
        <v>6</v>
      </c>
      <c r="H376" s="62">
        <v>4.38</v>
      </c>
      <c r="I376" s="62">
        <v>4.6500000000000004</v>
      </c>
      <c r="J376" s="37">
        <v>132</v>
      </c>
      <c r="K376" s="37" t="s">
        <v>122</v>
      </c>
      <c r="L376" s="37" t="s">
        <v>45</v>
      </c>
      <c r="M376" s="38" t="s">
        <v>83</v>
      </c>
      <c r="N376" s="38"/>
      <c r="O376" s="37">
        <v>35</v>
      </c>
      <c r="P376" s="82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6" s="641"/>
      <c r="R376" s="641"/>
      <c r="S376" s="641"/>
      <c r="T376" s="642"/>
      <c r="U376" s="39" t="s">
        <v>45</v>
      </c>
      <c r="V376" s="39" t="s">
        <v>45</v>
      </c>
      <c r="W376" s="40" t="s">
        <v>0</v>
      </c>
      <c r="X376" s="58">
        <v>130</v>
      </c>
      <c r="Y376" s="55">
        <f>IFERROR(IF(X376="",0,CEILING((X376/$H376),1)*$H376),"")</f>
        <v>131.4</v>
      </c>
      <c r="Z376" s="41">
        <f>IFERROR(IF(Y376=0,"",ROUNDUP(Y376/H376,0)*0.00902),"")</f>
        <v>0.27060000000000001</v>
      </c>
      <c r="AA376" s="68" t="s">
        <v>45</v>
      </c>
      <c r="AB376" s="69" t="s">
        <v>45</v>
      </c>
      <c r="AC376" s="440" t="s">
        <v>606</v>
      </c>
      <c r="AG376" s="78"/>
      <c r="AJ376" s="84" t="s">
        <v>45</v>
      </c>
      <c r="AK376" s="84">
        <v>0</v>
      </c>
      <c r="BB376" s="441" t="s">
        <v>66</v>
      </c>
      <c r="BM376" s="78">
        <f>IFERROR(X376*I376/H376,"0")</f>
        <v>138.01369863013699</v>
      </c>
      <c r="BN376" s="78">
        <f>IFERROR(Y376*I376/H376,"0")</f>
        <v>139.50000000000003</v>
      </c>
      <c r="BO376" s="78">
        <f>IFERROR(1/J376*(X376/H376),"0")</f>
        <v>0.22485125224851255</v>
      </c>
      <c r="BP376" s="78">
        <f>IFERROR(1/J376*(Y376/H376),"0")</f>
        <v>0.22727272727272729</v>
      </c>
    </row>
    <row r="377" spans="1:68" x14ac:dyDescent="0.2">
      <c r="A377" s="646"/>
      <c r="B377" s="646"/>
      <c r="C377" s="646"/>
      <c r="D377" s="646"/>
      <c r="E377" s="646"/>
      <c r="F377" s="646"/>
      <c r="G377" s="646"/>
      <c r="H377" s="646"/>
      <c r="I377" s="646"/>
      <c r="J377" s="646"/>
      <c r="K377" s="646"/>
      <c r="L377" s="646"/>
      <c r="M377" s="646"/>
      <c r="N377" s="646"/>
      <c r="O377" s="647"/>
      <c r="P377" s="643" t="s">
        <v>40</v>
      </c>
      <c r="Q377" s="644"/>
      <c r="R377" s="644"/>
      <c r="S377" s="644"/>
      <c r="T377" s="644"/>
      <c r="U377" s="644"/>
      <c r="V377" s="645"/>
      <c r="W377" s="42" t="s">
        <v>39</v>
      </c>
      <c r="X377" s="43">
        <f>IFERROR(X376/H376,"0")</f>
        <v>29.680365296803654</v>
      </c>
      <c r="Y377" s="43">
        <f>IFERROR(Y376/H376,"0")</f>
        <v>30.000000000000004</v>
      </c>
      <c r="Z377" s="43">
        <f>IFERROR(IF(Z376="",0,Z376),"0")</f>
        <v>0.27060000000000001</v>
      </c>
      <c r="AA377" s="67"/>
      <c r="AB377" s="67"/>
      <c r="AC377" s="67"/>
    </row>
    <row r="378" spans="1:68" x14ac:dyDescent="0.2">
      <c r="A378" s="646"/>
      <c r="B378" s="646"/>
      <c r="C378" s="646"/>
      <c r="D378" s="646"/>
      <c r="E378" s="646"/>
      <c r="F378" s="646"/>
      <c r="G378" s="646"/>
      <c r="H378" s="646"/>
      <c r="I378" s="646"/>
      <c r="J378" s="646"/>
      <c r="K378" s="646"/>
      <c r="L378" s="646"/>
      <c r="M378" s="646"/>
      <c r="N378" s="646"/>
      <c r="O378" s="647"/>
      <c r="P378" s="643" t="s">
        <v>40</v>
      </c>
      <c r="Q378" s="644"/>
      <c r="R378" s="644"/>
      <c r="S378" s="644"/>
      <c r="T378" s="644"/>
      <c r="U378" s="644"/>
      <c r="V378" s="645"/>
      <c r="W378" s="42" t="s">
        <v>0</v>
      </c>
      <c r="X378" s="43">
        <f>IFERROR(SUM(X376:X376),"0")</f>
        <v>130</v>
      </c>
      <c r="Y378" s="43">
        <f>IFERROR(SUM(Y376:Y376),"0")</f>
        <v>131.4</v>
      </c>
      <c r="Z378" s="42"/>
      <c r="AA378" s="67"/>
      <c r="AB378" s="67"/>
      <c r="AC378" s="67"/>
    </row>
    <row r="379" spans="1:68" ht="14.25" customHeight="1" x14ac:dyDescent="0.25">
      <c r="A379" s="638" t="s">
        <v>85</v>
      </c>
      <c r="B379" s="638"/>
      <c r="C379" s="638"/>
      <c r="D379" s="638"/>
      <c r="E379" s="638"/>
      <c r="F379" s="638"/>
      <c r="G379" s="638"/>
      <c r="H379" s="638"/>
      <c r="I379" s="638"/>
      <c r="J379" s="638"/>
      <c r="K379" s="638"/>
      <c r="L379" s="638"/>
      <c r="M379" s="638"/>
      <c r="N379" s="638"/>
      <c r="O379" s="638"/>
      <c r="P379" s="638"/>
      <c r="Q379" s="638"/>
      <c r="R379" s="638"/>
      <c r="S379" s="638"/>
      <c r="T379" s="638"/>
      <c r="U379" s="638"/>
      <c r="V379" s="638"/>
      <c r="W379" s="638"/>
      <c r="X379" s="638"/>
      <c r="Y379" s="638"/>
      <c r="Z379" s="638"/>
      <c r="AA379" s="66"/>
      <c r="AB379" s="66"/>
      <c r="AC379" s="80"/>
    </row>
    <row r="380" spans="1:68" ht="27" customHeight="1" x14ac:dyDescent="0.25">
      <c r="A380" s="63" t="s">
        <v>607</v>
      </c>
      <c r="B380" s="63" t="s">
        <v>608</v>
      </c>
      <c r="C380" s="36">
        <v>4301051899</v>
      </c>
      <c r="D380" s="639">
        <v>4607091384246</v>
      </c>
      <c r="E380" s="639"/>
      <c r="F380" s="62">
        <v>1.5</v>
      </c>
      <c r="G380" s="37">
        <v>6</v>
      </c>
      <c r="H380" s="62">
        <v>9</v>
      </c>
      <c r="I380" s="62">
        <v>9.5190000000000001</v>
      </c>
      <c r="J380" s="37">
        <v>64</v>
      </c>
      <c r="K380" s="37" t="s">
        <v>119</v>
      </c>
      <c r="L380" s="37" t="s">
        <v>45</v>
      </c>
      <c r="M380" s="38" t="s">
        <v>89</v>
      </c>
      <c r="N380" s="38"/>
      <c r="O380" s="37">
        <v>40</v>
      </c>
      <c r="P380" s="825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0" s="641"/>
      <c r="R380" s="641"/>
      <c r="S380" s="641"/>
      <c r="T380" s="642"/>
      <c r="U380" s="39" t="s">
        <v>45</v>
      </c>
      <c r="V380" s="39" t="s">
        <v>45</v>
      </c>
      <c r="W380" s="40" t="s">
        <v>0</v>
      </c>
      <c r="X380" s="58">
        <v>220</v>
      </c>
      <c r="Y380" s="55">
        <f>IFERROR(IF(X380="",0,CEILING((X380/$H380),1)*$H380),"")</f>
        <v>225</v>
      </c>
      <c r="Z380" s="41">
        <f>IFERROR(IF(Y380=0,"",ROUNDUP(Y380/H380,0)*0.01898),"")</f>
        <v>0.47450000000000003</v>
      </c>
      <c r="AA380" s="68" t="s">
        <v>45</v>
      </c>
      <c r="AB380" s="69" t="s">
        <v>45</v>
      </c>
      <c r="AC380" s="442" t="s">
        <v>609</v>
      </c>
      <c r="AG380" s="78"/>
      <c r="AJ380" s="84" t="s">
        <v>45</v>
      </c>
      <c r="AK380" s="84">
        <v>0</v>
      </c>
      <c r="BB380" s="443" t="s">
        <v>66</v>
      </c>
      <c r="BM380" s="78">
        <f>IFERROR(X380*I380/H380,"0")</f>
        <v>232.68666666666664</v>
      </c>
      <c r="BN380" s="78">
        <f>IFERROR(Y380*I380/H380,"0")</f>
        <v>237.97500000000002</v>
      </c>
      <c r="BO380" s="78">
        <f>IFERROR(1/J380*(X380/H380),"0")</f>
        <v>0.38194444444444442</v>
      </c>
      <c r="BP380" s="78">
        <f>IFERROR(1/J380*(Y380/H380),"0")</f>
        <v>0.390625</v>
      </c>
    </row>
    <row r="381" spans="1:68" ht="27" customHeight="1" x14ac:dyDescent="0.25">
      <c r="A381" s="63" t="s">
        <v>610</v>
      </c>
      <c r="B381" s="63" t="s">
        <v>611</v>
      </c>
      <c r="C381" s="36">
        <v>4301051660</v>
      </c>
      <c r="D381" s="639">
        <v>4607091384253</v>
      </c>
      <c r="E381" s="639"/>
      <c r="F381" s="62">
        <v>0.4</v>
      </c>
      <c r="G381" s="37">
        <v>6</v>
      </c>
      <c r="H381" s="62">
        <v>2.4</v>
      </c>
      <c r="I381" s="62">
        <v>2.6640000000000001</v>
      </c>
      <c r="J381" s="37">
        <v>182</v>
      </c>
      <c r="K381" s="37" t="s">
        <v>90</v>
      </c>
      <c r="L381" s="37" t="s">
        <v>45</v>
      </c>
      <c r="M381" s="38" t="s">
        <v>89</v>
      </c>
      <c r="N381" s="38"/>
      <c r="O381" s="37">
        <v>40</v>
      </c>
      <c r="P381" s="82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1" s="641"/>
      <c r="R381" s="641"/>
      <c r="S381" s="641"/>
      <c r="T381" s="642"/>
      <c r="U381" s="39" t="s">
        <v>45</v>
      </c>
      <c r="V381" s="39" t="s">
        <v>45</v>
      </c>
      <c r="W381" s="40" t="s">
        <v>0</v>
      </c>
      <c r="X381" s="58">
        <v>0</v>
      </c>
      <c r="Y381" s="55">
        <f>IFERROR(IF(X381="",0,CEILING((X381/$H381),1)*$H381),"")</f>
        <v>0</v>
      </c>
      <c r="Z381" s="41" t="str">
        <f>IFERROR(IF(Y381=0,"",ROUNDUP(Y381/H381,0)*0.00651),"")</f>
        <v/>
      </c>
      <c r="AA381" s="68" t="s">
        <v>45</v>
      </c>
      <c r="AB381" s="69" t="s">
        <v>45</v>
      </c>
      <c r="AC381" s="444" t="s">
        <v>609</v>
      </c>
      <c r="AG381" s="78"/>
      <c r="AJ381" s="84" t="s">
        <v>45</v>
      </c>
      <c r="AK381" s="84">
        <v>0</v>
      </c>
      <c r="BB381" s="445" t="s">
        <v>66</v>
      </c>
      <c r="BM381" s="78">
        <f>IFERROR(X381*I381/H381,"0")</f>
        <v>0</v>
      </c>
      <c r="BN381" s="78">
        <f>IFERROR(Y381*I381/H381,"0")</f>
        <v>0</v>
      </c>
      <c r="BO381" s="78">
        <f>IFERROR(1/J381*(X381/H381),"0")</f>
        <v>0</v>
      </c>
      <c r="BP381" s="78">
        <f>IFERROR(1/J381*(Y381/H381),"0")</f>
        <v>0</v>
      </c>
    </row>
    <row r="382" spans="1:68" x14ac:dyDescent="0.2">
      <c r="A382" s="646"/>
      <c r="B382" s="646"/>
      <c r="C382" s="646"/>
      <c r="D382" s="646"/>
      <c r="E382" s="646"/>
      <c r="F382" s="646"/>
      <c r="G382" s="646"/>
      <c r="H382" s="646"/>
      <c r="I382" s="646"/>
      <c r="J382" s="646"/>
      <c r="K382" s="646"/>
      <c r="L382" s="646"/>
      <c r="M382" s="646"/>
      <c r="N382" s="646"/>
      <c r="O382" s="647"/>
      <c r="P382" s="643" t="s">
        <v>40</v>
      </c>
      <c r="Q382" s="644"/>
      <c r="R382" s="644"/>
      <c r="S382" s="644"/>
      <c r="T382" s="644"/>
      <c r="U382" s="644"/>
      <c r="V382" s="645"/>
      <c r="W382" s="42" t="s">
        <v>39</v>
      </c>
      <c r="X382" s="43">
        <f>IFERROR(X380/H380,"0")+IFERROR(X381/H381,"0")</f>
        <v>24.444444444444443</v>
      </c>
      <c r="Y382" s="43">
        <f>IFERROR(Y380/H380,"0")+IFERROR(Y381/H381,"0")</f>
        <v>25</v>
      </c>
      <c r="Z382" s="43">
        <f>IFERROR(IF(Z380="",0,Z380),"0")+IFERROR(IF(Z381="",0,Z381),"0")</f>
        <v>0.47450000000000003</v>
      </c>
      <c r="AA382" s="67"/>
      <c r="AB382" s="67"/>
      <c r="AC382" s="67"/>
    </row>
    <row r="383" spans="1:68" x14ac:dyDescent="0.2">
      <c r="A383" s="646"/>
      <c r="B383" s="646"/>
      <c r="C383" s="646"/>
      <c r="D383" s="646"/>
      <c r="E383" s="646"/>
      <c r="F383" s="646"/>
      <c r="G383" s="646"/>
      <c r="H383" s="646"/>
      <c r="I383" s="646"/>
      <c r="J383" s="646"/>
      <c r="K383" s="646"/>
      <c r="L383" s="646"/>
      <c r="M383" s="646"/>
      <c r="N383" s="646"/>
      <c r="O383" s="647"/>
      <c r="P383" s="643" t="s">
        <v>40</v>
      </c>
      <c r="Q383" s="644"/>
      <c r="R383" s="644"/>
      <c r="S383" s="644"/>
      <c r="T383" s="644"/>
      <c r="U383" s="644"/>
      <c r="V383" s="645"/>
      <c r="W383" s="42" t="s">
        <v>0</v>
      </c>
      <c r="X383" s="43">
        <f>IFERROR(SUM(X380:X381),"0")</f>
        <v>220</v>
      </c>
      <c r="Y383" s="43">
        <f>IFERROR(SUM(Y380:Y381),"0")</f>
        <v>225</v>
      </c>
      <c r="Z383" s="42"/>
      <c r="AA383" s="67"/>
      <c r="AB383" s="67"/>
      <c r="AC383" s="67"/>
    </row>
    <row r="384" spans="1:68" ht="14.25" customHeight="1" x14ac:dyDescent="0.25">
      <c r="A384" s="638" t="s">
        <v>185</v>
      </c>
      <c r="B384" s="638"/>
      <c r="C384" s="638"/>
      <c r="D384" s="638"/>
      <c r="E384" s="638"/>
      <c r="F384" s="638"/>
      <c r="G384" s="638"/>
      <c r="H384" s="638"/>
      <c r="I384" s="638"/>
      <c r="J384" s="638"/>
      <c r="K384" s="638"/>
      <c r="L384" s="638"/>
      <c r="M384" s="638"/>
      <c r="N384" s="638"/>
      <c r="O384" s="638"/>
      <c r="P384" s="638"/>
      <c r="Q384" s="638"/>
      <c r="R384" s="638"/>
      <c r="S384" s="638"/>
      <c r="T384" s="638"/>
      <c r="U384" s="638"/>
      <c r="V384" s="638"/>
      <c r="W384" s="638"/>
      <c r="X384" s="638"/>
      <c r="Y384" s="638"/>
      <c r="Z384" s="638"/>
      <c r="AA384" s="66"/>
      <c r="AB384" s="66"/>
      <c r="AC384" s="80"/>
    </row>
    <row r="385" spans="1:68" ht="27" customHeight="1" x14ac:dyDescent="0.25">
      <c r="A385" s="63" t="s">
        <v>612</v>
      </c>
      <c r="B385" s="63" t="s">
        <v>613</v>
      </c>
      <c r="C385" s="36">
        <v>4301060441</v>
      </c>
      <c r="D385" s="639">
        <v>4607091389357</v>
      </c>
      <c r="E385" s="639"/>
      <c r="F385" s="62">
        <v>1.5</v>
      </c>
      <c r="G385" s="37">
        <v>6</v>
      </c>
      <c r="H385" s="62">
        <v>9</v>
      </c>
      <c r="I385" s="62">
        <v>9.4350000000000005</v>
      </c>
      <c r="J385" s="37">
        <v>64</v>
      </c>
      <c r="K385" s="37" t="s">
        <v>119</v>
      </c>
      <c r="L385" s="37" t="s">
        <v>45</v>
      </c>
      <c r="M385" s="38" t="s">
        <v>89</v>
      </c>
      <c r="N385" s="38"/>
      <c r="O385" s="37">
        <v>40</v>
      </c>
      <c r="P385" s="827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5" s="641"/>
      <c r="R385" s="641"/>
      <c r="S385" s="641"/>
      <c r="T385" s="642"/>
      <c r="U385" s="39" t="s">
        <v>45</v>
      </c>
      <c r="V385" s="39" t="s">
        <v>45</v>
      </c>
      <c r="W385" s="40" t="s">
        <v>0</v>
      </c>
      <c r="X385" s="58">
        <v>10</v>
      </c>
      <c r="Y385" s="55">
        <f>IFERROR(IF(X385="",0,CEILING((X385/$H385),1)*$H385),"")</f>
        <v>18</v>
      </c>
      <c r="Z385" s="41">
        <f>IFERROR(IF(Y385=0,"",ROUNDUP(Y385/H385,0)*0.01898),"")</f>
        <v>3.7960000000000001E-2</v>
      </c>
      <c r="AA385" s="68" t="s">
        <v>45</v>
      </c>
      <c r="AB385" s="69" t="s">
        <v>45</v>
      </c>
      <c r="AC385" s="446" t="s">
        <v>614</v>
      </c>
      <c r="AG385" s="78"/>
      <c r="AJ385" s="84" t="s">
        <v>45</v>
      </c>
      <c r="AK385" s="84">
        <v>0</v>
      </c>
      <c r="BB385" s="447" t="s">
        <v>66</v>
      </c>
      <c r="BM385" s="78">
        <f>IFERROR(X385*I385/H385,"0")</f>
        <v>10.483333333333334</v>
      </c>
      <c r="BN385" s="78">
        <f>IFERROR(Y385*I385/H385,"0")</f>
        <v>18.87</v>
      </c>
      <c r="BO385" s="78">
        <f>IFERROR(1/J385*(X385/H385),"0")</f>
        <v>1.7361111111111112E-2</v>
      </c>
      <c r="BP385" s="78">
        <f>IFERROR(1/J385*(Y385/H385),"0")</f>
        <v>3.125E-2</v>
      </c>
    </row>
    <row r="386" spans="1:68" x14ac:dyDescent="0.2">
      <c r="A386" s="646"/>
      <c r="B386" s="646"/>
      <c r="C386" s="646"/>
      <c r="D386" s="646"/>
      <c r="E386" s="646"/>
      <c r="F386" s="646"/>
      <c r="G386" s="646"/>
      <c r="H386" s="646"/>
      <c r="I386" s="646"/>
      <c r="J386" s="646"/>
      <c r="K386" s="646"/>
      <c r="L386" s="646"/>
      <c r="M386" s="646"/>
      <c r="N386" s="646"/>
      <c r="O386" s="647"/>
      <c r="P386" s="643" t="s">
        <v>40</v>
      </c>
      <c r="Q386" s="644"/>
      <c r="R386" s="644"/>
      <c r="S386" s="644"/>
      <c r="T386" s="644"/>
      <c r="U386" s="644"/>
      <c r="V386" s="645"/>
      <c r="W386" s="42" t="s">
        <v>39</v>
      </c>
      <c r="X386" s="43">
        <f>IFERROR(X385/H385,"0")</f>
        <v>1.1111111111111112</v>
      </c>
      <c r="Y386" s="43">
        <f>IFERROR(Y385/H385,"0")</f>
        <v>2</v>
      </c>
      <c r="Z386" s="43">
        <f>IFERROR(IF(Z385="",0,Z385),"0")</f>
        <v>3.7960000000000001E-2</v>
      </c>
      <c r="AA386" s="67"/>
      <c r="AB386" s="67"/>
      <c r="AC386" s="67"/>
    </row>
    <row r="387" spans="1:68" x14ac:dyDescent="0.2">
      <c r="A387" s="646"/>
      <c r="B387" s="646"/>
      <c r="C387" s="646"/>
      <c r="D387" s="646"/>
      <c r="E387" s="646"/>
      <c r="F387" s="646"/>
      <c r="G387" s="646"/>
      <c r="H387" s="646"/>
      <c r="I387" s="646"/>
      <c r="J387" s="646"/>
      <c r="K387" s="646"/>
      <c r="L387" s="646"/>
      <c r="M387" s="646"/>
      <c r="N387" s="646"/>
      <c r="O387" s="647"/>
      <c r="P387" s="643" t="s">
        <v>40</v>
      </c>
      <c r="Q387" s="644"/>
      <c r="R387" s="644"/>
      <c r="S387" s="644"/>
      <c r="T387" s="644"/>
      <c r="U387" s="644"/>
      <c r="V387" s="645"/>
      <c r="W387" s="42" t="s">
        <v>0</v>
      </c>
      <c r="X387" s="43">
        <f>IFERROR(SUM(X385:X385),"0")</f>
        <v>10</v>
      </c>
      <c r="Y387" s="43">
        <f>IFERROR(SUM(Y385:Y385),"0")</f>
        <v>18</v>
      </c>
      <c r="Z387" s="42"/>
      <c r="AA387" s="67"/>
      <c r="AB387" s="67"/>
      <c r="AC387" s="67"/>
    </row>
    <row r="388" spans="1:68" ht="27.75" customHeight="1" x14ac:dyDescent="0.2">
      <c r="A388" s="636" t="s">
        <v>615</v>
      </c>
      <c r="B388" s="636"/>
      <c r="C388" s="636"/>
      <c r="D388" s="636"/>
      <c r="E388" s="636"/>
      <c r="F388" s="636"/>
      <c r="G388" s="636"/>
      <c r="H388" s="636"/>
      <c r="I388" s="636"/>
      <c r="J388" s="636"/>
      <c r="K388" s="636"/>
      <c r="L388" s="636"/>
      <c r="M388" s="636"/>
      <c r="N388" s="636"/>
      <c r="O388" s="636"/>
      <c r="P388" s="636"/>
      <c r="Q388" s="636"/>
      <c r="R388" s="636"/>
      <c r="S388" s="636"/>
      <c r="T388" s="636"/>
      <c r="U388" s="636"/>
      <c r="V388" s="636"/>
      <c r="W388" s="636"/>
      <c r="X388" s="636"/>
      <c r="Y388" s="636"/>
      <c r="Z388" s="636"/>
      <c r="AA388" s="54"/>
      <c r="AB388" s="54"/>
      <c r="AC388" s="54"/>
    </row>
    <row r="389" spans="1:68" ht="16.5" customHeight="1" x14ac:dyDescent="0.25">
      <c r="A389" s="637" t="s">
        <v>616</v>
      </c>
      <c r="B389" s="637"/>
      <c r="C389" s="637"/>
      <c r="D389" s="637"/>
      <c r="E389" s="637"/>
      <c r="F389" s="637"/>
      <c r="G389" s="637"/>
      <c r="H389" s="637"/>
      <c r="I389" s="637"/>
      <c r="J389" s="637"/>
      <c r="K389" s="637"/>
      <c r="L389" s="637"/>
      <c r="M389" s="637"/>
      <c r="N389" s="637"/>
      <c r="O389" s="637"/>
      <c r="P389" s="637"/>
      <c r="Q389" s="637"/>
      <c r="R389" s="637"/>
      <c r="S389" s="637"/>
      <c r="T389" s="637"/>
      <c r="U389" s="637"/>
      <c r="V389" s="637"/>
      <c r="W389" s="637"/>
      <c r="X389" s="637"/>
      <c r="Y389" s="637"/>
      <c r="Z389" s="637"/>
      <c r="AA389" s="65"/>
      <c r="AB389" s="65"/>
      <c r="AC389" s="79"/>
    </row>
    <row r="390" spans="1:68" ht="14.25" customHeight="1" x14ac:dyDescent="0.25">
      <c r="A390" s="638" t="s">
        <v>78</v>
      </c>
      <c r="B390" s="638"/>
      <c r="C390" s="638"/>
      <c r="D390" s="638"/>
      <c r="E390" s="638"/>
      <c r="F390" s="638"/>
      <c r="G390" s="638"/>
      <c r="H390" s="638"/>
      <c r="I390" s="638"/>
      <c r="J390" s="638"/>
      <c r="K390" s="638"/>
      <c r="L390" s="638"/>
      <c r="M390" s="638"/>
      <c r="N390" s="638"/>
      <c r="O390" s="638"/>
      <c r="P390" s="638"/>
      <c r="Q390" s="638"/>
      <c r="R390" s="638"/>
      <c r="S390" s="638"/>
      <c r="T390" s="638"/>
      <c r="U390" s="638"/>
      <c r="V390" s="638"/>
      <c r="W390" s="638"/>
      <c r="X390" s="638"/>
      <c r="Y390" s="638"/>
      <c r="Z390" s="638"/>
      <c r="AA390" s="66"/>
      <c r="AB390" s="66"/>
      <c r="AC390" s="80"/>
    </row>
    <row r="391" spans="1:68" ht="27" customHeight="1" x14ac:dyDescent="0.25">
      <c r="A391" s="63" t="s">
        <v>617</v>
      </c>
      <c r="B391" s="63" t="s">
        <v>618</v>
      </c>
      <c r="C391" s="36">
        <v>4301031405</v>
      </c>
      <c r="D391" s="639">
        <v>4680115886100</v>
      </c>
      <c r="E391" s="639"/>
      <c r="F391" s="62">
        <v>0.9</v>
      </c>
      <c r="G391" s="37">
        <v>6</v>
      </c>
      <c r="H391" s="62">
        <v>5.4</v>
      </c>
      <c r="I391" s="62">
        <v>5.61</v>
      </c>
      <c r="J391" s="37">
        <v>132</v>
      </c>
      <c r="K391" s="37" t="s">
        <v>122</v>
      </c>
      <c r="L391" s="37" t="s">
        <v>45</v>
      </c>
      <c r="M391" s="38" t="s">
        <v>83</v>
      </c>
      <c r="N391" s="38"/>
      <c r="O391" s="37">
        <v>50</v>
      </c>
      <c r="P391" s="828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1" s="641"/>
      <c r="R391" s="641"/>
      <c r="S391" s="641"/>
      <c r="T391" s="642"/>
      <c r="U391" s="39" t="s">
        <v>45</v>
      </c>
      <c r="V391" s="39" t="s">
        <v>45</v>
      </c>
      <c r="W391" s="40" t="s">
        <v>0</v>
      </c>
      <c r="X391" s="58">
        <v>0</v>
      </c>
      <c r="Y391" s="55">
        <f t="shared" ref="Y391:Y400" si="52">IFERROR(IF(X391="",0,CEILING((X391/$H391),1)*$H391),"")</f>
        <v>0</v>
      </c>
      <c r="Z391" s="41" t="str">
        <f>IFERROR(IF(Y391=0,"",ROUNDUP(Y391/H391,0)*0.00902),"")</f>
        <v/>
      </c>
      <c r="AA391" s="68" t="s">
        <v>45</v>
      </c>
      <c r="AB391" s="69" t="s">
        <v>45</v>
      </c>
      <c r="AC391" s="448" t="s">
        <v>619</v>
      </c>
      <c r="AG391" s="78"/>
      <c r="AJ391" s="84" t="s">
        <v>45</v>
      </c>
      <c r="AK391" s="84">
        <v>0</v>
      </c>
      <c r="BB391" s="449" t="s">
        <v>66</v>
      </c>
      <c r="BM391" s="78">
        <f t="shared" ref="BM391:BM400" si="53">IFERROR(X391*I391/H391,"0")</f>
        <v>0</v>
      </c>
      <c r="BN391" s="78">
        <f t="shared" ref="BN391:BN400" si="54">IFERROR(Y391*I391/H391,"0")</f>
        <v>0</v>
      </c>
      <c r="BO391" s="78">
        <f t="shared" ref="BO391:BO400" si="55">IFERROR(1/J391*(X391/H391),"0")</f>
        <v>0</v>
      </c>
      <c r="BP391" s="78">
        <f t="shared" ref="BP391:BP400" si="56">IFERROR(1/J391*(Y391/H391),"0")</f>
        <v>0</v>
      </c>
    </row>
    <row r="392" spans="1:68" ht="27" customHeight="1" x14ac:dyDescent="0.25">
      <c r="A392" s="63" t="s">
        <v>620</v>
      </c>
      <c r="B392" s="63" t="s">
        <v>621</v>
      </c>
      <c r="C392" s="36">
        <v>4301031382</v>
      </c>
      <c r="D392" s="639">
        <v>4680115886117</v>
      </c>
      <c r="E392" s="639"/>
      <c r="F392" s="62">
        <v>0.9</v>
      </c>
      <c r="G392" s="37">
        <v>6</v>
      </c>
      <c r="H392" s="62">
        <v>5.4</v>
      </c>
      <c r="I392" s="62">
        <v>5.61</v>
      </c>
      <c r="J392" s="37">
        <v>132</v>
      </c>
      <c r="K392" s="37" t="s">
        <v>122</v>
      </c>
      <c r="L392" s="37" t="s">
        <v>45</v>
      </c>
      <c r="M392" s="38" t="s">
        <v>83</v>
      </c>
      <c r="N392" s="38"/>
      <c r="O392" s="37">
        <v>50</v>
      </c>
      <c r="P392" s="829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2" s="641"/>
      <c r="R392" s="641"/>
      <c r="S392" s="641"/>
      <c r="T392" s="642"/>
      <c r="U392" s="39" t="s">
        <v>45</v>
      </c>
      <c r="V392" s="39" t="s">
        <v>45</v>
      </c>
      <c r="W392" s="40" t="s">
        <v>0</v>
      </c>
      <c r="X392" s="58">
        <v>0</v>
      </c>
      <c r="Y392" s="55">
        <f t="shared" si="52"/>
        <v>0</v>
      </c>
      <c r="Z392" s="41" t="str">
        <f>IFERROR(IF(Y392=0,"",ROUNDUP(Y392/H392,0)*0.00902),"")</f>
        <v/>
      </c>
      <c r="AA392" s="68" t="s">
        <v>45</v>
      </c>
      <c r="AB392" s="69" t="s">
        <v>45</v>
      </c>
      <c r="AC392" s="450" t="s">
        <v>622</v>
      </c>
      <c r="AG392" s="78"/>
      <c r="AJ392" s="84" t="s">
        <v>45</v>
      </c>
      <c r="AK392" s="84">
        <v>0</v>
      </c>
      <c r="BB392" s="451" t="s">
        <v>66</v>
      </c>
      <c r="BM392" s="78">
        <f t="shared" si="53"/>
        <v>0</v>
      </c>
      <c r="BN392" s="78">
        <f t="shared" si="54"/>
        <v>0</v>
      </c>
      <c r="BO392" s="78">
        <f t="shared" si="55"/>
        <v>0</v>
      </c>
      <c r="BP392" s="78">
        <f t="shared" si="56"/>
        <v>0</v>
      </c>
    </row>
    <row r="393" spans="1:68" ht="27" customHeight="1" x14ac:dyDescent="0.25">
      <c r="A393" s="63" t="s">
        <v>620</v>
      </c>
      <c r="B393" s="63" t="s">
        <v>623</v>
      </c>
      <c r="C393" s="36">
        <v>4301031406</v>
      </c>
      <c r="D393" s="639">
        <v>4680115886117</v>
      </c>
      <c r="E393" s="639"/>
      <c r="F393" s="62">
        <v>0.9</v>
      </c>
      <c r="G393" s="37">
        <v>6</v>
      </c>
      <c r="H393" s="62">
        <v>5.4</v>
      </c>
      <c r="I393" s="62">
        <v>5.61</v>
      </c>
      <c r="J393" s="37">
        <v>132</v>
      </c>
      <c r="K393" s="37" t="s">
        <v>122</v>
      </c>
      <c r="L393" s="37" t="s">
        <v>45</v>
      </c>
      <c r="M393" s="38" t="s">
        <v>83</v>
      </c>
      <c r="N393" s="38"/>
      <c r="O393" s="37">
        <v>50</v>
      </c>
      <c r="P393" s="830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3" s="641"/>
      <c r="R393" s="641"/>
      <c r="S393" s="641"/>
      <c r="T393" s="642"/>
      <c r="U393" s="39" t="s">
        <v>45</v>
      </c>
      <c r="V393" s="39" t="s">
        <v>45</v>
      </c>
      <c r="W393" s="40" t="s">
        <v>0</v>
      </c>
      <c r="X393" s="58">
        <v>0</v>
      </c>
      <c r="Y393" s="55">
        <f t="shared" si="52"/>
        <v>0</v>
      </c>
      <c r="Z393" s="41" t="str">
        <f>IFERROR(IF(Y393=0,"",ROUNDUP(Y393/H393,0)*0.00902),"")</f>
        <v/>
      </c>
      <c r="AA393" s="68" t="s">
        <v>45</v>
      </c>
      <c r="AB393" s="69" t="s">
        <v>45</v>
      </c>
      <c r="AC393" s="452" t="s">
        <v>622</v>
      </c>
      <c r="AG393" s="78"/>
      <c r="AJ393" s="84" t="s">
        <v>45</v>
      </c>
      <c r="AK393" s="84">
        <v>0</v>
      </c>
      <c r="BB393" s="453" t="s">
        <v>66</v>
      </c>
      <c r="BM393" s="78">
        <f t="shared" si="53"/>
        <v>0</v>
      </c>
      <c r="BN393" s="78">
        <f t="shared" si="54"/>
        <v>0</v>
      </c>
      <c r="BO393" s="78">
        <f t="shared" si="55"/>
        <v>0</v>
      </c>
      <c r="BP393" s="78">
        <f t="shared" si="56"/>
        <v>0</v>
      </c>
    </row>
    <row r="394" spans="1:68" ht="27" customHeight="1" x14ac:dyDescent="0.25">
      <c r="A394" s="63" t="s">
        <v>624</v>
      </c>
      <c r="B394" s="63" t="s">
        <v>625</v>
      </c>
      <c r="C394" s="36">
        <v>4301031402</v>
      </c>
      <c r="D394" s="639">
        <v>4680115886124</v>
      </c>
      <c r="E394" s="639"/>
      <c r="F394" s="62">
        <v>0.9</v>
      </c>
      <c r="G394" s="37">
        <v>6</v>
      </c>
      <c r="H394" s="62">
        <v>5.4</v>
      </c>
      <c r="I394" s="62">
        <v>5.61</v>
      </c>
      <c r="J394" s="37">
        <v>132</v>
      </c>
      <c r="K394" s="37" t="s">
        <v>122</v>
      </c>
      <c r="L394" s="37" t="s">
        <v>45</v>
      </c>
      <c r="M394" s="38" t="s">
        <v>83</v>
      </c>
      <c r="N394" s="38"/>
      <c r="O394" s="37">
        <v>50</v>
      </c>
      <c r="P394" s="831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4" s="641"/>
      <c r="R394" s="641"/>
      <c r="S394" s="641"/>
      <c r="T394" s="642"/>
      <c r="U394" s="39" t="s">
        <v>45</v>
      </c>
      <c r="V394" s="39" t="s">
        <v>45</v>
      </c>
      <c r="W394" s="40" t="s">
        <v>0</v>
      </c>
      <c r="X394" s="58">
        <v>50</v>
      </c>
      <c r="Y394" s="55">
        <f t="shared" si="52"/>
        <v>54</v>
      </c>
      <c r="Z394" s="41">
        <f>IFERROR(IF(Y394=0,"",ROUNDUP(Y394/H394,0)*0.00902),"")</f>
        <v>9.0200000000000002E-2</v>
      </c>
      <c r="AA394" s="68" t="s">
        <v>45</v>
      </c>
      <c r="AB394" s="69" t="s">
        <v>45</v>
      </c>
      <c r="AC394" s="454" t="s">
        <v>626</v>
      </c>
      <c r="AG394" s="78"/>
      <c r="AJ394" s="84" t="s">
        <v>45</v>
      </c>
      <c r="AK394" s="84">
        <v>0</v>
      </c>
      <c r="BB394" s="455" t="s">
        <v>66</v>
      </c>
      <c r="BM394" s="78">
        <f t="shared" si="53"/>
        <v>51.944444444444443</v>
      </c>
      <c r="BN394" s="78">
        <f t="shared" si="54"/>
        <v>56.099999999999994</v>
      </c>
      <c r="BO394" s="78">
        <f t="shared" si="55"/>
        <v>7.0145903479236812E-2</v>
      </c>
      <c r="BP394" s="78">
        <f t="shared" si="56"/>
        <v>7.575757575757576E-2</v>
      </c>
    </row>
    <row r="395" spans="1:68" ht="27" customHeight="1" x14ac:dyDescent="0.25">
      <c r="A395" s="63" t="s">
        <v>627</v>
      </c>
      <c r="B395" s="63" t="s">
        <v>628</v>
      </c>
      <c r="C395" s="36">
        <v>4301031366</v>
      </c>
      <c r="D395" s="639">
        <v>4680115883147</v>
      </c>
      <c r="E395" s="639"/>
      <c r="F395" s="62">
        <v>0.28000000000000003</v>
      </c>
      <c r="G395" s="37">
        <v>6</v>
      </c>
      <c r="H395" s="62">
        <v>1.68</v>
      </c>
      <c r="I395" s="62">
        <v>1.81</v>
      </c>
      <c r="J395" s="37">
        <v>234</v>
      </c>
      <c r="K395" s="37" t="s">
        <v>84</v>
      </c>
      <c r="L395" s="37" t="s">
        <v>45</v>
      </c>
      <c r="M395" s="38" t="s">
        <v>83</v>
      </c>
      <c r="N395" s="38"/>
      <c r="O395" s="37">
        <v>50</v>
      </c>
      <c r="P395" s="832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5" s="641"/>
      <c r="R395" s="641"/>
      <c r="S395" s="641"/>
      <c r="T395" s="642"/>
      <c r="U395" s="39" t="s">
        <v>45</v>
      </c>
      <c r="V395" s="39" t="s">
        <v>45</v>
      </c>
      <c r="W395" s="40" t="s">
        <v>0</v>
      </c>
      <c r="X395" s="58">
        <v>0</v>
      </c>
      <c r="Y395" s="55">
        <f t="shared" si="52"/>
        <v>0</v>
      </c>
      <c r="Z395" s="41" t="str">
        <f t="shared" ref="Z395:Z400" si="57">IFERROR(IF(Y395=0,"",ROUNDUP(Y395/H395,0)*0.00502),"")</f>
        <v/>
      </c>
      <c r="AA395" s="68" t="s">
        <v>45</v>
      </c>
      <c r="AB395" s="69" t="s">
        <v>45</v>
      </c>
      <c r="AC395" s="456" t="s">
        <v>619</v>
      </c>
      <c r="AG395" s="78"/>
      <c r="AJ395" s="84" t="s">
        <v>45</v>
      </c>
      <c r="AK395" s="84">
        <v>0</v>
      </c>
      <c r="BB395" s="457" t="s">
        <v>66</v>
      </c>
      <c r="BM395" s="78">
        <f t="shared" si="53"/>
        <v>0</v>
      </c>
      <c r="BN395" s="78">
        <f t="shared" si="54"/>
        <v>0</v>
      </c>
      <c r="BO395" s="78">
        <f t="shared" si="55"/>
        <v>0</v>
      </c>
      <c r="BP395" s="78">
        <f t="shared" si="56"/>
        <v>0</v>
      </c>
    </row>
    <row r="396" spans="1:68" ht="27" customHeight="1" x14ac:dyDescent="0.25">
      <c r="A396" s="63" t="s">
        <v>629</v>
      </c>
      <c r="B396" s="63" t="s">
        <v>630</v>
      </c>
      <c r="C396" s="36">
        <v>4301031362</v>
      </c>
      <c r="D396" s="639">
        <v>4607091384338</v>
      </c>
      <c r="E396" s="639"/>
      <c r="F396" s="62">
        <v>0.35</v>
      </c>
      <c r="G396" s="37">
        <v>6</v>
      </c>
      <c r="H396" s="62">
        <v>2.1</v>
      </c>
      <c r="I396" s="62">
        <v>2.23</v>
      </c>
      <c r="J396" s="37">
        <v>234</v>
      </c>
      <c r="K396" s="37" t="s">
        <v>84</v>
      </c>
      <c r="L396" s="37" t="s">
        <v>45</v>
      </c>
      <c r="M396" s="38" t="s">
        <v>83</v>
      </c>
      <c r="N396" s="38"/>
      <c r="O396" s="37">
        <v>50</v>
      </c>
      <c r="P396" s="833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6" s="641"/>
      <c r="R396" s="641"/>
      <c r="S396" s="641"/>
      <c r="T396" s="642"/>
      <c r="U396" s="39" t="s">
        <v>45</v>
      </c>
      <c r="V396" s="39" t="s">
        <v>45</v>
      </c>
      <c r="W396" s="40" t="s">
        <v>0</v>
      </c>
      <c r="X396" s="58">
        <v>0</v>
      </c>
      <c r="Y396" s="55">
        <f t="shared" si="52"/>
        <v>0</v>
      </c>
      <c r="Z396" s="41" t="str">
        <f t="shared" si="57"/>
        <v/>
      </c>
      <c r="AA396" s="68" t="s">
        <v>45</v>
      </c>
      <c r="AB396" s="69" t="s">
        <v>45</v>
      </c>
      <c r="AC396" s="458" t="s">
        <v>619</v>
      </c>
      <c r="AG396" s="78"/>
      <c r="AJ396" s="84" t="s">
        <v>45</v>
      </c>
      <c r="AK396" s="84">
        <v>0</v>
      </c>
      <c r="BB396" s="459" t="s">
        <v>66</v>
      </c>
      <c r="BM396" s="78">
        <f t="shared" si="53"/>
        <v>0</v>
      </c>
      <c r="BN396" s="78">
        <f t="shared" si="54"/>
        <v>0</v>
      </c>
      <c r="BO396" s="78">
        <f t="shared" si="55"/>
        <v>0</v>
      </c>
      <c r="BP396" s="78">
        <f t="shared" si="56"/>
        <v>0</v>
      </c>
    </row>
    <row r="397" spans="1:68" ht="37.5" customHeight="1" x14ac:dyDescent="0.25">
      <c r="A397" s="63" t="s">
        <v>631</v>
      </c>
      <c r="B397" s="63" t="s">
        <v>632</v>
      </c>
      <c r="C397" s="36">
        <v>4301031361</v>
      </c>
      <c r="D397" s="639">
        <v>4607091389524</v>
      </c>
      <c r="E397" s="639"/>
      <c r="F397" s="62">
        <v>0.35</v>
      </c>
      <c r="G397" s="37">
        <v>6</v>
      </c>
      <c r="H397" s="62">
        <v>2.1</v>
      </c>
      <c r="I397" s="62">
        <v>2.23</v>
      </c>
      <c r="J397" s="37">
        <v>234</v>
      </c>
      <c r="K397" s="37" t="s">
        <v>84</v>
      </c>
      <c r="L397" s="37" t="s">
        <v>45</v>
      </c>
      <c r="M397" s="38" t="s">
        <v>83</v>
      </c>
      <c r="N397" s="38"/>
      <c r="O397" s="37">
        <v>50</v>
      </c>
      <c r="P397" s="834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7" s="641"/>
      <c r="R397" s="641"/>
      <c r="S397" s="641"/>
      <c r="T397" s="642"/>
      <c r="U397" s="39" t="s">
        <v>45</v>
      </c>
      <c r="V397" s="39" t="s">
        <v>45</v>
      </c>
      <c r="W397" s="40" t="s">
        <v>0</v>
      </c>
      <c r="X397" s="58">
        <v>0</v>
      </c>
      <c r="Y397" s="55">
        <f t="shared" si="52"/>
        <v>0</v>
      </c>
      <c r="Z397" s="41" t="str">
        <f t="shared" si="57"/>
        <v/>
      </c>
      <c r="AA397" s="68" t="s">
        <v>45</v>
      </c>
      <c r="AB397" s="69" t="s">
        <v>45</v>
      </c>
      <c r="AC397" s="460" t="s">
        <v>633</v>
      </c>
      <c r="AG397" s="78"/>
      <c r="AJ397" s="84" t="s">
        <v>45</v>
      </c>
      <c r="AK397" s="84">
        <v>0</v>
      </c>
      <c r="BB397" s="461" t="s">
        <v>66</v>
      </c>
      <c r="BM397" s="78">
        <f t="shared" si="53"/>
        <v>0</v>
      </c>
      <c r="BN397" s="78">
        <f t="shared" si="54"/>
        <v>0</v>
      </c>
      <c r="BO397" s="78">
        <f t="shared" si="55"/>
        <v>0</v>
      </c>
      <c r="BP397" s="78">
        <f t="shared" si="56"/>
        <v>0</v>
      </c>
    </row>
    <row r="398" spans="1:68" ht="27" customHeight="1" x14ac:dyDescent="0.25">
      <c r="A398" s="63" t="s">
        <v>634</v>
      </c>
      <c r="B398" s="63" t="s">
        <v>635</v>
      </c>
      <c r="C398" s="36">
        <v>4301031364</v>
      </c>
      <c r="D398" s="639">
        <v>4680115883161</v>
      </c>
      <c r="E398" s="639"/>
      <c r="F398" s="62">
        <v>0.28000000000000003</v>
      </c>
      <c r="G398" s="37">
        <v>6</v>
      </c>
      <c r="H398" s="62">
        <v>1.68</v>
      </c>
      <c r="I398" s="62">
        <v>1.81</v>
      </c>
      <c r="J398" s="37">
        <v>234</v>
      </c>
      <c r="K398" s="37" t="s">
        <v>84</v>
      </c>
      <c r="L398" s="37" t="s">
        <v>45</v>
      </c>
      <c r="M398" s="38" t="s">
        <v>83</v>
      </c>
      <c r="N398" s="38"/>
      <c r="O398" s="37">
        <v>50</v>
      </c>
      <c r="P398" s="835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8" s="641"/>
      <c r="R398" s="641"/>
      <c r="S398" s="641"/>
      <c r="T398" s="642"/>
      <c r="U398" s="39" t="s">
        <v>45</v>
      </c>
      <c r="V398" s="39" t="s">
        <v>45</v>
      </c>
      <c r="W398" s="40" t="s">
        <v>0</v>
      </c>
      <c r="X398" s="58">
        <v>0</v>
      </c>
      <c r="Y398" s="55">
        <f t="shared" si="52"/>
        <v>0</v>
      </c>
      <c r="Z398" s="41" t="str">
        <f t="shared" si="57"/>
        <v/>
      </c>
      <c r="AA398" s="68" t="s">
        <v>45</v>
      </c>
      <c r="AB398" s="69" t="s">
        <v>45</v>
      </c>
      <c r="AC398" s="462" t="s">
        <v>636</v>
      </c>
      <c r="AG398" s="78"/>
      <c r="AJ398" s="84" t="s">
        <v>45</v>
      </c>
      <c r="AK398" s="84">
        <v>0</v>
      </c>
      <c r="BB398" s="463" t="s">
        <v>66</v>
      </c>
      <c r="BM398" s="78">
        <f t="shared" si="53"/>
        <v>0</v>
      </c>
      <c r="BN398" s="78">
        <f t="shared" si="54"/>
        <v>0</v>
      </c>
      <c r="BO398" s="78">
        <f t="shared" si="55"/>
        <v>0</v>
      </c>
      <c r="BP398" s="78">
        <f t="shared" si="56"/>
        <v>0</v>
      </c>
    </row>
    <row r="399" spans="1:68" ht="27" customHeight="1" x14ac:dyDescent="0.25">
      <c r="A399" s="63" t="s">
        <v>637</v>
      </c>
      <c r="B399" s="63" t="s">
        <v>638</v>
      </c>
      <c r="C399" s="36">
        <v>4301031358</v>
      </c>
      <c r="D399" s="639">
        <v>4607091389531</v>
      </c>
      <c r="E399" s="639"/>
      <c r="F399" s="62">
        <v>0.35</v>
      </c>
      <c r="G399" s="37">
        <v>6</v>
      </c>
      <c r="H399" s="62">
        <v>2.1</v>
      </c>
      <c r="I399" s="62">
        <v>2.23</v>
      </c>
      <c r="J399" s="37">
        <v>234</v>
      </c>
      <c r="K399" s="37" t="s">
        <v>84</v>
      </c>
      <c r="L399" s="37" t="s">
        <v>45</v>
      </c>
      <c r="M399" s="38" t="s">
        <v>83</v>
      </c>
      <c r="N399" s="38"/>
      <c r="O399" s="37">
        <v>50</v>
      </c>
      <c r="P399" s="83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9" s="641"/>
      <c r="R399" s="641"/>
      <c r="S399" s="641"/>
      <c r="T399" s="642"/>
      <c r="U399" s="39" t="s">
        <v>45</v>
      </c>
      <c r="V399" s="39" t="s">
        <v>45</v>
      </c>
      <c r="W399" s="40" t="s">
        <v>0</v>
      </c>
      <c r="X399" s="58">
        <v>0</v>
      </c>
      <c r="Y399" s="55">
        <f t="shared" si="52"/>
        <v>0</v>
      </c>
      <c r="Z399" s="41" t="str">
        <f t="shared" si="57"/>
        <v/>
      </c>
      <c r="AA399" s="68" t="s">
        <v>45</v>
      </c>
      <c r="AB399" s="69" t="s">
        <v>45</v>
      </c>
      <c r="AC399" s="464" t="s">
        <v>639</v>
      </c>
      <c r="AG399" s="78"/>
      <c r="AJ399" s="84" t="s">
        <v>45</v>
      </c>
      <c r="AK399" s="84">
        <v>0</v>
      </c>
      <c r="BB399" s="465" t="s">
        <v>66</v>
      </c>
      <c r="BM399" s="78">
        <f t="shared" si="53"/>
        <v>0</v>
      </c>
      <c r="BN399" s="78">
        <f t="shared" si="54"/>
        <v>0</v>
      </c>
      <c r="BO399" s="78">
        <f t="shared" si="55"/>
        <v>0</v>
      </c>
      <c r="BP399" s="78">
        <f t="shared" si="56"/>
        <v>0</v>
      </c>
    </row>
    <row r="400" spans="1:68" ht="37.5" customHeight="1" x14ac:dyDescent="0.25">
      <c r="A400" s="63" t="s">
        <v>640</v>
      </c>
      <c r="B400" s="63" t="s">
        <v>641</v>
      </c>
      <c r="C400" s="36">
        <v>4301031360</v>
      </c>
      <c r="D400" s="639">
        <v>4607091384345</v>
      </c>
      <c r="E400" s="639"/>
      <c r="F400" s="62">
        <v>0.35</v>
      </c>
      <c r="G400" s="37">
        <v>6</v>
      </c>
      <c r="H400" s="62">
        <v>2.1</v>
      </c>
      <c r="I400" s="62">
        <v>2.23</v>
      </c>
      <c r="J400" s="37">
        <v>234</v>
      </c>
      <c r="K400" s="37" t="s">
        <v>84</v>
      </c>
      <c r="L400" s="37" t="s">
        <v>45</v>
      </c>
      <c r="M400" s="38" t="s">
        <v>83</v>
      </c>
      <c r="N400" s="38"/>
      <c r="O400" s="37">
        <v>50</v>
      </c>
      <c r="P400" s="83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0" s="641"/>
      <c r="R400" s="641"/>
      <c r="S400" s="641"/>
      <c r="T400" s="642"/>
      <c r="U400" s="39" t="s">
        <v>45</v>
      </c>
      <c r="V400" s="39" t="s">
        <v>45</v>
      </c>
      <c r="W400" s="40" t="s">
        <v>0</v>
      </c>
      <c r="X400" s="58">
        <v>0</v>
      </c>
      <c r="Y400" s="55">
        <f t="shared" si="52"/>
        <v>0</v>
      </c>
      <c r="Z400" s="41" t="str">
        <f t="shared" si="57"/>
        <v/>
      </c>
      <c r="AA400" s="68" t="s">
        <v>45</v>
      </c>
      <c r="AB400" s="69" t="s">
        <v>45</v>
      </c>
      <c r="AC400" s="466" t="s">
        <v>636</v>
      </c>
      <c r="AG400" s="78"/>
      <c r="AJ400" s="84" t="s">
        <v>45</v>
      </c>
      <c r="AK400" s="84">
        <v>0</v>
      </c>
      <c r="BB400" s="467" t="s">
        <v>66</v>
      </c>
      <c r="BM400" s="78">
        <f t="shared" si="53"/>
        <v>0</v>
      </c>
      <c r="BN400" s="78">
        <f t="shared" si="54"/>
        <v>0</v>
      </c>
      <c r="BO400" s="78">
        <f t="shared" si="55"/>
        <v>0</v>
      </c>
      <c r="BP400" s="78">
        <f t="shared" si="56"/>
        <v>0</v>
      </c>
    </row>
    <row r="401" spans="1:68" x14ac:dyDescent="0.2">
      <c r="A401" s="646"/>
      <c r="B401" s="646"/>
      <c r="C401" s="646"/>
      <c r="D401" s="646"/>
      <c r="E401" s="646"/>
      <c r="F401" s="646"/>
      <c r="G401" s="646"/>
      <c r="H401" s="646"/>
      <c r="I401" s="646"/>
      <c r="J401" s="646"/>
      <c r="K401" s="646"/>
      <c r="L401" s="646"/>
      <c r="M401" s="646"/>
      <c r="N401" s="646"/>
      <c r="O401" s="647"/>
      <c r="P401" s="643" t="s">
        <v>40</v>
      </c>
      <c r="Q401" s="644"/>
      <c r="R401" s="644"/>
      <c r="S401" s="644"/>
      <c r="T401" s="644"/>
      <c r="U401" s="644"/>
      <c r="V401" s="645"/>
      <c r="W401" s="42" t="s">
        <v>39</v>
      </c>
      <c r="X401" s="43">
        <f>IFERROR(X391/H391,"0")+IFERROR(X392/H392,"0")+IFERROR(X393/H393,"0")+IFERROR(X394/H394,"0")+IFERROR(X395/H395,"0")+IFERROR(X396/H396,"0")+IFERROR(X397/H397,"0")+IFERROR(X398/H398,"0")+IFERROR(X399/H399,"0")+IFERROR(X400/H400,"0")</f>
        <v>9.2592592592592595</v>
      </c>
      <c r="Y401" s="43">
        <f>IFERROR(Y391/H391,"0")+IFERROR(Y392/H392,"0")+IFERROR(Y393/H393,"0")+IFERROR(Y394/H394,"0")+IFERROR(Y395/H395,"0")+IFERROR(Y396/H396,"0")+IFERROR(Y397/H397,"0")+IFERROR(Y398/H398,"0")+IFERROR(Y399/H399,"0")+IFERROR(Y400/H400,"0")</f>
        <v>10</v>
      </c>
      <c r="Z401" s="43">
        <f>IFERROR(IF(Z391="",0,Z391),"0")+IFERROR(IF(Z392="",0,Z392),"0")+IFERROR(IF(Z393="",0,Z393),"0")+IFERROR(IF(Z394="",0,Z394),"0")+IFERROR(IF(Z395="",0,Z395),"0")+IFERROR(IF(Z396="",0,Z396),"0")+IFERROR(IF(Z397="",0,Z397),"0")+IFERROR(IF(Z398="",0,Z398),"0")+IFERROR(IF(Z399="",0,Z399),"0")+IFERROR(IF(Z400="",0,Z400),"0")</f>
        <v>9.0200000000000002E-2</v>
      </c>
      <c r="AA401" s="67"/>
      <c r="AB401" s="67"/>
      <c r="AC401" s="67"/>
    </row>
    <row r="402" spans="1:68" x14ac:dyDescent="0.2">
      <c r="A402" s="646"/>
      <c r="B402" s="646"/>
      <c r="C402" s="646"/>
      <c r="D402" s="646"/>
      <c r="E402" s="646"/>
      <c r="F402" s="646"/>
      <c r="G402" s="646"/>
      <c r="H402" s="646"/>
      <c r="I402" s="646"/>
      <c r="J402" s="646"/>
      <c r="K402" s="646"/>
      <c r="L402" s="646"/>
      <c r="M402" s="646"/>
      <c r="N402" s="646"/>
      <c r="O402" s="647"/>
      <c r="P402" s="643" t="s">
        <v>40</v>
      </c>
      <c r="Q402" s="644"/>
      <c r="R402" s="644"/>
      <c r="S402" s="644"/>
      <c r="T402" s="644"/>
      <c r="U402" s="644"/>
      <c r="V402" s="645"/>
      <c r="W402" s="42" t="s">
        <v>0</v>
      </c>
      <c r="X402" s="43">
        <f>IFERROR(SUM(X391:X400),"0")</f>
        <v>50</v>
      </c>
      <c r="Y402" s="43">
        <f>IFERROR(SUM(Y391:Y400),"0")</f>
        <v>54</v>
      </c>
      <c r="Z402" s="42"/>
      <c r="AA402" s="67"/>
      <c r="AB402" s="67"/>
      <c r="AC402" s="67"/>
    </row>
    <row r="403" spans="1:68" ht="14.25" customHeight="1" x14ac:dyDescent="0.25">
      <c r="A403" s="638" t="s">
        <v>85</v>
      </c>
      <c r="B403" s="638"/>
      <c r="C403" s="638"/>
      <c r="D403" s="638"/>
      <c r="E403" s="638"/>
      <c r="F403" s="638"/>
      <c r="G403" s="638"/>
      <c r="H403" s="638"/>
      <c r="I403" s="638"/>
      <c r="J403" s="638"/>
      <c r="K403" s="638"/>
      <c r="L403" s="638"/>
      <c r="M403" s="638"/>
      <c r="N403" s="638"/>
      <c r="O403" s="638"/>
      <c r="P403" s="638"/>
      <c r="Q403" s="638"/>
      <c r="R403" s="638"/>
      <c r="S403" s="638"/>
      <c r="T403" s="638"/>
      <c r="U403" s="638"/>
      <c r="V403" s="638"/>
      <c r="W403" s="638"/>
      <c r="X403" s="638"/>
      <c r="Y403" s="638"/>
      <c r="Z403" s="638"/>
      <c r="AA403" s="66"/>
      <c r="AB403" s="66"/>
      <c r="AC403" s="80"/>
    </row>
    <row r="404" spans="1:68" ht="27" customHeight="1" x14ac:dyDescent="0.25">
      <c r="A404" s="63" t="s">
        <v>642</v>
      </c>
      <c r="B404" s="63" t="s">
        <v>643</v>
      </c>
      <c r="C404" s="36">
        <v>4301051284</v>
      </c>
      <c r="D404" s="639">
        <v>4607091384352</v>
      </c>
      <c r="E404" s="639"/>
      <c r="F404" s="62">
        <v>0.6</v>
      </c>
      <c r="G404" s="37">
        <v>4</v>
      </c>
      <c r="H404" s="62">
        <v>2.4</v>
      </c>
      <c r="I404" s="62">
        <v>2.6459999999999999</v>
      </c>
      <c r="J404" s="37">
        <v>132</v>
      </c>
      <c r="K404" s="37" t="s">
        <v>122</v>
      </c>
      <c r="L404" s="37" t="s">
        <v>45</v>
      </c>
      <c r="M404" s="38" t="s">
        <v>89</v>
      </c>
      <c r="N404" s="38"/>
      <c r="O404" s="37">
        <v>45</v>
      </c>
      <c r="P404" s="83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4" s="641"/>
      <c r="R404" s="641"/>
      <c r="S404" s="641"/>
      <c r="T404" s="642"/>
      <c r="U404" s="39" t="s">
        <v>45</v>
      </c>
      <c r="V404" s="39" t="s">
        <v>45</v>
      </c>
      <c r="W404" s="40" t="s">
        <v>0</v>
      </c>
      <c r="X404" s="58">
        <v>0</v>
      </c>
      <c r="Y404" s="55">
        <f>IFERROR(IF(X404="",0,CEILING((X404/$H404),1)*$H404),"")</f>
        <v>0</v>
      </c>
      <c r="Z404" s="41" t="str">
        <f>IFERROR(IF(Y404=0,"",ROUNDUP(Y404/H404,0)*0.00902),"")</f>
        <v/>
      </c>
      <c r="AA404" s="68" t="s">
        <v>45</v>
      </c>
      <c r="AB404" s="69" t="s">
        <v>45</v>
      </c>
      <c r="AC404" s="468" t="s">
        <v>644</v>
      </c>
      <c r="AG404" s="78"/>
      <c r="AJ404" s="84" t="s">
        <v>45</v>
      </c>
      <c r="AK404" s="84">
        <v>0</v>
      </c>
      <c r="BB404" s="469" t="s">
        <v>66</v>
      </c>
      <c r="BM404" s="78">
        <f>IFERROR(X404*I404/H404,"0")</f>
        <v>0</v>
      </c>
      <c r="BN404" s="78">
        <f>IFERROR(Y404*I404/H404,"0")</f>
        <v>0</v>
      </c>
      <c r="BO404" s="78">
        <f>IFERROR(1/J404*(X404/H404),"0")</f>
        <v>0</v>
      </c>
      <c r="BP404" s="78">
        <f>IFERROR(1/J404*(Y404/H404),"0")</f>
        <v>0</v>
      </c>
    </row>
    <row r="405" spans="1:68" ht="27" customHeight="1" x14ac:dyDescent="0.25">
      <c r="A405" s="63" t="s">
        <v>645</v>
      </c>
      <c r="B405" s="63" t="s">
        <v>646</v>
      </c>
      <c r="C405" s="36">
        <v>4301051431</v>
      </c>
      <c r="D405" s="639">
        <v>4607091389654</v>
      </c>
      <c r="E405" s="639"/>
      <c r="F405" s="62">
        <v>0.33</v>
      </c>
      <c r="G405" s="37">
        <v>6</v>
      </c>
      <c r="H405" s="62">
        <v>1.98</v>
      </c>
      <c r="I405" s="62">
        <v>2.238</v>
      </c>
      <c r="J405" s="37">
        <v>182</v>
      </c>
      <c r="K405" s="37" t="s">
        <v>90</v>
      </c>
      <c r="L405" s="37" t="s">
        <v>45</v>
      </c>
      <c r="M405" s="38" t="s">
        <v>89</v>
      </c>
      <c r="N405" s="38"/>
      <c r="O405" s="37">
        <v>45</v>
      </c>
      <c r="P405" s="83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5" s="641"/>
      <c r="R405" s="641"/>
      <c r="S405" s="641"/>
      <c r="T405" s="642"/>
      <c r="U405" s="39" t="s">
        <v>45</v>
      </c>
      <c r="V405" s="39" t="s">
        <v>45</v>
      </c>
      <c r="W405" s="40" t="s">
        <v>0</v>
      </c>
      <c r="X405" s="58">
        <v>0</v>
      </c>
      <c r="Y405" s="55">
        <f>IFERROR(IF(X405="",0,CEILING((X405/$H405),1)*$H405),"")</f>
        <v>0</v>
      </c>
      <c r="Z405" s="41" t="str">
        <f>IFERROR(IF(Y405=0,"",ROUNDUP(Y405/H405,0)*0.00651),"")</f>
        <v/>
      </c>
      <c r="AA405" s="68" t="s">
        <v>45</v>
      </c>
      <c r="AB405" s="69" t="s">
        <v>45</v>
      </c>
      <c r="AC405" s="470" t="s">
        <v>647</v>
      </c>
      <c r="AG405" s="78"/>
      <c r="AJ405" s="84" t="s">
        <v>45</v>
      </c>
      <c r="AK405" s="84">
        <v>0</v>
      </c>
      <c r="BB405" s="471" t="s">
        <v>66</v>
      </c>
      <c r="BM405" s="78">
        <f>IFERROR(X405*I405/H405,"0")</f>
        <v>0</v>
      </c>
      <c r="BN405" s="78">
        <f>IFERROR(Y405*I405/H405,"0")</f>
        <v>0</v>
      </c>
      <c r="BO405" s="78">
        <f>IFERROR(1/J405*(X405/H405),"0")</f>
        <v>0</v>
      </c>
      <c r="BP405" s="78">
        <f>IFERROR(1/J405*(Y405/H405),"0")</f>
        <v>0</v>
      </c>
    </row>
    <row r="406" spans="1:68" x14ac:dyDescent="0.2">
      <c r="A406" s="646"/>
      <c r="B406" s="646"/>
      <c r="C406" s="646"/>
      <c r="D406" s="646"/>
      <c r="E406" s="646"/>
      <c r="F406" s="646"/>
      <c r="G406" s="646"/>
      <c r="H406" s="646"/>
      <c r="I406" s="646"/>
      <c r="J406" s="646"/>
      <c r="K406" s="646"/>
      <c r="L406" s="646"/>
      <c r="M406" s="646"/>
      <c r="N406" s="646"/>
      <c r="O406" s="647"/>
      <c r="P406" s="643" t="s">
        <v>40</v>
      </c>
      <c r="Q406" s="644"/>
      <c r="R406" s="644"/>
      <c r="S406" s="644"/>
      <c r="T406" s="644"/>
      <c r="U406" s="644"/>
      <c r="V406" s="645"/>
      <c r="W406" s="42" t="s">
        <v>39</v>
      </c>
      <c r="X406" s="43">
        <f>IFERROR(X404/H404,"0")+IFERROR(X405/H405,"0")</f>
        <v>0</v>
      </c>
      <c r="Y406" s="43">
        <f>IFERROR(Y404/H404,"0")+IFERROR(Y405/H405,"0")</f>
        <v>0</v>
      </c>
      <c r="Z406" s="43">
        <f>IFERROR(IF(Z404="",0,Z404),"0")+IFERROR(IF(Z405="",0,Z405),"0")</f>
        <v>0</v>
      </c>
      <c r="AA406" s="67"/>
      <c r="AB406" s="67"/>
      <c r="AC406" s="67"/>
    </row>
    <row r="407" spans="1:68" x14ac:dyDescent="0.2">
      <c r="A407" s="646"/>
      <c r="B407" s="646"/>
      <c r="C407" s="646"/>
      <c r="D407" s="646"/>
      <c r="E407" s="646"/>
      <c r="F407" s="646"/>
      <c r="G407" s="646"/>
      <c r="H407" s="646"/>
      <c r="I407" s="646"/>
      <c r="J407" s="646"/>
      <c r="K407" s="646"/>
      <c r="L407" s="646"/>
      <c r="M407" s="646"/>
      <c r="N407" s="646"/>
      <c r="O407" s="647"/>
      <c r="P407" s="643" t="s">
        <v>40</v>
      </c>
      <c r="Q407" s="644"/>
      <c r="R407" s="644"/>
      <c r="S407" s="644"/>
      <c r="T407" s="644"/>
      <c r="U407" s="644"/>
      <c r="V407" s="645"/>
      <c r="W407" s="42" t="s">
        <v>0</v>
      </c>
      <c r="X407" s="43">
        <f>IFERROR(SUM(X404:X405),"0")</f>
        <v>0</v>
      </c>
      <c r="Y407" s="43">
        <f>IFERROR(SUM(Y404:Y405),"0")</f>
        <v>0</v>
      </c>
      <c r="Z407" s="42"/>
      <c r="AA407" s="67"/>
      <c r="AB407" s="67"/>
      <c r="AC407" s="67"/>
    </row>
    <row r="408" spans="1:68" ht="16.5" customHeight="1" x14ac:dyDescent="0.25">
      <c r="A408" s="637" t="s">
        <v>648</v>
      </c>
      <c r="B408" s="637"/>
      <c r="C408" s="637"/>
      <c r="D408" s="637"/>
      <c r="E408" s="637"/>
      <c r="F408" s="637"/>
      <c r="G408" s="637"/>
      <c r="H408" s="637"/>
      <c r="I408" s="637"/>
      <c r="J408" s="637"/>
      <c r="K408" s="637"/>
      <c r="L408" s="637"/>
      <c r="M408" s="637"/>
      <c r="N408" s="637"/>
      <c r="O408" s="637"/>
      <c r="P408" s="637"/>
      <c r="Q408" s="637"/>
      <c r="R408" s="637"/>
      <c r="S408" s="637"/>
      <c r="T408" s="637"/>
      <c r="U408" s="637"/>
      <c r="V408" s="637"/>
      <c r="W408" s="637"/>
      <c r="X408" s="637"/>
      <c r="Y408" s="637"/>
      <c r="Z408" s="637"/>
      <c r="AA408" s="65"/>
      <c r="AB408" s="65"/>
      <c r="AC408" s="79"/>
    </row>
    <row r="409" spans="1:68" ht="14.25" customHeight="1" x14ac:dyDescent="0.25">
      <c r="A409" s="638" t="s">
        <v>150</v>
      </c>
      <c r="B409" s="638"/>
      <c r="C409" s="638"/>
      <c r="D409" s="638"/>
      <c r="E409" s="638"/>
      <c r="F409" s="638"/>
      <c r="G409" s="638"/>
      <c r="H409" s="638"/>
      <c r="I409" s="638"/>
      <c r="J409" s="638"/>
      <c r="K409" s="638"/>
      <c r="L409" s="638"/>
      <c r="M409" s="638"/>
      <c r="N409" s="638"/>
      <c r="O409" s="638"/>
      <c r="P409" s="638"/>
      <c r="Q409" s="638"/>
      <c r="R409" s="638"/>
      <c r="S409" s="638"/>
      <c r="T409" s="638"/>
      <c r="U409" s="638"/>
      <c r="V409" s="638"/>
      <c r="W409" s="638"/>
      <c r="X409" s="638"/>
      <c r="Y409" s="638"/>
      <c r="Z409" s="638"/>
      <c r="AA409" s="66"/>
      <c r="AB409" s="66"/>
      <c r="AC409" s="80"/>
    </row>
    <row r="410" spans="1:68" ht="27" customHeight="1" x14ac:dyDescent="0.25">
      <c r="A410" s="63" t="s">
        <v>649</v>
      </c>
      <c r="B410" s="63" t="s">
        <v>650</v>
      </c>
      <c r="C410" s="36">
        <v>4301020319</v>
      </c>
      <c r="D410" s="639">
        <v>4680115885240</v>
      </c>
      <c r="E410" s="639"/>
      <c r="F410" s="62">
        <v>0.35</v>
      </c>
      <c r="G410" s="37">
        <v>6</v>
      </c>
      <c r="H410" s="62">
        <v>2.1</v>
      </c>
      <c r="I410" s="62">
        <v>2.31</v>
      </c>
      <c r="J410" s="37">
        <v>182</v>
      </c>
      <c r="K410" s="37" t="s">
        <v>90</v>
      </c>
      <c r="L410" s="37" t="s">
        <v>45</v>
      </c>
      <c r="M410" s="38" t="s">
        <v>83</v>
      </c>
      <c r="N410" s="38"/>
      <c r="O410" s="37">
        <v>40</v>
      </c>
      <c r="P410" s="840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0" s="641"/>
      <c r="R410" s="641"/>
      <c r="S410" s="641"/>
      <c r="T410" s="642"/>
      <c r="U410" s="39" t="s">
        <v>45</v>
      </c>
      <c r="V410" s="39" t="s">
        <v>45</v>
      </c>
      <c r="W410" s="40" t="s">
        <v>0</v>
      </c>
      <c r="X410" s="58">
        <v>0</v>
      </c>
      <c r="Y410" s="55">
        <f>IFERROR(IF(X410="",0,CEILING((X410/$H410),1)*$H410),"")</f>
        <v>0</v>
      </c>
      <c r="Z410" s="41" t="str">
        <f>IFERROR(IF(Y410=0,"",ROUNDUP(Y410/H410,0)*0.00651),"")</f>
        <v/>
      </c>
      <c r="AA410" s="68" t="s">
        <v>45</v>
      </c>
      <c r="AB410" s="69" t="s">
        <v>45</v>
      </c>
      <c r="AC410" s="472" t="s">
        <v>651</v>
      </c>
      <c r="AG410" s="78"/>
      <c r="AJ410" s="84" t="s">
        <v>45</v>
      </c>
      <c r="AK410" s="84">
        <v>0</v>
      </c>
      <c r="BB410" s="473" t="s">
        <v>66</v>
      </c>
      <c r="BM410" s="78">
        <f>IFERROR(X410*I410/H410,"0")</f>
        <v>0</v>
      </c>
      <c r="BN410" s="78">
        <f>IFERROR(Y410*I410/H410,"0")</f>
        <v>0</v>
      </c>
      <c r="BO410" s="78">
        <f>IFERROR(1/J410*(X410/H410),"0")</f>
        <v>0</v>
      </c>
      <c r="BP410" s="78">
        <f>IFERROR(1/J410*(Y410/H410),"0")</f>
        <v>0</v>
      </c>
    </row>
    <row r="411" spans="1:68" x14ac:dyDescent="0.2">
      <c r="A411" s="646"/>
      <c r="B411" s="646"/>
      <c r="C411" s="646"/>
      <c r="D411" s="646"/>
      <c r="E411" s="646"/>
      <c r="F411" s="646"/>
      <c r="G411" s="646"/>
      <c r="H411" s="646"/>
      <c r="I411" s="646"/>
      <c r="J411" s="646"/>
      <c r="K411" s="646"/>
      <c r="L411" s="646"/>
      <c r="M411" s="646"/>
      <c r="N411" s="646"/>
      <c r="O411" s="647"/>
      <c r="P411" s="643" t="s">
        <v>40</v>
      </c>
      <c r="Q411" s="644"/>
      <c r="R411" s="644"/>
      <c r="S411" s="644"/>
      <c r="T411" s="644"/>
      <c r="U411" s="644"/>
      <c r="V411" s="645"/>
      <c r="W411" s="42" t="s">
        <v>39</v>
      </c>
      <c r="X411" s="43">
        <f>IFERROR(X410/H410,"0")</f>
        <v>0</v>
      </c>
      <c r="Y411" s="43">
        <f>IFERROR(Y410/H410,"0")</f>
        <v>0</v>
      </c>
      <c r="Z411" s="43">
        <f>IFERROR(IF(Z410="",0,Z410),"0")</f>
        <v>0</v>
      </c>
      <c r="AA411" s="67"/>
      <c r="AB411" s="67"/>
      <c r="AC411" s="67"/>
    </row>
    <row r="412" spans="1:68" x14ac:dyDescent="0.2">
      <c r="A412" s="646"/>
      <c r="B412" s="646"/>
      <c r="C412" s="646"/>
      <c r="D412" s="646"/>
      <c r="E412" s="646"/>
      <c r="F412" s="646"/>
      <c r="G412" s="646"/>
      <c r="H412" s="646"/>
      <c r="I412" s="646"/>
      <c r="J412" s="646"/>
      <c r="K412" s="646"/>
      <c r="L412" s="646"/>
      <c r="M412" s="646"/>
      <c r="N412" s="646"/>
      <c r="O412" s="647"/>
      <c r="P412" s="643" t="s">
        <v>40</v>
      </c>
      <c r="Q412" s="644"/>
      <c r="R412" s="644"/>
      <c r="S412" s="644"/>
      <c r="T412" s="644"/>
      <c r="U412" s="644"/>
      <c r="V412" s="645"/>
      <c r="W412" s="42" t="s">
        <v>0</v>
      </c>
      <c r="X412" s="43">
        <f>IFERROR(SUM(X410:X410),"0")</f>
        <v>0</v>
      </c>
      <c r="Y412" s="43">
        <f>IFERROR(SUM(Y410:Y410),"0")</f>
        <v>0</v>
      </c>
      <c r="Z412" s="42"/>
      <c r="AA412" s="67"/>
      <c r="AB412" s="67"/>
      <c r="AC412" s="67"/>
    </row>
    <row r="413" spans="1:68" ht="14.25" customHeight="1" x14ac:dyDescent="0.25">
      <c r="A413" s="638" t="s">
        <v>78</v>
      </c>
      <c r="B413" s="638"/>
      <c r="C413" s="638"/>
      <c r="D413" s="638"/>
      <c r="E413" s="638"/>
      <c r="F413" s="638"/>
      <c r="G413" s="638"/>
      <c r="H413" s="638"/>
      <c r="I413" s="638"/>
      <c r="J413" s="638"/>
      <c r="K413" s="638"/>
      <c r="L413" s="638"/>
      <c r="M413" s="638"/>
      <c r="N413" s="638"/>
      <c r="O413" s="638"/>
      <c r="P413" s="638"/>
      <c r="Q413" s="638"/>
      <c r="R413" s="638"/>
      <c r="S413" s="638"/>
      <c r="T413" s="638"/>
      <c r="U413" s="638"/>
      <c r="V413" s="638"/>
      <c r="W413" s="638"/>
      <c r="X413" s="638"/>
      <c r="Y413" s="638"/>
      <c r="Z413" s="638"/>
      <c r="AA413" s="66"/>
      <c r="AB413" s="66"/>
      <c r="AC413" s="80"/>
    </row>
    <row r="414" spans="1:68" ht="27" customHeight="1" x14ac:dyDescent="0.25">
      <c r="A414" s="63" t="s">
        <v>652</v>
      </c>
      <c r="B414" s="63" t="s">
        <v>653</v>
      </c>
      <c r="C414" s="36">
        <v>4301031403</v>
      </c>
      <c r="D414" s="639">
        <v>4680115886094</v>
      </c>
      <c r="E414" s="639"/>
      <c r="F414" s="62">
        <v>0.9</v>
      </c>
      <c r="G414" s="37">
        <v>6</v>
      </c>
      <c r="H414" s="62">
        <v>5.4</v>
      </c>
      <c r="I414" s="62">
        <v>5.61</v>
      </c>
      <c r="J414" s="37">
        <v>132</v>
      </c>
      <c r="K414" s="37" t="s">
        <v>122</v>
      </c>
      <c r="L414" s="37" t="s">
        <v>45</v>
      </c>
      <c r="M414" s="38" t="s">
        <v>118</v>
      </c>
      <c r="N414" s="38"/>
      <c r="O414" s="37">
        <v>50</v>
      </c>
      <c r="P414" s="841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4" s="641"/>
      <c r="R414" s="641"/>
      <c r="S414" s="641"/>
      <c r="T414" s="642"/>
      <c r="U414" s="39" t="s">
        <v>45</v>
      </c>
      <c r="V414" s="39" t="s">
        <v>45</v>
      </c>
      <c r="W414" s="40" t="s">
        <v>0</v>
      </c>
      <c r="X414" s="58">
        <v>300</v>
      </c>
      <c r="Y414" s="55">
        <f>IFERROR(IF(X414="",0,CEILING((X414/$H414),1)*$H414),"")</f>
        <v>302.40000000000003</v>
      </c>
      <c r="Z414" s="41">
        <f>IFERROR(IF(Y414=0,"",ROUNDUP(Y414/H414,0)*0.00902),"")</f>
        <v>0.50512000000000001</v>
      </c>
      <c r="AA414" s="68" t="s">
        <v>45</v>
      </c>
      <c r="AB414" s="69" t="s">
        <v>45</v>
      </c>
      <c r="AC414" s="474" t="s">
        <v>654</v>
      </c>
      <c r="AG414" s="78"/>
      <c r="AJ414" s="84" t="s">
        <v>45</v>
      </c>
      <c r="AK414" s="84">
        <v>0</v>
      </c>
      <c r="BB414" s="475" t="s">
        <v>66</v>
      </c>
      <c r="BM414" s="78">
        <f>IFERROR(X414*I414/H414,"0")</f>
        <v>311.66666666666663</v>
      </c>
      <c r="BN414" s="78">
        <f>IFERROR(Y414*I414/H414,"0")</f>
        <v>314.16000000000003</v>
      </c>
      <c r="BO414" s="78">
        <f>IFERROR(1/J414*(X414/H414),"0")</f>
        <v>0.42087542087542085</v>
      </c>
      <c r="BP414" s="78">
        <f>IFERROR(1/J414*(Y414/H414),"0")</f>
        <v>0.42424242424242425</v>
      </c>
    </row>
    <row r="415" spans="1:68" ht="27" customHeight="1" x14ac:dyDescent="0.25">
      <c r="A415" s="63" t="s">
        <v>655</v>
      </c>
      <c r="B415" s="63" t="s">
        <v>656</v>
      </c>
      <c r="C415" s="36">
        <v>4301031363</v>
      </c>
      <c r="D415" s="639">
        <v>4607091389425</v>
      </c>
      <c r="E415" s="639"/>
      <c r="F415" s="62">
        <v>0.35</v>
      </c>
      <c r="G415" s="37">
        <v>6</v>
      </c>
      <c r="H415" s="62">
        <v>2.1</v>
      </c>
      <c r="I415" s="62">
        <v>2.23</v>
      </c>
      <c r="J415" s="37">
        <v>234</v>
      </c>
      <c r="K415" s="37" t="s">
        <v>84</v>
      </c>
      <c r="L415" s="37" t="s">
        <v>45</v>
      </c>
      <c r="M415" s="38" t="s">
        <v>83</v>
      </c>
      <c r="N415" s="38"/>
      <c r="O415" s="37">
        <v>50</v>
      </c>
      <c r="P415" s="84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5" s="641"/>
      <c r="R415" s="641"/>
      <c r="S415" s="641"/>
      <c r="T415" s="642"/>
      <c r="U415" s="39" t="s">
        <v>45</v>
      </c>
      <c r="V415" s="39" t="s">
        <v>45</v>
      </c>
      <c r="W415" s="40" t="s">
        <v>0</v>
      </c>
      <c r="X415" s="58">
        <v>0</v>
      </c>
      <c r="Y415" s="55">
        <f>IFERROR(IF(X415="",0,CEILING((X415/$H415),1)*$H415),"")</f>
        <v>0</v>
      </c>
      <c r="Z415" s="41" t="str">
        <f>IFERROR(IF(Y415=0,"",ROUNDUP(Y415/H415,0)*0.00502),"")</f>
        <v/>
      </c>
      <c r="AA415" s="68" t="s">
        <v>45</v>
      </c>
      <c r="AB415" s="69" t="s">
        <v>45</v>
      </c>
      <c r="AC415" s="476" t="s">
        <v>657</v>
      </c>
      <c r="AG415" s="78"/>
      <c r="AJ415" s="84" t="s">
        <v>45</v>
      </c>
      <c r="AK415" s="84">
        <v>0</v>
      </c>
      <c r="BB415" s="477" t="s">
        <v>66</v>
      </c>
      <c r="BM415" s="78">
        <f>IFERROR(X415*I415/H415,"0")</f>
        <v>0</v>
      </c>
      <c r="BN415" s="78">
        <f>IFERROR(Y415*I415/H415,"0")</f>
        <v>0</v>
      </c>
      <c r="BO415" s="78">
        <f>IFERROR(1/J415*(X415/H415),"0")</f>
        <v>0</v>
      </c>
      <c r="BP415" s="78">
        <f>IFERROR(1/J415*(Y415/H415),"0")</f>
        <v>0</v>
      </c>
    </row>
    <row r="416" spans="1:68" ht="27" customHeight="1" x14ac:dyDescent="0.25">
      <c r="A416" s="63" t="s">
        <v>658</v>
      </c>
      <c r="B416" s="63" t="s">
        <v>659</v>
      </c>
      <c r="C416" s="36">
        <v>4301031373</v>
      </c>
      <c r="D416" s="639">
        <v>4680115880771</v>
      </c>
      <c r="E416" s="639"/>
      <c r="F416" s="62">
        <v>0.28000000000000003</v>
      </c>
      <c r="G416" s="37">
        <v>6</v>
      </c>
      <c r="H416" s="62">
        <v>1.68</v>
      </c>
      <c r="I416" s="62">
        <v>1.81</v>
      </c>
      <c r="J416" s="37">
        <v>234</v>
      </c>
      <c r="K416" s="37" t="s">
        <v>84</v>
      </c>
      <c r="L416" s="37" t="s">
        <v>45</v>
      </c>
      <c r="M416" s="38" t="s">
        <v>83</v>
      </c>
      <c r="N416" s="38"/>
      <c r="O416" s="37">
        <v>50</v>
      </c>
      <c r="P416" s="843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6" s="641"/>
      <c r="R416" s="641"/>
      <c r="S416" s="641"/>
      <c r="T416" s="642"/>
      <c r="U416" s="39" t="s">
        <v>45</v>
      </c>
      <c r="V416" s="39" t="s">
        <v>45</v>
      </c>
      <c r="W416" s="40" t="s">
        <v>0</v>
      </c>
      <c r="X416" s="58">
        <v>0</v>
      </c>
      <c r="Y416" s="55">
        <f>IFERROR(IF(X416="",0,CEILING((X416/$H416),1)*$H416),"")</f>
        <v>0</v>
      </c>
      <c r="Z416" s="41" t="str">
        <f>IFERROR(IF(Y416=0,"",ROUNDUP(Y416/H416,0)*0.00502),"")</f>
        <v/>
      </c>
      <c r="AA416" s="68" t="s">
        <v>45</v>
      </c>
      <c r="AB416" s="69" t="s">
        <v>45</v>
      </c>
      <c r="AC416" s="478" t="s">
        <v>660</v>
      </c>
      <c r="AG416" s="78"/>
      <c r="AJ416" s="84" t="s">
        <v>45</v>
      </c>
      <c r="AK416" s="84">
        <v>0</v>
      </c>
      <c r="BB416" s="479" t="s">
        <v>66</v>
      </c>
      <c r="BM416" s="78">
        <f>IFERROR(X416*I416/H416,"0")</f>
        <v>0</v>
      </c>
      <c r="BN416" s="78">
        <f>IFERROR(Y416*I416/H416,"0")</f>
        <v>0</v>
      </c>
      <c r="BO416" s="78">
        <f>IFERROR(1/J416*(X416/H416),"0")</f>
        <v>0</v>
      </c>
      <c r="BP416" s="78">
        <f>IFERROR(1/J416*(Y416/H416),"0")</f>
        <v>0</v>
      </c>
    </row>
    <row r="417" spans="1:68" ht="27" customHeight="1" x14ac:dyDescent="0.25">
      <c r="A417" s="63" t="s">
        <v>661</v>
      </c>
      <c r="B417" s="63" t="s">
        <v>662</v>
      </c>
      <c r="C417" s="36">
        <v>4301031359</v>
      </c>
      <c r="D417" s="639">
        <v>4607091389500</v>
      </c>
      <c r="E417" s="639"/>
      <c r="F417" s="62">
        <v>0.35</v>
      </c>
      <c r="G417" s="37">
        <v>6</v>
      </c>
      <c r="H417" s="62">
        <v>2.1</v>
      </c>
      <c r="I417" s="62">
        <v>2.23</v>
      </c>
      <c r="J417" s="37">
        <v>234</v>
      </c>
      <c r="K417" s="37" t="s">
        <v>84</v>
      </c>
      <c r="L417" s="37" t="s">
        <v>45</v>
      </c>
      <c r="M417" s="38" t="s">
        <v>83</v>
      </c>
      <c r="N417" s="38"/>
      <c r="O417" s="37">
        <v>50</v>
      </c>
      <c r="P417" s="844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7" s="641"/>
      <c r="R417" s="641"/>
      <c r="S417" s="641"/>
      <c r="T417" s="642"/>
      <c r="U417" s="39" t="s">
        <v>45</v>
      </c>
      <c r="V417" s="39" t="s">
        <v>45</v>
      </c>
      <c r="W417" s="40" t="s">
        <v>0</v>
      </c>
      <c r="X417" s="58">
        <v>0</v>
      </c>
      <c r="Y417" s="55">
        <f>IFERROR(IF(X417="",0,CEILING((X417/$H417),1)*$H417),"")</f>
        <v>0</v>
      </c>
      <c r="Z417" s="41" t="str">
        <f>IFERROR(IF(Y417=0,"",ROUNDUP(Y417/H417,0)*0.00502),"")</f>
        <v/>
      </c>
      <c r="AA417" s="68" t="s">
        <v>45</v>
      </c>
      <c r="AB417" s="69" t="s">
        <v>45</v>
      </c>
      <c r="AC417" s="480" t="s">
        <v>660</v>
      </c>
      <c r="AG417" s="78"/>
      <c r="AJ417" s="84" t="s">
        <v>45</v>
      </c>
      <c r="AK417" s="84">
        <v>0</v>
      </c>
      <c r="BB417" s="481" t="s">
        <v>66</v>
      </c>
      <c r="BM417" s="78">
        <f>IFERROR(X417*I417/H417,"0")</f>
        <v>0</v>
      </c>
      <c r="BN417" s="78">
        <f>IFERROR(Y417*I417/H417,"0")</f>
        <v>0</v>
      </c>
      <c r="BO417" s="78">
        <f>IFERROR(1/J417*(X417/H417),"0")</f>
        <v>0</v>
      </c>
      <c r="BP417" s="78">
        <f>IFERROR(1/J417*(Y417/H417),"0")</f>
        <v>0</v>
      </c>
    </row>
    <row r="418" spans="1:68" x14ac:dyDescent="0.2">
      <c r="A418" s="646"/>
      <c r="B418" s="646"/>
      <c r="C418" s="646"/>
      <c r="D418" s="646"/>
      <c r="E418" s="646"/>
      <c r="F418" s="646"/>
      <c r="G418" s="646"/>
      <c r="H418" s="646"/>
      <c r="I418" s="646"/>
      <c r="J418" s="646"/>
      <c r="K418" s="646"/>
      <c r="L418" s="646"/>
      <c r="M418" s="646"/>
      <c r="N418" s="646"/>
      <c r="O418" s="647"/>
      <c r="P418" s="643" t="s">
        <v>40</v>
      </c>
      <c r="Q418" s="644"/>
      <c r="R418" s="644"/>
      <c r="S418" s="644"/>
      <c r="T418" s="644"/>
      <c r="U418" s="644"/>
      <c r="V418" s="645"/>
      <c r="W418" s="42" t="s">
        <v>39</v>
      </c>
      <c r="X418" s="43">
        <f>IFERROR(X414/H414,"0")+IFERROR(X415/H415,"0")+IFERROR(X416/H416,"0")+IFERROR(X417/H417,"0")</f>
        <v>55.55555555555555</v>
      </c>
      <c r="Y418" s="43">
        <f>IFERROR(Y414/H414,"0")+IFERROR(Y415/H415,"0")+IFERROR(Y416/H416,"0")+IFERROR(Y417/H417,"0")</f>
        <v>56</v>
      </c>
      <c r="Z418" s="43">
        <f>IFERROR(IF(Z414="",0,Z414),"0")+IFERROR(IF(Z415="",0,Z415),"0")+IFERROR(IF(Z416="",0,Z416),"0")+IFERROR(IF(Z417="",0,Z417),"0")</f>
        <v>0.50512000000000001</v>
      </c>
      <c r="AA418" s="67"/>
      <c r="AB418" s="67"/>
      <c r="AC418" s="67"/>
    </row>
    <row r="419" spans="1:68" x14ac:dyDescent="0.2">
      <c r="A419" s="646"/>
      <c r="B419" s="646"/>
      <c r="C419" s="646"/>
      <c r="D419" s="646"/>
      <c r="E419" s="646"/>
      <c r="F419" s="646"/>
      <c r="G419" s="646"/>
      <c r="H419" s="646"/>
      <c r="I419" s="646"/>
      <c r="J419" s="646"/>
      <c r="K419" s="646"/>
      <c r="L419" s="646"/>
      <c r="M419" s="646"/>
      <c r="N419" s="646"/>
      <c r="O419" s="647"/>
      <c r="P419" s="643" t="s">
        <v>40</v>
      </c>
      <c r="Q419" s="644"/>
      <c r="R419" s="644"/>
      <c r="S419" s="644"/>
      <c r="T419" s="644"/>
      <c r="U419" s="644"/>
      <c r="V419" s="645"/>
      <c r="W419" s="42" t="s">
        <v>0</v>
      </c>
      <c r="X419" s="43">
        <f>IFERROR(SUM(X414:X417),"0")</f>
        <v>300</v>
      </c>
      <c r="Y419" s="43">
        <f>IFERROR(SUM(Y414:Y417),"0")</f>
        <v>302.40000000000003</v>
      </c>
      <c r="Z419" s="42"/>
      <c r="AA419" s="67"/>
      <c r="AB419" s="67"/>
      <c r="AC419" s="67"/>
    </row>
    <row r="420" spans="1:68" ht="16.5" customHeight="1" x14ac:dyDescent="0.25">
      <c r="A420" s="637" t="s">
        <v>663</v>
      </c>
      <c r="B420" s="637"/>
      <c r="C420" s="637"/>
      <c r="D420" s="637"/>
      <c r="E420" s="637"/>
      <c r="F420" s="637"/>
      <c r="G420" s="637"/>
      <c r="H420" s="637"/>
      <c r="I420" s="637"/>
      <c r="J420" s="637"/>
      <c r="K420" s="637"/>
      <c r="L420" s="637"/>
      <c r="M420" s="637"/>
      <c r="N420" s="637"/>
      <c r="O420" s="637"/>
      <c r="P420" s="637"/>
      <c r="Q420" s="637"/>
      <c r="R420" s="637"/>
      <c r="S420" s="637"/>
      <c r="T420" s="637"/>
      <c r="U420" s="637"/>
      <c r="V420" s="637"/>
      <c r="W420" s="637"/>
      <c r="X420" s="637"/>
      <c r="Y420" s="637"/>
      <c r="Z420" s="637"/>
      <c r="AA420" s="65"/>
      <c r="AB420" s="65"/>
      <c r="AC420" s="79"/>
    </row>
    <row r="421" spans="1:68" ht="14.25" customHeight="1" x14ac:dyDescent="0.25">
      <c r="A421" s="638" t="s">
        <v>78</v>
      </c>
      <c r="B421" s="638"/>
      <c r="C421" s="638"/>
      <c r="D421" s="638"/>
      <c r="E421" s="638"/>
      <c r="F421" s="638"/>
      <c r="G421" s="638"/>
      <c r="H421" s="638"/>
      <c r="I421" s="638"/>
      <c r="J421" s="638"/>
      <c r="K421" s="638"/>
      <c r="L421" s="638"/>
      <c r="M421" s="638"/>
      <c r="N421" s="638"/>
      <c r="O421" s="638"/>
      <c r="P421" s="638"/>
      <c r="Q421" s="638"/>
      <c r="R421" s="638"/>
      <c r="S421" s="638"/>
      <c r="T421" s="638"/>
      <c r="U421" s="638"/>
      <c r="V421" s="638"/>
      <c r="W421" s="638"/>
      <c r="X421" s="638"/>
      <c r="Y421" s="638"/>
      <c r="Z421" s="638"/>
      <c r="AA421" s="66"/>
      <c r="AB421" s="66"/>
      <c r="AC421" s="80"/>
    </row>
    <row r="422" spans="1:68" ht="27" customHeight="1" x14ac:dyDescent="0.25">
      <c r="A422" s="63" t="s">
        <v>664</v>
      </c>
      <c r="B422" s="63" t="s">
        <v>665</v>
      </c>
      <c r="C422" s="36">
        <v>4301031347</v>
      </c>
      <c r="D422" s="639">
        <v>4680115885110</v>
      </c>
      <c r="E422" s="639"/>
      <c r="F422" s="62">
        <v>0.2</v>
      </c>
      <c r="G422" s="37">
        <v>6</v>
      </c>
      <c r="H422" s="62">
        <v>1.2</v>
      </c>
      <c r="I422" s="62">
        <v>2.1</v>
      </c>
      <c r="J422" s="37">
        <v>182</v>
      </c>
      <c r="K422" s="37" t="s">
        <v>90</v>
      </c>
      <c r="L422" s="37" t="s">
        <v>45</v>
      </c>
      <c r="M422" s="38" t="s">
        <v>83</v>
      </c>
      <c r="N422" s="38"/>
      <c r="O422" s="37">
        <v>50</v>
      </c>
      <c r="P422" s="845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2" s="641"/>
      <c r="R422" s="641"/>
      <c r="S422" s="641"/>
      <c r="T422" s="642"/>
      <c r="U422" s="39" t="s">
        <v>45</v>
      </c>
      <c r="V422" s="39" t="s">
        <v>45</v>
      </c>
      <c r="W422" s="40" t="s">
        <v>0</v>
      </c>
      <c r="X422" s="58">
        <v>0</v>
      </c>
      <c r="Y422" s="55">
        <f>IFERROR(IF(X422="",0,CEILING((X422/$H422),1)*$H422),"")</f>
        <v>0</v>
      </c>
      <c r="Z422" s="41" t="str">
        <f>IFERROR(IF(Y422=0,"",ROUNDUP(Y422/H422,0)*0.00651),"")</f>
        <v/>
      </c>
      <c r="AA422" s="68" t="s">
        <v>45</v>
      </c>
      <c r="AB422" s="69" t="s">
        <v>45</v>
      </c>
      <c r="AC422" s="482" t="s">
        <v>666</v>
      </c>
      <c r="AG422" s="78"/>
      <c r="AJ422" s="84" t="s">
        <v>45</v>
      </c>
      <c r="AK422" s="84">
        <v>0</v>
      </c>
      <c r="BB422" s="483" t="s">
        <v>66</v>
      </c>
      <c r="BM422" s="78">
        <f>IFERROR(X422*I422/H422,"0")</f>
        <v>0</v>
      </c>
      <c r="BN422" s="78">
        <f>IFERROR(Y422*I422/H422,"0")</f>
        <v>0</v>
      </c>
      <c r="BO422" s="78">
        <f>IFERROR(1/J422*(X422/H422),"0")</f>
        <v>0</v>
      </c>
      <c r="BP422" s="78">
        <f>IFERROR(1/J422*(Y422/H422),"0")</f>
        <v>0</v>
      </c>
    </row>
    <row r="423" spans="1:68" x14ac:dyDescent="0.2">
      <c r="A423" s="646"/>
      <c r="B423" s="646"/>
      <c r="C423" s="646"/>
      <c r="D423" s="646"/>
      <c r="E423" s="646"/>
      <c r="F423" s="646"/>
      <c r="G423" s="646"/>
      <c r="H423" s="646"/>
      <c r="I423" s="646"/>
      <c r="J423" s="646"/>
      <c r="K423" s="646"/>
      <c r="L423" s="646"/>
      <c r="M423" s="646"/>
      <c r="N423" s="646"/>
      <c r="O423" s="647"/>
      <c r="P423" s="643" t="s">
        <v>40</v>
      </c>
      <c r="Q423" s="644"/>
      <c r="R423" s="644"/>
      <c r="S423" s="644"/>
      <c r="T423" s="644"/>
      <c r="U423" s="644"/>
      <c r="V423" s="645"/>
      <c r="W423" s="42" t="s">
        <v>39</v>
      </c>
      <c r="X423" s="43">
        <f>IFERROR(X422/H422,"0")</f>
        <v>0</v>
      </c>
      <c r="Y423" s="43">
        <f>IFERROR(Y422/H422,"0")</f>
        <v>0</v>
      </c>
      <c r="Z423" s="43">
        <f>IFERROR(IF(Z422="",0,Z422),"0")</f>
        <v>0</v>
      </c>
      <c r="AA423" s="67"/>
      <c r="AB423" s="67"/>
      <c r="AC423" s="67"/>
    </row>
    <row r="424" spans="1:68" x14ac:dyDescent="0.2">
      <c r="A424" s="646"/>
      <c r="B424" s="646"/>
      <c r="C424" s="646"/>
      <c r="D424" s="646"/>
      <c r="E424" s="646"/>
      <c r="F424" s="646"/>
      <c r="G424" s="646"/>
      <c r="H424" s="646"/>
      <c r="I424" s="646"/>
      <c r="J424" s="646"/>
      <c r="K424" s="646"/>
      <c r="L424" s="646"/>
      <c r="M424" s="646"/>
      <c r="N424" s="646"/>
      <c r="O424" s="647"/>
      <c r="P424" s="643" t="s">
        <v>40</v>
      </c>
      <c r="Q424" s="644"/>
      <c r="R424" s="644"/>
      <c r="S424" s="644"/>
      <c r="T424" s="644"/>
      <c r="U424" s="644"/>
      <c r="V424" s="645"/>
      <c r="W424" s="42" t="s">
        <v>0</v>
      </c>
      <c r="X424" s="43">
        <f>IFERROR(SUM(X422:X422),"0")</f>
        <v>0</v>
      </c>
      <c r="Y424" s="43">
        <f>IFERROR(SUM(Y422:Y422),"0")</f>
        <v>0</v>
      </c>
      <c r="Z424" s="42"/>
      <c r="AA424" s="67"/>
      <c r="AB424" s="67"/>
      <c r="AC424" s="67"/>
    </row>
    <row r="425" spans="1:68" ht="16.5" customHeight="1" x14ac:dyDescent="0.25">
      <c r="A425" s="637" t="s">
        <v>667</v>
      </c>
      <c r="B425" s="637"/>
      <c r="C425" s="637"/>
      <c r="D425" s="637"/>
      <c r="E425" s="637"/>
      <c r="F425" s="637"/>
      <c r="G425" s="637"/>
      <c r="H425" s="637"/>
      <c r="I425" s="637"/>
      <c r="J425" s="637"/>
      <c r="K425" s="637"/>
      <c r="L425" s="637"/>
      <c r="M425" s="637"/>
      <c r="N425" s="637"/>
      <c r="O425" s="637"/>
      <c r="P425" s="637"/>
      <c r="Q425" s="637"/>
      <c r="R425" s="637"/>
      <c r="S425" s="637"/>
      <c r="T425" s="637"/>
      <c r="U425" s="637"/>
      <c r="V425" s="637"/>
      <c r="W425" s="637"/>
      <c r="X425" s="637"/>
      <c r="Y425" s="637"/>
      <c r="Z425" s="637"/>
      <c r="AA425" s="65"/>
      <c r="AB425" s="65"/>
      <c r="AC425" s="79"/>
    </row>
    <row r="426" spans="1:68" ht="14.25" customHeight="1" x14ac:dyDescent="0.25">
      <c r="A426" s="638" t="s">
        <v>78</v>
      </c>
      <c r="B426" s="638"/>
      <c r="C426" s="638"/>
      <c r="D426" s="638"/>
      <c r="E426" s="638"/>
      <c r="F426" s="638"/>
      <c r="G426" s="638"/>
      <c r="H426" s="638"/>
      <c r="I426" s="638"/>
      <c r="J426" s="638"/>
      <c r="K426" s="638"/>
      <c r="L426" s="638"/>
      <c r="M426" s="638"/>
      <c r="N426" s="638"/>
      <c r="O426" s="638"/>
      <c r="P426" s="638"/>
      <c r="Q426" s="638"/>
      <c r="R426" s="638"/>
      <c r="S426" s="638"/>
      <c r="T426" s="638"/>
      <c r="U426" s="638"/>
      <c r="V426" s="638"/>
      <c r="W426" s="638"/>
      <c r="X426" s="638"/>
      <c r="Y426" s="638"/>
      <c r="Z426" s="638"/>
      <c r="AA426" s="66"/>
      <c r="AB426" s="66"/>
      <c r="AC426" s="80"/>
    </row>
    <row r="427" spans="1:68" ht="27" customHeight="1" x14ac:dyDescent="0.25">
      <c r="A427" s="63" t="s">
        <v>668</v>
      </c>
      <c r="B427" s="63" t="s">
        <v>669</v>
      </c>
      <c r="C427" s="36">
        <v>4301031261</v>
      </c>
      <c r="D427" s="639">
        <v>4680115885103</v>
      </c>
      <c r="E427" s="639"/>
      <c r="F427" s="62">
        <v>0.27</v>
      </c>
      <c r="G427" s="37">
        <v>6</v>
      </c>
      <c r="H427" s="62">
        <v>1.62</v>
      </c>
      <c r="I427" s="62">
        <v>1.8</v>
      </c>
      <c r="J427" s="37">
        <v>182</v>
      </c>
      <c r="K427" s="37" t="s">
        <v>90</v>
      </c>
      <c r="L427" s="37" t="s">
        <v>45</v>
      </c>
      <c r="M427" s="38" t="s">
        <v>83</v>
      </c>
      <c r="N427" s="38"/>
      <c r="O427" s="37">
        <v>40</v>
      </c>
      <c r="P427" s="84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7" s="641"/>
      <c r="R427" s="641"/>
      <c r="S427" s="641"/>
      <c r="T427" s="642"/>
      <c r="U427" s="39" t="s">
        <v>45</v>
      </c>
      <c r="V427" s="39" t="s">
        <v>45</v>
      </c>
      <c r="W427" s="40" t="s">
        <v>0</v>
      </c>
      <c r="X427" s="58">
        <v>0</v>
      </c>
      <c r="Y427" s="55">
        <f>IFERROR(IF(X427="",0,CEILING((X427/$H427),1)*$H427),"")</f>
        <v>0</v>
      </c>
      <c r="Z427" s="41" t="str">
        <f>IFERROR(IF(Y427=0,"",ROUNDUP(Y427/H427,0)*0.00651),"")</f>
        <v/>
      </c>
      <c r="AA427" s="68" t="s">
        <v>45</v>
      </c>
      <c r="AB427" s="69" t="s">
        <v>45</v>
      </c>
      <c r="AC427" s="484" t="s">
        <v>670</v>
      </c>
      <c r="AG427" s="78"/>
      <c r="AJ427" s="84" t="s">
        <v>45</v>
      </c>
      <c r="AK427" s="84">
        <v>0</v>
      </c>
      <c r="BB427" s="485" t="s">
        <v>66</v>
      </c>
      <c r="BM427" s="78">
        <f>IFERROR(X427*I427/H427,"0")</f>
        <v>0</v>
      </c>
      <c r="BN427" s="78">
        <f>IFERROR(Y427*I427/H427,"0")</f>
        <v>0</v>
      </c>
      <c r="BO427" s="78">
        <f>IFERROR(1/J427*(X427/H427),"0")</f>
        <v>0</v>
      </c>
      <c r="BP427" s="78">
        <f>IFERROR(1/J427*(Y427/H427),"0")</f>
        <v>0</v>
      </c>
    </row>
    <row r="428" spans="1:68" x14ac:dyDescent="0.2">
      <c r="A428" s="646"/>
      <c r="B428" s="646"/>
      <c r="C428" s="646"/>
      <c r="D428" s="646"/>
      <c r="E428" s="646"/>
      <c r="F428" s="646"/>
      <c r="G428" s="646"/>
      <c r="H428" s="646"/>
      <c r="I428" s="646"/>
      <c r="J428" s="646"/>
      <c r="K428" s="646"/>
      <c r="L428" s="646"/>
      <c r="M428" s="646"/>
      <c r="N428" s="646"/>
      <c r="O428" s="647"/>
      <c r="P428" s="643" t="s">
        <v>40</v>
      </c>
      <c r="Q428" s="644"/>
      <c r="R428" s="644"/>
      <c r="S428" s="644"/>
      <c r="T428" s="644"/>
      <c r="U428" s="644"/>
      <c r="V428" s="645"/>
      <c r="W428" s="42" t="s">
        <v>39</v>
      </c>
      <c r="X428" s="43">
        <f>IFERROR(X427/H427,"0")</f>
        <v>0</v>
      </c>
      <c r="Y428" s="43">
        <f>IFERROR(Y427/H427,"0")</f>
        <v>0</v>
      </c>
      <c r="Z428" s="43">
        <f>IFERROR(IF(Z427="",0,Z427),"0")</f>
        <v>0</v>
      </c>
      <c r="AA428" s="67"/>
      <c r="AB428" s="67"/>
      <c r="AC428" s="67"/>
    </row>
    <row r="429" spans="1:68" x14ac:dyDescent="0.2">
      <c r="A429" s="646"/>
      <c r="B429" s="646"/>
      <c r="C429" s="646"/>
      <c r="D429" s="646"/>
      <c r="E429" s="646"/>
      <c r="F429" s="646"/>
      <c r="G429" s="646"/>
      <c r="H429" s="646"/>
      <c r="I429" s="646"/>
      <c r="J429" s="646"/>
      <c r="K429" s="646"/>
      <c r="L429" s="646"/>
      <c r="M429" s="646"/>
      <c r="N429" s="646"/>
      <c r="O429" s="647"/>
      <c r="P429" s="643" t="s">
        <v>40</v>
      </c>
      <c r="Q429" s="644"/>
      <c r="R429" s="644"/>
      <c r="S429" s="644"/>
      <c r="T429" s="644"/>
      <c r="U429" s="644"/>
      <c r="V429" s="645"/>
      <c r="W429" s="42" t="s">
        <v>0</v>
      </c>
      <c r="X429" s="43">
        <f>IFERROR(SUM(X427:X427),"0")</f>
        <v>0</v>
      </c>
      <c r="Y429" s="43">
        <f>IFERROR(SUM(Y427:Y427),"0")</f>
        <v>0</v>
      </c>
      <c r="Z429" s="42"/>
      <c r="AA429" s="67"/>
      <c r="AB429" s="67"/>
      <c r="AC429" s="67"/>
    </row>
    <row r="430" spans="1:68" ht="27.75" customHeight="1" x14ac:dyDescent="0.2">
      <c r="A430" s="636" t="s">
        <v>671</v>
      </c>
      <c r="B430" s="636"/>
      <c r="C430" s="636"/>
      <c r="D430" s="636"/>
      <c r="E430" s="636"/>
      <c r="F430" s="636"/>
      <c r="G430" s="636"/>
      <c r="H430" s="636"/>
      <c r="I430" s="636"/>
      <c r="J430" s="636"/>
      <c r="K430" s="636"/>
      <c r="L430" s="636"/>
      <c r="M430" s="636"/>
      <c r="N430" s="636"/>
      <c r="O430" s="636"/>
      <c r="P430" s="636"/>
      <c r="Q430" s="636"/>
      <c r="R430" s="636"/>
      <c r="S430" s="636"/>
      <c r="T430" s="636"/>
      <c r="U430" s="636"/>
      <c r="V430" s="636"/>
      <c r="W430" s="636"/>
      <c r="X430" s="636"/>
      <c r="Y430" s="636"/>
      <c r="Z430" s="636"/>
      <c r="AA430" s="54"/>
      <c r="AB430" s="54"/>
      <c r="AC430" s="54"/>
    </row>
    <row r="431" spans="1:68" ht="16.5" customHeight="1" x14ac:dyDescent="0.25">
      <c r="A431" s="637" t="s">
        <v>671</v>
      </c>
      <c r="B431" s="637"/>
      <c r="C431" s="637"/>
      <c r="D431" s="637"/>
      <c r="E431" s="637"/>
      <c r="F431" s="637"/>
      <c r="G431" s="637"/>
      <c r="H431" s="637"/>
      <c r="I431" s="637"/>
      <c r="J431" s="637"/>
      <c r="K431" s="637"/>
      <c r="L431" s="637"/>
      <c r="M431" s="637"/>
      <c r="N431" s="637"/>
      <c r="O431" s="637"/>
      <c r="P431" s="637"/>
      <c r="Q431" s="637"/>
      <c r="R431" s="637"/>
      <c r="S431" s="637"/>
      <c r="T431" s="637"/>
      <c r="U431" s="637"/>
      <c r="V431" s="637"/>
      <c r="W431" s="637"/>
      <c r="X431" s="637"/>
      <c r="Y431" s="637"/>
      <c r="Z431" s="637"/>
      <c r="AA431" s="65"/>
      <c r="AB431" s="65"/>
      <c r="AC431" s="79"/>
    </row>
    <row r="432" spans="1:68" ht="14.25" customHeight="1" x14ac:dyDescent="0.25">
      <c r="A432" s="638" t="s">
        <v>114</v>
      </c>
      <c r="B432" s="638"/>
      <c r="C432" s="638"/>
      <c r="D432" s="638"/>
      <c r="E432" s="638"/>
      <c r="F432" s="638"/>
      <c r="G432" s="638"/>
      <c r="H432" s="638"/>
      <c r="I432" s="638"/>
      <c r="J432" s="638"/>
      <c r="K432" s="638"/>
      <c r="L432" s="638"/>
      <c r="M432" s="638"/>
      <c r="N432" s="638"/>
      <c r="O432" s="638"/>
      <c r="P432" s="638"/>
      <c r="Q432" s="638"/>
      <c r="R432" s="638"/>
      <c r="S432" s="638"/>
      <c r="T432" s="638"/>
      <c r="U432" s="638"/>
      <c r="V432" s="638"/>
      <c r="W432" s="638"/>
      <c r="X432" s="638"/>
      <c r="Y432" s="638"/>
      <c r="Z432" s="638"/>
      <c r="AA432" s="66"/>
      <c r="AB432" s="66"/>
      <c r="AC432" s="80"/>
    </row>
    <row r="433" spans="1:68" ht="27" customHeight="1" x14ac:dyDescent="0.25">
      <c r="A433" s="63" t="s">
        <v>672</v>
      </c>
      <c r="B433" s="63" t="s">
        <v>673</v>
      </c>
      <c r="C433" s="36">
        <v>4301011795</v>
      </c>
      <c r="D433" s="639">
        <v>4607091389067</v>
      </c>
      <c r="E433" s="639"/>
      <c r="F433" s="62">
        <v>0.88</v>
      </c>
      <c r="G433" s="37">
        <v>6</v>
      </c>
      <c r="H433" s="62">
        <v>5.28</v>
      </c>
      <c r="I433" s="62">
        <v>5.64</v>
      </c>
      <c r="J433" s="37">
        <v>104</v>
      </c>
      <c r="K433" s="37" t="s">
        <v>119</v>
      </c>
      <c r="L433" s="37" t="s">
        <v>45</v>
      </c>
      <c r="M433" s="38" t="s">
        <v>118</v>
      </c>
      <c r="N433" s="38"/>
      <c r="O433" s="37">
        <v>60</v>
      </c>
      <c r="P433" s="84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3" s="641"/>
      <c r="R433" s="641"/>
      <c r="S433" s="641"/>
      <c r="T433" s="642"/>
      <c r="U433" s="39" t="s">
        <v>45</v>
      </c>
      <c r="V433" s="39" t="s">
        <v>45</v>
      </c>
      <c r="W433" s="40" t="s">
        <v>0</v>
      </c>
      <c r="X433" s="58">
        <v>0</v>
      </c>
      <c r="Y433" s="55">
        <f t="shared" ref="Y433:Y446" si="58">IFERROR(IF(X433="",0,CEILING((X433/$H433),1)*$H433),"")</f>
        <v>0</v>
      </c>
      <c r="Z433" s="41" t="str">
        <f t="shared" ref="Z433:Z439" si="59">IFERROR(IF(Y433=0,"",ROUNDUP(Y433/H433,0)*0.01196),"")</f>
        <v/>
      </c>
      <c r="AA433" s="68" t="s">
        <v>45</v>
      </c>
      <c r="AB433" s="69" t="s">
        <v>45</v>
      </c>
      <c r="AC433" s="486" t="s">
        <v>674</v>
      </c>
      <c r="AG433" s="78"/>
      <c r="AJ433" s="84" t="s">
        <v>45</v>
      </c>
      <c r="AK433" s="84">
        <v>0</v>
      </c>
      <c r="BB433" s="487" t="s">
        <v>66</v>
      </c>
      <c r="BM433" s="78">
        <f t="shared" ref="BM433:BM446" si="60">IFERROR(X433*I433/H433,"0")</f>
        <v>0</v>
      </c>
      <c r="BN433" s="78">
        <f t="shared" ref="BN433:BN446" si="61">IFERROR(Y433*I433/H433,"0")</f>
        <v>0</v>
      </c>
      <c r="BO433" s="78">
        <f t="shared" ref="BO433:BO446" si="62">IFERROR(1/J433*(X433/H433),"0")</f>
        <v>0</v>
      </c>
      <c r="BP433" s="78">
        <f t="shared" ref="BP433:BP446" si="63">IFERROR(1/J433*(Y433/H433),"0")</f>
        <v>0</v>
      </c>
    </row>
    <row r="434" spans="1:68" ht="27" customHeight="1" x14ac:dyDescent="0.25">
      <c r="A434" s="63" t="s">
        <v>675</v>
      </c>
      <c r="B434" s="63" t="s">
        <v>676</v>
      </c>
      <c r="C434" s="36">
        <v>4301011961</v>
      </c>
      <c r="D434" s="639">
        <v>4680115885271</v>
      </c>
      <c r="E434" s="639"/>
      <c r="F434" s="62">
        <v>0.88</v>
      </c>
      <c r="G434" s="37">
        <v>6</v>
      </c>
      <c r="H434" s="62">
        <v>5.28</v>
      </c>
      <c r="I434" s="62">
        <v>5.64</v>
      </c>
      <c r="J434" s="37">
        <v>104</v>
      </c>
      <c r="K434" s="37" t="s">
        <v>119</v>
      </c>
      <c r="L434" s="37" t="s">
        <v>45</v>
      </c>
      <c r="M434" s="38" t="s">
        <v>118</v>
      </c>
      <c r="N434" s="38"/>
      <c r="O434" s="37">
        <v>60</v>
      </c>
      <c r="P434" s="848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4" s="641"/>
      <c r="R434" s="641"/>
      <c r="S434" s="641"/>
      <c r="T434" s="642"/>
      <c r="U434" s="39" t="s">
        <v>45</v>
      </c>
      <c r="V434" s="39" t="s">
        <v>45</v>
      </c>
      <c r="W434" s="40" t="s">
        <v>0</v>
      </c>
      <c r="X434" s="58">
        <v>0</v>
      </c>
      <c r="Y434" s="55">
        <f t="shared" si="58"/>
        <v>0</v>
      </c>
      <c r="Z434" s="41" t="str">
        <f t="shared" si="59"/>
        <v/>
      </c>
      <c r="AA434" s="68" t="s">
        <v>45</v>
      </c>
      <c r="AB434" s="69" t="s">
        <v>45</v>
      </c>
      <c r="AC434" s="488" t="s">
        <v>677</v>
      </c>
      <c r="AG434" s="78"/>
      <c r="AJ434" s="84" t="s">
        <v>45</v>
      </c>
      <c r="AK434" s="84">
        <v>0</v>
      </c>
      <c r="BB434" s="489" t="s">
        <v>66</v>
      </c>
      <c r="BM434" s="78">
        <f t="shared" si="60"/>
        <v>0</v>
      </c>
      <c r="BN434" s="78">
        <f t="shared" si="61"/>
        <v>0</v>
      </c>
      <c r="BO434" s="78">
        <f t="shared" si="62"/>
        <v>0</v>
      </c>
      <c r="BP434" s="78">
        <f t="shared" si="63"/>
        <v>0</v>
      </c>
    </row>
    <row r="435" spans="1:68" ht="27" customHeight="1" x14ac:dyDescent="0.25">
      <c r="A435" s="63" t="s">
        <v>678</v>
      </c>
      <c r="B435" s="63" t="s">
        <v>679</v>
      </c>
      <c r="C435" s="36">
        <v>4301011376</v>
      </c>
      <c r="D435" s="639">
        <v>4680115885226</v>
      </c>
      <c r="E435" s="639"/>
      <c r="F435" s="62">
        <v>0.88</v>
      </c>
      <c r="G435" s="37">
        <v>6</v>
      </c>
      <c r="H435" s="62">
        <v>5.28</v>
      </c>
      <c r="I435" s="62">
        <v>5.64</v>
      </c>
      <c r="J435" s="37">
        <v>104</v>
      </c>
      <c r="K435" s="37" t="s">
        <v>119</v>
      </c>
      <c r="L435" s="37" t="s">
        <v>45</v>
      </c>
      <c r="M435" s="38" t="s">
        <v>89</v>
      </c>
      <c r="N435" s="38"/>
      <c r="O435" s="37">
        <v>60</v>
      </c>
      <c r="P435" s="84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5" s="641"/>
      <c r="R435" s="641"/>
      <c r="S435" s="641"/>
      <c r="T435" s="642"/>
      <c r="U435" s="39" t="s">
        <v>45</v>
      </c>
      <c r="V435" s="39" t="s">
        <v>45</v>
      </c>
      <c r="W435" s="40" t="s">
        <v>0</v>
      </c>
      <c r="X435" s="58">
        <v>0</v>
      </c>
      <c r="Y435" s="55">
        <f t="shared" si="58"/>
        <v>0</v>
      </c>
      <c r="Z435" s="41" t="str">
        <f t="shared" si="59"/>
        <v/>
      </c>
      <c r="AA435" s="68" t="s">
        <v>45</v>
      </c>
      <c r="AB435" s="69" t="s">
        <v>45</v>
      </c>
      <c r="AC435" s="490" t="s">
        <v>680</v>
      </c>
      <c r="AG435" s="78"/>
      <c r="AJ435" s="84" t="s">
        <v>45</v>
      </c>
      <c r="AK435" s="84">
        <v>0</v>
      </c>
      <c r="BB435" s="491" t="s">
        <v>66</v>
      </c>
      <c r="BM435" s="78">
        <f t="shared" si="60"/>
        <v>0</v>
      </c>
      <c r="BN435" s="78">
        <f t="shared" si="61"/>
        <v>0</v>
      </c>
      <c r="BO435" s="78">
        <f t="shared" si="62"/>
        <v>0</v>
      </c>
      <c r="BP435" s="78">
        <f t="shared" si="63"/>
        <v>0</v>
      </c>
    </row>
    <row r="436" spans="1:68" ht="27" customHeight="1" x14ac:dyDescent="0.25">
      <c r="A436" s="63" t="s">
        <v>681</v>
      </c>
      <c r="B436" s="63" t="s">
        <v>682</v>
      </c>
      <c r="C436" s="36">
        <v>4301012145</v>
      </c>
      <c r="D436" s="639">
        <v>4607091383522</v>
      </c>
      <c r="E436" s="639"/>
      <c r="F436" s="62">
        <v>0.88</v>
      </c>
      <c r="G436" s="37">
        <v>6</v>
      </c>
      <c r="H436" s="62">
        <v>5.28</v>
      </c>
      <c r="I436" s="62">
        <v>5.64</v>
      </c>
      <c r="J436" s="37">
        <v>104</v>
      </c>
      <c r="K436" s="37" t="s">
        <v>119</v>
      </c>
      <c r="L436" s="37" t="s">
        <v>45</v>
      </c>
      <c r="M436" s="38" t="s">
        <v>118</v>
      </c>
      <c r="N436" s="38"/>
      <c r="O436" s="37">
        <v>60</v>
      </c>
      <c r="P436" s="850" t="s">
        <v>683</v>
      </c>
      <c r="Q436" s="641"/>
      <c r="R436" s="641"/>
      <c r="S436" s="641"/>
      <c r="T436" s="642"/>
      <c r="U436" s="39" t="s">
        <v>45</v>
      </c>
      <c r="V436" s="39" t="s">
        <v>45</v>
      </c>
      <c r="W436" s="40" t="s">
        <v>0</v>
      </c>
      <c r="X436" s="58">
        <v>220</v>
      </c>
      <c r="Y436" s="55">
        <f t="shared" si="58"/>
        <v>221.76000000000002</v>
      </c>
      <c r="Z436" s="41">
        <f t="shared" si="59"/>
        <v>0.50231999999999999</v>
      </c>
      <c r="AA436" s="68" t="s">
        <v>45</v>
      </c>
      <c r="AB436" s="69" t="s">
        <v>45</v>
      </c>
      <c r="AC436" s="492" t="s">
        <v>684</v>
      </c>
      <c r="AG436" s="78"/>
      <c r="AJ436" s="84" t="s">
        <v>45</v>
      </c>
      <c r="AK436" s="84">
        <v>0</v>
      </c>
      <c r="BB436" s="493" t="s">
        <v>66</v>
      </c>
      <c r="BM436" s="78">
        <f t="shared" si="60"/>
        <v>234.99999999999997</v>
      </c>
      <c r="BN436" s="78">
        <f t="shared" si="61"/>
        <v>236.88</v>
      </c>
      <c r="BO436" s="78">
        <f t="shared" si="62"/>
        <v>0.40064102564102566</v>
      </c>
      <c r="BP436" s="78">
        <f t="shared" si="63"/>
        <v>0.40384615384615385</v>
      </c>
    </row>
    <row r="437" spans="1:68" ht="16.5" customHeight="1" x14ac:dyDescent="0.25">
      <c r="A437" s="63" t="s">
        <v>685</v>
      </c>
      <c r="B437" s="63" t="s">
        <v>686</v>
      </c>
      <c r="C437" s="36">
        <v>4301011774</v>
      </c>
      <c r="D437" s="639">
        <v>4680115884502</v>
      </c>
      <c r="E437" s="639"/>
      <c r="F437" s="62">
        <v>0.88</v>
      </c>
      <c r="G437" s="37">
        <v>6</v>
      </c>
      <c r="H437" s="62">
        <v>5.28</v>
      </c>
      <c r="I437" s="62">
        <v>5.64</v>
      </c>
      <c r="J437" s="37">
        <v>104</v>
      </c>
      <c r="K437" s="37" t="s">
        <v>119</v>
      </c>
      <c r="L437" s="37" t="s">
        <v>45</v>
      </c>
      <c r="M437" s="38" t="s">
        <v>118</v>
      </c>
      <c r="N437" s="38"/>
      <c r="O437" s="37">
        <v>60</v>
      </c>
      <c r="P437" s="85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7" s="641"/>
      <c r="R437" s="641"/>
      <c r="S437" s="641"/>
      <c r="T437" s="642"/>
      <c r="U437" s="39" t="s">
        <v>45</v>
      </c>
      <c r="V437" s="39" t="s">
        <v>45</v>
      </c>
      <c r="W437" s="40" t="s">
        <v>0</v>
      </c>
      <c r="X437" s="58">
        <v>0</v>
      </c>
      <c r="Y437" s="55">
        <f t="shared" si="58"/>
        <v>0</v>
      </c>
      <c r="Z437" s="41" t="str">
        <f t="shared" si="59"/>
        <v/>
      </c>
      <c r="AA437" s="68" t="s">
        <v>45</v>
      </c>
      <c r="AB437" s="69" t="s">
        <v>45</v>
      </c>
      <c r="AC437" s="494" t="s">
        <v>687</v>
      </c>
      <c r="AG437" s="78"/>
      <c r="AJ437" s="84" t="s">
        <v>45</v>
      </c>
      <c r="AK437" s="84">
        <v>0</v>
      </c>
      <c r="BB437" s="495" t="s">
        <v>66</v>
      </c>
      <c r="BM437" s="78">
        <f t="shared" si="60"/>
        <v>0</v>
      </c>
      <c r="BN437" s="78">
        <f t="shared" si="61"/>
        <v>0</v>
      </c>
      <c r="BO437" s="78">
        <f t="shared" si="62"/>
        <v>0</v>
      </c>
      <c r="BP437" s="78">
        <f t="shared" si="63"/>
        <v>0</v>
      </c>
    </row>
    <row r="438" spans="1:68" ht="27" customHeight="1" x14ac:dyDescent="0.25">
      <c r="A438" s="63" t="s">
        <v>688</v>
      </c>
      <c r="B438" s="63" t="s">
        <v>689</v>
      </c>
      <c r="C438" s="36">
        <v>4301011771</v>
      </c>
      <c r="D438" s="639">
        <v>4607091389104</v>
      </c>
      <c r="E438" s="639"/>
      <c r="F438" s="62">
        <v>0.88</v>
      </c>
      <c r="G438" s="37">
        <v>6</v>
      </c>
      <c r="H438" s="62">
        <v>5.28</v>
      </c>
      <c r="I438" s="62">
        <v>5.64</v>
      </c>
      <c r="J438" s="37">
        <v>104</v>
      </c>
      <c r="K438" s="37" t="s">
        <v>119</v>
      </c>
      <c r="L438" s="37" t="s">
        <v>45</v>
      </c>
      <c r="M438" s="38" t="s">
        <v>118</v>
      </c>
      <c r="N438" s="38"/>
      <c r="O438" s="37">
        <v>60</v>
      </c>
      <c r="P438" s="852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8" s="641"/>
      <c r="R438" s="641"/>
      <c r="S438" s="641"/>
      <c r="T438" s="642"/>
      <c r="U438" s="39" t="s">
        <v>45</v>
      </c>
      <c r="V438" s="39" t="s">
        <v>45</v>
      </c>
      <c r="W438" s="40" t="s">
        <v>0</v>
      </c>
      <c r="X438" s="58">
        <v>150</v>
      </c>
      <c r="Y438" s="55">
        <f t="shared" si="58"/>
        <v>153.12</v>
      </c>
      <c r="Z438" s="41">
        <f t="shared" si="59"/>
        <v>0.34683999999999998</v>
      </c>
      <c r="AA438" s="68" t="s">
        <v>45</v>
      </c>
      <c r="AB438" s="69" t="s">
        <v>45</v>
      </c>
      <c r="AC438" s="496" t="s">
        <v>690</v>
      </c>
      <c r="AG438" s="78"/>
      <c r="AJ438" s="84" t="s">
        <v>45</v>
      </c>
      <c r="AK438" s="84">
        <v>0</v>
      </c>
      <c r="BB438" s="497" t="s">
        <v>66</v>
      </c>
      <c r="BM438" s="78">
        <f t="shared" si="60"/>
        <v>160.22727272727272</v>
      </c>
      <c r="BN438" s="78">
        <f t="shared" si="61"/>
        <v>163.56</v>
      </c>
      <c r="BO438" s="78">
        <f t="shared" si="62"/>
        <v>0.27316433566433568</v>
      </c>
      <c r="BP438" s="78">
        <f t="shared" si="63"/>
        <v>0.27884615384615385</v>
      </c>
    </row>
    <row r="439" spans="1:68" ht="16.5" customHeight="1" x14ac:dyDescent="0.25">
      <c r="A439" s="63" t="s">
        <v>691</v>
      </c>
      <c r="B439" s="63" t="s">
        <v>692</v>
      </c>
      <c r="C439" s="36">
        <v>4301011799</v>
      </c>
      <c r="D439" s="639">
        <v>4680115884519</v>
      </c>
      <c r="E439" s="639"/>
      <c r="F439" s="62">
        <v>0.88</v>
      </c>
      <c r="G439" s="37">
        <v>6</v>
      </c>
      <c r="H439" s="62">
        <v>5.28</v>
      </c>
      <c r="I439" s="62">
        <v>5.64</v>
      </c>
      <c r="J439" s="37">
        <v>104</v>
      </c>
      <c r="K439" s="37" t="s">
        <v>119</v>
      </c>
      <c r="L439" s="37" t="s">
        <v>45</v>
      </c>
      <c r="M439" s="38" t="s">
        <v>89</v>
      </c>
      <c r="N439" s="38"/>
      <c r="O439" s="37">
        <v>60</v>
      </c>
      <c r="P439" s="85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9" s="641"/>
      <c r="R439" s="641"/>
      <c r="S439" s="641"/>
      <c r="T439" s="642"/>
      <c r="U439" s="39" t="s">
        <v>45</v>
      </c>
      <c r="V439" s="39" t="s">
        <v>45</v>
      </c>
      <c r="W439" s="40" t="s">
        <v>0</v>
      </c>
      <c r="X439" s="58">
        <v>0</v>
      </c>
      <c r="Y439" s="55">
        <f t="shared" si="58"/>
        <v>0</v>
      </c>
      <c r="Z439" s="41" t="str">
        <f t="shared" si="59"/>
        <v/>
      </c>
      <c r="AA439" s="68" t="s">
        <v>45</v>
      </c>
      <c r="AB439" s="69" t="s">
        <v>45</v>
      </c>
      <c r="AC439" s="498" t="s">
        <v>693</v>
      </c>
      <c r="AG439" s="78"/>
      <c r="AJ439" s="84" t="s">
        <v>45</v>
      </c>
      <c r="AK439" s="84">
        <v>0</v>
      </c>
      <c r="BB439" s="499" t="s">
        <v>66</v>
      </c>
      <c r="BM439" s="78">
        <f t="shared" si="60"/>
        <v>0</v>
      </c>
      <c r="BN439" s="78">
        <f t="shared" si="61"/>
        <v>0</v>
      </c>
      <c r="BO439" s="78">
        <f t="shared" si="62"/>
        <v>0</v>
      </c>
      <c r="BP439" s="78">
        <f t="shared" si="63"/>
        <v>0</v>
      </c>
    </row>
    <row r="440" spans="1:68" ht="27" customHeight="1" x14ac:dyDescent="0.25">
      <c r="A440" s="63" t="s">
        <v>694</v>
      </c>
      <c r="B440" s="63" t="s">
        <v>695</v>
      </c>
      <c r="C440" s="36">
        <v>4301012125</v>
      </c>
      <c r="D440" s="639">
        <v>4680115886391</v>
      </c>
      <c r="E440" s="639"/>
      <c r="F440" s="62">
        <v>0.4</v>
      </c>
      <c r="G440" s="37">
        <v>6</v>
      </c>
      <c r="H440" s="62">
        <v>2.4</v>
      </c>
      <c r="I440" s="62">
        <v>2.58</v>
      </c>
      <c r="J440" s="37">
        <v>182</v>
      </c>
      <c r="K440" s="37" t="s">
        <v>90</v>
      </c>
      <c r="L440" s="37" t="s">
        <v>45</v>
      </c>
      <c r="M440" s="38" t="s">
        <v>89</v>
      </c>
      <c r="N440" s="38"/>
      <c r="O440" s="37">
        <v>60</v>
      </c>
      <c r="P440" s="854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0" s="641"/>
      <c r="R440" s="641"/>
      <c r="S440" s="641"/>
      <c r="T440" s="642"/>
      <c r="U440" s="39" t="s">
        <v>45</v>
      </c>
      <c r="V440" s="39" t="s">
        <v>45</v>
      </c>
      <c r="W440" s="40" t="s">
        <v>0</v>
      </c>
      <c r="X440" s="58">
        <v>0</v>
      </c>
      <c r="Y440" s="55">
        <f t="shared" si="58"/>
        <v>0</v>
      </c>
      <c r="Z440" s="41" t="str">
        <f>IFERROR(IF(Y440=0,"",ROUNDUP(Y440/H440,0)*0.00651),"")</f>
        <v/>
      </c>
      <c r="AA440" s="68" t="s">
        <v>45</v>
      </c>
      <c r="AB440" s="69" t="s">
        <v>45</v>
      </c>
      <c r="AC440" s="500" t="s">
        <v>674</v>
      </c>
      <c r="AG440" s="78"/>
      <c r="AJ440" s="84" t="s">
        <v>45</v>
      </c>
      <c r="AK440" s="84">
        <v>0</v>
      </c>
      <c r="BB440" s="501" t="s">
        <v>66</v>
      </c>
      <c r="BM440" s="78">
        <f t="shared" si="60"/>
        <v>0</v>
      </c>
      <c r="BN440" s="78">
        <f t="shared" si="61"/>
        <v>0</v>
      </c>
      <c r="BO440" s="78">
        <f t="shared" si="62"/>
        <v>0</v>
      </c>
      <c r="BP440" s="78">
        <f t="shared" si="63"/>
        <v>0</v>
      </c>
    </row>
    <row r="441" spans="1:68" ht="27" customHeight="1" x14ac:dyDescent="0.25">
      <c r="A441" s="63" t="s">
        <v>696</v>
      </c>
      <c r="B441" s="63" t="s">
        <v>697</v>
      </c>
      <c r="C441" s="36">
        <v>4301012035</v>
      </c>
      <c r="D441" s="639">
        <v>4680115880603</v>
      </c>
      <c r="E441" s="639"/>
      <c r="F441" s="62">
        <v>0.6</v>
      </c>
      <c r="G441" s="37">
        <v>8</v>
      </c>
      <c r="H441" s="62">
        <v>4.8</v>
      </c>
      <c r="I441" s="62">
        <v>6.93</v>
      </c>
      <c r="J441" s="37">
        <v>132</v>
      </c>
      <c r="K441" s="37" t="s">
        <v>122</v>
      </c>
      <c r="L441" s="37" t="s">
        <v>45</v>
      </c>
      <c r="M441" s="38" t="s">
        <v>118</v>
      </c>
      <c r="N441" s="38"/>
      <c r="O441" s="37">
        <v>60</v>
      </c>
      <c r="P441" s="855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1" s="641"/>
      <c r="R441" s="641"/>
      <c r="S441" s="641"/>
      <c r="T441" s="642"/>
      <c r="U441" s="39" t="s">
        <v>45</v>
      </c>
      <c r="V441" s="39" t="s">
        <v>45</v>
      </c>
      <c r="W441" s="40" t="s">
        <v>0</v>
      </c>
      <c r="X441" s="58">
        <v>0</v>
      </c>
      <c r="Y441" s="55">
        <f t="shared" si="58"/>
        <v>0</v>
      </c>
      <c r="Z441" s="41" t="str">
        <f>IFERROR(IF(Y441=0,"",ROUNDUP(Y441/H441,0)*0.00902),"")</f>
        <v/>
      </c>
      <c r="AA441" s="68" t="s">
        <v>45</v>
      </c>
      <c r="AB441" s="69" t="s">
        <v>45</v>
      </c>
      <c r="AC441" s="502" t="s">
        <v>674</v>
      </c>
      <c r="AG441" s="78"/>
      <c r="AJ441" s="84" t="s">
        <v>45</v>
      </c>
      <c r="AK441" s="84">
        <v>0</v>
      </c>
      <c r="BB441" s="503" t="s">
        <v>66</v>
      </c>
      <c r="BM441" s="78">
        <f t="shared" si="60"/>
        <v>0</v>
      </c>
      <c r="BN441" s="78">
        <f t="shared" si="61"/>
        <v>0</v>
      </c>
      <c r="BO441" s="78">
        <f t="shared" si="62"/>
        <v>0</v>
      </c>
      <c r="BP441" s="78">
        <f t="shared" si="63"/>
        <v>0</v>
      </c>
    </row>
    <row r="442" spans="1:68" ht="27" customHeight="1" x14ac:dyDescent="0.25">
      <c r="A442" s="63" t="s">
        <v>698</v>
      </c>
      <c r="B442" s="63" t="s">
        <v>699</v>
      </c>
      <c r="C442" s="36">
        <v>4301012146</v>
      </c>
      <c r="D442" s="639">
        <v>4607091389999</v>
      </c>
      <c r="E442" s="639"/>
      <c r="F442" s="62">
        <v>0.6</v>
      </c>
      <c r="G442" s="37">
        <v>8</v>
      </c>
      <c r="H442" s="62">
        <v>4.8</v>
      </c>
      <c r="I442" s="62">
        <v>5.01</v>
      </c>
      <c r="J442" s="37">
        <v>132</v>
      </c>
      <c r="K442" s="37" t="s">
        <v>122</v>
      </c>
      <c r="L442" s="37" t="s">
        <v>45</v>
      </c>
      <c r="M442" s="38" t="s">
        <v>118</v>
      </c>
      <c r="N442" s="38"/>
      <c r="O442" s="37">
        <v>60</v>
      </c>
      <c r="P442" s="856" t="s">
        <v>700</v>
      </c>
      <c r="Q442" s="641"/>
      <c r="R442" s="641"/>
      <c r="S442" s="641"/>
      <c r="T442" s="642"/>
      <c r="U442" s="39" t="s">
        <v>45</v>
      </c>
      <c r="V442" s="39" t="s">
        <v>45</v>
      </c>
      <c r="W442" s="40" t="s">
        <v>0</v>
      </c>
      <c r="X442" s="58">
        <v>0</v>
      </c>
      <c r="Y442" s="55">
        <f t="shared" si="58"/>
        <v>0</v>
      </c>
      <c r="Z442" s="41" t="str">
        <f>IFERROR(IF(Y442=0,"",ROUNDUP(Y442/H442,0)*0.00902),"")</f>
        <v/>
      </c>
      <c r="AA442" s="68" t="s">
        <v>45</v>
      </c>
      <c r="AB442" s="69" t="s">
        <v>45</v>
      </c>
      <c r="AC442" s="504" t="s">
        <v>684</v>
      </c>
      <c r="AG442" s="78"/>
      <c r="AJ442" s="84" t="s">
        <v>45</v>
      </c>
      <c r="AK442" s="84">
        <v>0</v>
      </c>
      <c r="BB442" s="505" t="s">
        <v>66</v>
      </c>
      <c r="BM442" s="78">
        <f t="shared" si="60"/>
        <v>0</v>
      </c>
      <c r="BN442" s="78">
        <f t="shared" si="61"/>
        <v>0</v>
      </c>
      <c r="BO442" s="78">
        <f t="shared" si="62"/>
        <v>0</v>
      </c>
      <c r="BP442" s="78">
        <f t="shared" si="63"/>
        <v>0</v>
      </c>
    </row>
    <row r="443" spans="1:68" ht="27" customHeight="1" x14ac:dyDescent="0.25">
      <c r="A443" s="63" t="s">
        <v>701</v>
      </c>
      <c r="B443" s="63" t="s">
        <v>702</v>
      </c>
      <c r="C443" s="36">
        <v>4301012036</v>
      </c>
      <c r="D443" s="639">
        <v>4680115882782</v>
      </c>
      <c r="E443" s="639"/>
      <c r="F443" s="62">
        <v>0.6</v>
      </c>
      <c r="G443" s="37">
        <v>8</v>
      </c>
      <c r="H443" s="62">
        <v>4.8</v>
      </c>
      <c r="I443" s="62">
        <v>6.96</v>
      </c>
      <c r="J443" s="37">
        <v>120</v>
      </c>
      <c r="K443" s="37" t="s">
        <v>122</v>
      </c>
      <c r="L443" s="37" t="s">
        <v>45</v>
      </c>
      <c r="M443" s="38" t="s">
        <v>118</v>
      </c>
      <c r="N443" s="38"/>
      <c r="O443" s="37">
        <v>60</v>
      </c>
      <c r="P443" s="857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3" s="641"/>
      <c r="R443" s="641"/>
      <c r="S443" s="641"/>
      <c r="T443" s="642"/>
      <c r="U443" s="39" t="s">
        <v>45</v>
      </c>
      <c r="V443" s="39" t="s">
        <v>45</v>
      </c>
      <c r="W443" s="40" t="s">
        <v>0</v>
      </c>
      <c r="X443" s="58">
        <v>0</v>
      </c>
      <c r="Y443" s="55">
        <f t="shared" si="58"/>
        <v>0</v>
      </c>
      <c r="Z443" s="41" t="str">
        <f>IFERROR(IF(Y443=0,"",ROUNDUP(Y443/H443,0)*0.00937),"")</f>
        <v/>
      </c>
      <c r="AA443" s="68" t="s">
        <v>45</v>
      </c>
      <c r="AB443" s="69" t="s">
        <v>45</v>
      </c>
      <c r="AC443" s="506" t="s">
        <v>677</v>
      </c>
      <c r="AG443" s="78"/>
      <c r="AJ443" s="84" t="s">
        <v>45</v>
      </c>
      <c r="AK443" s="84">
        <v>0</v>
      </c>
      <c r="BB443" s="507" t="s">
        <v>66</v>
      </c>
      <c r="BM443" s="78">
        <f t="shared" si="60"/>
        <v>0</v>
      </c>
      <c r="BN443" s="78">
        <f t="shared" si="61"/>
        <v>0</v>
      </c>
      <c r="BO443" s="78">
        <f t="shared" si="62"/>
        <v>0</v>
      </c>
      <c r="BP443" s="78">
        <f t="shared" si="63"/>
        <v>0</v>
      </c>
    </row>
    <row r="444" spans="1:68" ht="27" customHeight="1" x14ac:dyDescent="0.25">
      <c r="A444" s="63" t="s">
        <v>703</v>
      </c>
      <c r="B444" s="63" t="s">
        <v>704</v>
      </c>
      <c r="C444" s="36">
        <v>4301012050</v>
      </c>
      <c r="D444" s="639">
        <v>4680115885479</v>
      </c>
      <c r="E444" s="639"/>
      <c r="F444" s="62">
        <v>0.4</v>
      </c>
      <c r="G444" s="37">
        <v>6</v>
      </c>
      <c r="H444" s="62">
        <v>2.4</v>
      </c>
      <c r="I444" s="62">
        <v>2.58</v>
      </c>
      <c r="J444" s="37">
        <v>182</v>
      </c>
      <c r="K444" s="37" t="s">
        <v>90</v>
      </c>
      <c r="L444" s="37" t="s">
        <v>45</v>
      </c>
      <c r="M444" s="38" t="s">
        <v>118</v>
      </c>
      <c r="N444" s="38"/>
      <c r="O444" s="37">
        <v>60</v>
      </c>
      <c r="P444" s="858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4" s="641"/>
      <c r="R444" s="641"/>
      <c r="S444" s="641"/>
      <c r="T444" s="642"/>
      <c r="U444" s="39" t="s">
        <v>45</v>
      </c>
      <c r="V444" s="39" t="s">
        <v>45</v>
      </c>
      <c r="W444" s="40" t="s">
        <v>0</v>
      </c>
      <c r="X444" s="58">
        <v>0</v>
      </c>
      <c r="Y444" s="55">
        <f t="shared" si="58"/>
        <v>0</v>
      </c>
      <c r="Z444" s="41" t="str">
        <f>IFERROR(IF(Y444=0,"",ROUNDUP(Y444/H444,0)*0.00651),"")</f>
        <v/>
      </c>
      <c r="AA444" s="68" t="s">
        <v>45</v>
      </c>
      <c r="AB444" s="69" t="s">
        <v>45</v>
      </c>
      <c r="AC444" s="508" t="s">
        <v>690</v>
      </c>
      <c r="AG444" s="78"/>
      <c r="AJ444" s="84" t="s">
        <v>45</v>
      </c>
      <c r="AK444" s="84">
        <v>0</v>
      </c>
      <c r="BB444" s="509" t="s">
        <v>66</v>
      </c>
      <c r="BM444" s="78">
        <f t="shared" si="60"/>
        <v>0</v>
      </c>
      <c r="BN444" s="78">
        <f t="shared" si="61"/>
        <v>0</v>
      </c>
      <c r="BO444" s="78">
        <f t="shared" si="62"/>
        <v>0</v>
      </c>
      <c r="BP444" s="78">
        <f t="shared" si="63"/>
        <v>0</v>
      </c>
    </row>
    <row r="445" spans="1:68" ht="27" customHeight="1" x14ac:dyDescent="0.25">
      <c r="A445" s="63" t="s">
        <v>705</v>
      </c>
      <c r="B445" s="63" t="s">
        <v>706</v>
      </c>
      <c r="C445" s="36">
        <v>4301011784</v>
      </c>
      <c r="D445" s="639">
        <v>4607091389982</v>
      </c>
      <c r="E445" s="639"/>
      <c r="F445" s="62">
        <v>0.6</v>
      </c>
      <c r="G445" s="37">
        <v>6</v>
      </c>
      <c r="H445" s="62">
        <v>3.6</v>
      </c>
      <c r="I445" s="62">
        <v>3.81</v>
      </c>
      <c r="J445" s="37">
        <v>132</v>
      </c>
      <c r="K445" s="37" t="s">
        <v>122</v>
      </c>
      <c r="L445" s="37" t="s">
        <v>45</v>
      </c>
      <c r="M445" s="38" t="s">
        <v>118</v>
      </c>
      <c r="N445" s="38"/>
      <c r="O445" s="37">
        <v>60</v>
      </c>
      <c r="P445" s="859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5" s="641"/>
      <c r="R445" s="641"/>
      <c r="S445" s="641"/>
      <c r="T445" s="642"/>
      <c r="U445" s="39" t="s">
        <v>45</v>
      </c>
      <c r="V445" s="39" t="s">
        <v>45</v>
      </c>
      <c r="W445" s="40" t="s">
        <v>0</v>
      </c>
      <c r="X445" s="58">
        <v>0</v>
      </c>
      <c r="Y445" s="55">
        <f t="shared" si="58"/>
        <v>0</v>
      </c>
      <c r="Z445" s="41" t="str">
        <f>IFERROR(IF(Y445=0,"",ROUNDUP(Y445/H445,0)*0.00902),"")</f>
        <v/>
      </c>
      <c r="AA445" s="68" t="s">
        <v>45</v>
      </c>
      <c r="AB445" s="69" t="s">
        <v>45</v>
      </c>
      <c r="AC445" s="510" t="s">
        <v>690</v>
      </c>
      <c r="AG445" s="78"/>
      <c r="AJ445" s="84" t="s">
        <v>45</v>
      </c>
      <c r="AK445" s="84">
        <v>0</v>
      </c>
      <c r="BB445" s="511" t="s">
        <v>66</v>
      </c>
      <c r="BM445" s="78">
        <f t="shared" si="60"/>
        <v>0</v>
      </c>
      <c r="BN445" s="78">
        <f t="shared" si="61"/>
        <v>0</v>
      </c>
      <c r="BO445" s="78">
        <f t="shared" si="62"/>
        <v>0</v>
      </c>
      <c r="BP445" s="78">
        <f t="shared" si="63"/>
        <v>0</v>
      </c>
    </row>
    <row r="446" spans="1:68" ht="27" customHeight="1" x14ac:dyDescent="0.25">
      <c r="A446" s="63" t="s">
        <v>705</v>
      </c>
      <c r="B446" s="63" t="s">
        <v>707</v>
      </c>
      <c r="C446" s="36">
        <v>4301012034</v>
      </c>
      <c r="D446" s="639">
        <v>4607091389982</v>
      </c>
      <c r="E446" s="639"/>
      <c r="F446" s="62">
        <v>0.6</v>
      </c>
      <c r="G446" s="37">
        <v>8</v>
      </c>
      <c r="H446" s="62">
        <v>4.8</v>
      </c>
      <c r="I446" s="62">
        <v>6.96</v>
      </c>
      <c r="J446" s="37">
        <v>120</v>
      </c>
      <c r="K446" s="37" t="s">
        <v>122</v>
      </c>
      <c r="L446" s="37" t="s">
        <v>45</v>
      </c>
      <c r="M446" s="38" t="s">
        <v>118</v>
      </c>
      <c r="N446" s="38"/>
      <c r="O446" s="37">
        <v>60</v>
      </c>
      <c r="P446" s="860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6" s="641"/>
      <c r="R446" s="641"/>
      <c r="S446" s="641"/>
      <c r="T446" s="642"/>
      <c r="U446" s="39" t="s">
        <v>45</v>
      </c>
      <c r="V446" s="39" t="s">
        <v>45</v>
      </c>
      <c r="W446" s="40" t="s">
        <v>0</v>
      </c>
      <c r="X446" s="58">
        <v>0</v>
      </c>
      <c r="Y446" s="55">
        <f t="shared" si="58"/>
        <v>0</v>
      </c>
      <c r="Z446" s="41" t="str">
        <f>IFERROR(IF(Y446=0,"",ROUNDUP(Y446/H446,0)*0.00937),"")</f>
        <v/>
      </c>
      <c r="AA446" s="68" t="s">
        <v>45</v>
      </c>
      <c r="AB446" s="69" t="s">
        <v>45</v>
      </c>
      <c r="AC446" s="512" t="s">
        <v>690</v>
      </c>
      <c r="AG446" s="78"/>
      <c r="AJ446" s="84" t="s">
        <v>45</v>
      </c>
      <c r="AK446" s="84">
        <v>0</v>
      </c>
      <c r="BB446" s="513" t="s">
        <v>66</v>
      </c>
      <c r="BM446" s="78">
        <f t="shared" si="60"/>
        <v>0</v>
      </c>
      <c r="BN446" s="78">
        <f t="shared" si="61"/>
        <v>0</v>
      </c>
      <c r="BO446" s="78">
        <f t="shared" si="62"/>
        <v>0</v>
      </c>
      <c r="BP446" s="78">
        <f t="shared" si="63"/>
        <v>0</v>
      </c>
    </row>
    <row r="447" spans="1:68" x14ac:dyDescent="0.2">
      <c r="A447" s="646"/>
      <c r="B447" s="646"/>
      <c r="C447" s="646"/>
      <c r="D447" s="646"/>
      <c r="E447" s="646"/>
      <c r="F447" s="646"/>
      <c r="G447" s="646"/>
      <c r="H447" s="646"/>
      <c r="I447" s="646"/>
      <c r="J447" s="646"/>
      <c r="K447" s="646"/>
      <c r="L447" s="646"/>
      <c r="M447" s="646"/>
      <c r="N447" s="646"/>
      <c r="O447" s="647"/>
      <c r="P447" s="643" t="s">
        <v>40</v>
      </c>
      <c r="Q447" s="644"/>
      <c r="R447" s="644"/>
      <c r="S447" s="644"/>
      <c r="T447" s="644"/>
      <c r="U447" s="644"/>
      <c r="V447" s="645"/>
      <c r="W447" s="42" t="s">
        <v>39</v>
      </c>
      <c r="X447" s="43">
        <f>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</f>
        <v>70.075757575757564</v>
      </c>
      <c r="Y447" s="43">
        <f>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</f>
        <v>71</v>
      </c>
      <c r="Z447" s="43">
        <f>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</f>
        <v>0.84915999999999991</v>
      </c>
      <c r="AA447" s="67"/>
      <c r="AB447" s="67"/>
      <c r="AC447" s="67"/>
    </row>
    <row r="448" spans="1:68" x14ac:dyDescent="0.2">
      <c r="A448" s="646"/>
      <c r="B448" s="646"/>
      <c r="C448" s="646"/>
      <c r="D448" s="646"/>
      <c r="E448" s="646"/>
      <c r="F448" s="646"/>
      <c r="G448" s="646"/>
      <c r="H448" s="646"/>
      <c r="I448" s="646"/>
      <c r="J448" s="646"/>
      <c r="K448" s="646"/>
      <c r="L448" s="646"/>
      <c r="M448" s="646"/>
      <c r="N448" s="646"/>
      <c r="O448" s="647"/>
      <c r="P448" s="643" t="s">
        <v>40</v>
      </c>
      <c r="Q448" s="644"/>
      <c r="R448" s="644"/>
      <c r="S448" s="644"/>
      <c r="T448" s="644"/>
      <c r="U448" s="644"/>
      <c r="V448" s="645"/>
      <c r="W448" s="42" t="s">
        <v>0</v>
      </c>
      <c r="X448" s="43">
        <f>IFERROR(SUM(X433:X446),"0")</f>
        <v>370</v>
      </c>
      <c r="Y448" s="43">
        <f>IFERROR(SUM(Y433:Y446),"0")</f>
        <v>374.88</v>
      </c>
      <c r="Z448" s="42"/>
      <c r="AA448" s="67"/>
      <c r="AB448" s="67"/>
      <c r="AC448" s="67"/>
    </row>
    <row r="449" spans="1:68" ht="14.25" customHeight="1" x14ac:dyDescent="0.25">
      <c r="A449" s="638" t="s">
        <v>150</v>
      </c>
      <c r="B449" s="638"/>
      <c r="C449" s="638"/>
      <c r="D449" s="638"/>
      <c r="E449" s="638"/>
      <c r="F449" s="638"/>
      <c r="G449" s="638"/>
      <c r="H449" s="638"/>
      <c r="I449" s="638"/>
      <c r="J449" s="638"/>
      <c r="K449" s="638"/>
      <c r="L449" s="638"/>
      <c r="M449" s="638"/>
      <c r="N449" s="638"/>
      <c r="O449" s="638"/>
      <c r="P449" s="638"/>
      <c r="Q449" s="638"/>
      <c r="R449" s="638"/>
      <c r="S449" s="638"/>
      <c r="T449" s="638"/>
      <c r="U449" s="638"/>
      <c r="V449" s="638"/>
      <c r="W449" s="638"/>
      <c r="X449" s="638"/>
      <c r="Y449" s="638"/>
      <c r="Z449" s="638"/>
      <c r="AA449" s="66"/>
      <c r="AB449" s="66"/>
      <c r="AC449" s="80"/>
    </row>
    <row r="450" spans="1:68" ht="16.5" customHeight="1" x14ac:dyDescent="0.25">
      <c r="A450" s="63" t="s">
        <v>708</v>
      </c>
      <c r="B450" s="63" t="s">
        <v>709</v>
      </c>
      <c r="C450" s="36">
        <v>4301020334</v>
      </c>
      <c r="D450" s="639">
        <v>4607091388930</v>
      </c>
      <c r="E450" s="639"/>
      <c r="F450" s="62">
        <v>0.88</v>
      </c>
      <c r="G450" s="37">
        <v>6</v>
      </c>
      <c r="H450" s="62">
        <v>5.28</v>
      </c>
      <c r="I450" s="62">
        <v>5.64</v>
      </c>
      <c r="J450" s="37">
        <v>104</v>
      </c>
      <c r="K450" s="37" t="s">
        <v>119</v>
      </c>
      <c r="L450" s="37" t="s">
        <v>45</v>
      </c>
      <c r="M450" s="38" t="s">
        <v>89</v>
      </c>
      <c r="N450" s="38"/>
      <c r="O450" s="37">
        <v>70</v>
      </c>
      <c r="P450" s="861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0" s="641"/>
      <c r="R450" s="641"/>
      <c r="S450" s="641"/>
      <c r="T450" s="642"/>
      <c r="U450" s="39" t="s">
        <v>45</v>
      </c>
      <c r="V450" s="39" t="s">
        <v>45</v>
      </c>
      <c r="W450" s="40" t="s">
        <v>0</v>
      </c>
      <c r="X450" s="58">
        <v>120</v>
      </c>
      <c r="Y450" s="55">
        <f>IFERROR(IF(X450="",0,CEILING((X450/$H450),1)*$H450),"")</f>
        <v>121.44000000000001</v>
      </c>
      <c r="Z450" s="41">
        <f>IFERROR(IF(Y450=0,"",ROUNDUP(Y450/H450,0)*0.01196),"")</f>
        <v>0.27507999999999999</v>
      </c>
      <c r="AA450" s="68" t="s">
        <v>45</v>
      </c>
      <c r="AB450" s="69" t="s">
        <v>45</v>
      </c>
      <c r="AC450" s="514" t="s">
        <v>710</v>
      </c>
      <c r="AG450" s="78"/>
      <c r="AJ450" s="84" t="s">
        <v>45</v>
      </c>
      <c r="AK450" s="84">
        <v>0</v>
      </c>
      <c r="BB450" s="515" t="s">
        <v>66</v>
      </c>
      <c r="BM450" s="78">
        <f>IFERROR(X450*I450/H450,"0")</f>
        <v>128.18181818181816</v>
      </c>
      <c r="BN450" s="78">
        <f>IFERROR(Y450*I450/H450,"0")</f>
        <v>129.72</v>
      </c>
      <c r="BO450" s="78">
        <f>IFERROR(1/J450*(X450/H450),"0")</f>
        <v>0.21853146853146854</v>
      </c>
      <c r="BP450" s="78">
        <f>IFERROR(1/J450*(Y450/H450),"0")</f>
        <v>0.22115384615384617</v>
      </c>
    </row>
    <row r="451" spans="1:68" ht="16.5" customHeight="1" x14ac:dyDescent="0.25">
      <c r="A451" s="63" t="s">
        <v>711</v>
      </c>
      <c r="B451" s="63" t="s">
        <v>712</v>
      </c>
      <c r="C451" s="36">
        <v>4301020384</v>
      </c>
      <c r="D451" s="639">
        <v>4680115886407</v>
      </c>
      <c r="E451" s="639"/>
      <c r="F451" s="62">
        <v>0.4</v>
      </c>
      <c r="G451" s="37">
        <v>6</v>
      </c>
      <c r="H451" s="62">
        <v>2.4</v>
      </c>
      <c r="I451" s="62">
        <v>2.58</v>
      </c>
      <c r="J451" s="37">
        <v>182</v>
      </c>
      <c r="K451" s="37" t="s">
        <v>90</v>
      </c>
      <c r="L451" s="37" t="s">
        <v>45</v>
      </c>
      <c r="M451" s="38" t="s">
        <v>89</v>
      </c>
      <c r="N451" s="38"/>
      <c r="O451" s="37">
        <v>70</v>
      </c>
      <c r="P451" s="862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1" s="641"/>
      <c r="R451" s="641"/>
      <c r="S451" s="641"/>
      <c r="T451" s="642"/>
      <c r="U451" s="39" t="s">
        <v>45</v>
      </c>
      <c r="V451" s="39" t="s">
        <v>45</v>
      </c>
      <c r="W451" s="40" t="s">
        <v>0</v>
      </c>
      <c r="X451" s="58">
        <v>0</v>
      </c>
      <c r="Y451" s="55">
        <f>IFERROR(IF(X451="",0,CEILING((X451/$H451),1)*$H451),"")</f>
        <v>0</v>
      </c>
      <c r="Z451" s="41" t="str">
        <f>IFERROR(IF(Y451=0,"",ROUNDUP(Y451/H451,0)*0.00651),"")</f>
        <v/>
      </c>
      <c r="AA451" s="68" t="s">
        <v>45</v>
      </c>
      <c r="AB451" s="69" t="s">
        <v>45</v>
      </c>
      <c r="AC451" s="516" t="s">
        <v>710</v>
      </c>
      <c r="AG451" s="78"/>
      <c r="AJ451" s="84" t="s">
        <v>45</v>
      </c>
      <c r="AK451" s="84">
        <v>0</v>
      </c>
      <c r="BB451" s="517" t="s">
        <v>66</v>
      </c>
      <c r="BM451" s="78">
        <f>IFERROR(X451*I451/H451,"0")</f>
        <v>0</v>
      </c>
      <c r="BN451" s="78">
        <f>IFERROR(Y451*I451/H451,"0")</f>
        <v>0</v>
      </c>
      <c r="BO451" s="78">
        <f>IFERROR(1/J451*(X451/H451),"0")</f>
        <v>0</v>
      </c>
      <c r="BP451" s="78">
        <f>IFERROR(1/J451*(Y451/H451),"0")</f>
        <v>0</v>
      </c>
    </row>
    <row r="452" spans="1:68" ht="16.5" customHeight="1" x14ac:dyDescent="0.25">
      <c r="A452" s="63" t="s">
        <v>713</v>
      </c>
      <c r="B452" s="63" t="s">
        <v>714</v>
      </c>
      <c r="C452" s="36">
        <v>4301020385</v>
      </c>
      <c r="D452" s="639">
        <v>4680115880054</v>
      </c>
      <c r="E452" s="639"/>
      <c r="F452" s="62">
        <v>0.6</v>
      </c>
      <c r="G452" s="37">
        <v>8</v>
      </c>
      <c r="H452" s="62">
        <v>4.8</v>
      </c>
      <c r="I452" s="62">
        <v>6.93</v>
      </c>
      <c r="J452" s="37">
        <v>132</v>
      </c>
      <c r="K452" s="37" t="s">
        <v>122</v>
      </c>
      <c r="L452" s="37" t="s">
        <v>45</v>
      </c>
      <c r="M452" s="38" t="s">
        <v>118</v>
      </c>
      <c r="N452" s="38"/>
      <c r="O452" s="37">
        <v>70</v>
      </c>
      <c r="P452" s="863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2" s="641"/>
      <c r="R452" s="641"/>
      <c r="S452" s="641"/>
      <c r="T452" s="642"/>
      <c r="U452" s="39" t="s">
        <v>45</v>
      </c>
      <c r="V452" s="39" t="s">
        <v>45</v>
      </c>
      <c r="W452" s="40" t="s">
        <v>0</v>
      </c>
      <c r="X452" s="58">
        <v>0</v>
      </c>
      <c r="Y452" s="55">
        <f>IFERROR(IF(X452="",0,CEILING((X452/$H452),1)*$H452),"")</f>
        <v>0</v>
      </c>
      <c r="Z452" s="41" t="str">
        <f>IFERROR(IF(Y452=0,"",ROUNDUP(Y452/H452,0)*0.00902),"")</f>
        <v/>
      </c>
      <c r="AA452" s="68" t="s">
        <v>45</v>
      </c>
      <c r="AB452" s="69" t="s">
        <v>45</v>
      </c>
      <c r="AC452" s="518" t="s">
        <v>710</v>
      </c>
      <c r="AG452" s="78"/>
      <c r="AJ452" s="84" t="s">
        <v>45</v>
      </c>
      <c r="AK452" s="84">
        <v>0</v>
      </c>
      <c r="BB452" s="519" t="s">
        <v>66</v>
      </c>
      <c r="BM452" s="78">
        <f>IFERROR(X452*I452/H452,"0")</f>
        <v>0</v>
      </c>
      <c r="BN452" s="78">
        <f>IFERROR(Y452*I452/H452,"0")</f>
        <v>0</v>
      </c>
      <c r="BO452" s="78">
        <f>IFERROR(1/J452*(X452/H452),"0")</f>
        <v>0</v>
      </c>
      <c r="BP452" s="78">
        <f>IFERROR(1/J452*(Y452/H452),"0")</f>
        <v>0</v>
      </c>
    </row>
    <row r="453" spans="1:68" x14ac:dyDescent="0.2">
      <c r="A453" s="646"/>
      <c r="B453" s="646"/>
      <c r="C453" s="646"/>
      <c r="D453" s="646"/>
      <c r="E453" s="646"/>
      <c r="F453" s="646"/>
      <c r="G453" s="646"/>
      <c r="H453" s="646"/>
      <c r="I453" s="646"/>
      <c r="J453" s="646"/>
      <c r="K453" s="646"/>
      <c r="L453" s="646"/>
      <c r="M453" s="646"/>
      <c r="N453" s="646"/>
      <c r="O453" s="647"/>
      <c r="P453" s="643" t="s">
        <v>40</v>
      </c>
      <c r="Q453" s="644"/>
      <c r="R453" s="644"/>
      <c r="S453" s="644"/>
      <c r="T453" s="644"/>
      <c r="U453" s="644"/>
      <c r="V453" s="645"/>
      <c r="W453" s="42" t="s">
        <v>39</v>
      </c>
      <c r="X453" s="43">
        <f>IFERROR(X450/H450,"0")+IFERROR(X451/H451,"0")+IFERROR(X452/H452,"0")</f>
        <v>22.727272727272727</v>
      </c>
      <c r="Y453" s="43">
        <f>IFERROR(Y450/H450,"0")+IFERROR(Y451/H451,"0")+IFERROR(Y452/H452,"0")</f>
        <v>23</v>
      </c>
      <c r="Z453" s="43">
        <f>IFERROR(IF(Z450="",0,Z450),"0")+IFERROR(IF(Z451="",0,Z451),"0")+IFERROR(IF(Z452="",0,Z452),"0")</f>
        <v>0.27507999999999999</v>
      </c>
      <c r="AA453" s="67"/>
      <c r="AB453" s="67"/>
      <c r="AC453" s="67"/>
    </row>
    <row r="454" spans="1:68" x14ac:dyDescent="0.2">
      <c r="A454" s="646"/>
      <c r="B454" s="646"/>
      <c r="C454" s="646"/>
      <c r="D454" s="646"/>
      <c r="E454" s="646"/>
      <c r="F454" s="646"/>
      <c r="G454" s="646"/>
      <c r="H454" s="646"/>
      <c r="I454" s="646"/>
      <c r="J454" s="646"/>
      <c r="K454" s="646"/>
      <c r="L454" s="646"/>
      <c r="M454" s="646"/>
      <c r="N454" s="646"/>
      <c r="O454" s="647"/>
      <c r="P454" s="643" t="s">
        <v>40</v>
      </c>
      <c r="Q454" s="644"/>
      <c r="R454" s="644"/>
      <c r="S454" s="644"/>
      <c r="T454" s="644"/>
      <c r="U454" s="644"/>
      <c r="V454" s="645"/>
      <c r="W454" s="42" t="s">
        <v>0</v>
      </c>
      <c r="X454" s="43">
        <f>IFERROR(SUM(X450:X452),"0")</f>
        <v>120</v>
      </c>
      <c r="Y454" s="43">
        <f>IFERROR(SUM(Y450:Y452),"0")</f>
        <v>121.44000000000001</v>
      </c>
      <c r="Z454" s="42"/>
      <c r="AA454" s="67"/>
      <c r="AB454" s="67"/>
      <c r="AC454" s="67"/>
    </row>
    <row r="455" spans="1:68" ht="14.25" customHeight="1" x14ac:dyDescent="0.25">
      <c r="A455" s="638" t="s">
        <v>78</v>
      </c>
      <c r="B455" s="638"/>
      <c r="C455" s="638"/>
      <c r="D455" s="638"/>
      <c r="E455" s="638"/>
      <c r="F455" s="638"/>
      <c r="G455" s="638"/>
      <c r="H455" s="638"/>
      <c r="I455" s="638"/>
      <c r="J455" s="638"/>
      <c r="K455" s="638"/>
      <c r="L455" s="638"/>
      <c r="M455" s="638"/>
      <c r="N455" s="638"/>
      <c r="O455" s="638"/>
      <c r="P455" s="638"/>
      <c r="Q455" s="638"/>
      <c r="R455" s="638"/>
      <c r="S455" s="638"/>
      <c r="T455" s="638"/>
      <c r="U455" s="638"/>
      <c r="V455" s="638"/>
      <c r="W455" s="638"/>
      <c r="X455" s="638"/>
      <c r="Y455" s="638"/>
      <c r="Z455" s="638"/>
      <c r="AA455" s="66"/>
      <c r="AB455" s="66"/>
      <c r="AC455" s="80"/>
    </row>
    <row r="456" spans="1:68" ht="27" customHeight="1" x14ac:dyDescent="0.25">
      <c r="A456" s="63" t="s">
        <v>715</v>
      </c>
      <c r="B456" s="63" t="s">
        <v>716</v>
      </c>
      <c r="C456" s="36">
        <v>4301031349</v>
      </c>
      <c r="D456" s="639">
        <v>4680115883116</v>
      </c>
      <c r="E456" s="639"/>
      <c r="F456" s="62">
        <v>0.88</v>
      </c>
      <c r="G456" s="37">
        <v>6</v>
      </c>
      <c r="H456" s="62">
        <v>5.28</v>
      </c>
      <c r="I456" s="62">
        <v>5.64</v>
      </c>
      <c r="J456" s="37">
        <v>104</v>
      </c>
      <c r="K456" s="37" t="s">
        <v>119</v>
      </c>
      <c r="L456" s="37" t="s">
        <v>45</v>
      </c>
      <c r="M456" s="38" t="s">
        <v>118</v>
      </c>
      <c r="N456" s="38"/>
      <c r="O456" s="37">
        <v>70</v>
      </c>
      <c r="P456" s="864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6" s="641"/>
      <c r="R456" s="641"/>
      <c r="S456" s="641"/>
      <c r="T456" s="642"/>
      <c r="U456" s="39" t="s">
        <v>45</v>
      </c>
      <c r="V456" s="39" t="s">
        <v>45</v>
      </c>
      <c r="W456" s="40" t="s">
        <v>0</v>
      </c>
      <c r="X456" s="58">
        <v>120</v>
      </c>
      <c r="Y456" s="55">
        <f t="shared" ref="Y456:Y462" si="64">IFERROR(IF(X456="",0,CEILING((X456/$H456),1)*$H456),"")</f>
        <v>121.44000000000001</v>
      </c>
      <c r="Z456" s="41">
        <f>IFERROR(IF(Y456=0,"",ROUNDUP(Y456/H456,0)*0.01196),"")</f>
        <v>0.27507999999999999</v>
      </c>
      <c r="AA456" s="68" t="s">
        <v>45</v>
      </c>
      <c r="AB456" s="69" t="s">
        <v>45</v>
      </c>
      <c r="AC456" s="520" t="s">
        <v>717</v>
      </c>
      <c r="AG456" s="78"/>
      <c r="AJ456" s="84" t="s">
        <v>45</v>
      </c>
      <c r="AK456" s="84">
        <v>0</v>
      </c>
      <c r="BB456" s="521" t="s">
        <v>66</v>
      </c>
      <c r="BM456" s="78">
        <f t="shared" ref="BM456:BM462" si="65">IFERROR(X456*I456/H456,"0")</f>
        <v>128.18181818181816</v>
      </c>
      <c r="BN456" s="78">
        <f t="shared" ref="BN456:BN462" si="66">IFERROR(Y456*I456/H456,"0")</f>
        <v>129.72</v>
      </c>
      <c r="BO456" s="78">
        <f t="shared" ref="BO456:BO462" si="67">IFERROR(1/J456*(X456/H456),"0")</f>
        <v>0.21853146853146854</v>
      </c>
      <c r="BP456" s="78">
        <f t="shared" ref="BP456:BP462" si="68">IFERROR(1/J456*(Y456/H456),"0")</f>
        <v>0.22115384615384617</v>
      </c>
    </row>
    <row r="457" spans="1:68" ht="27" customHeight="1" x14ac:dyDescent="0.25">
      <c r="A457" s="63" t="s">
        <v>718</v>
      </c>
      <c r="B457" s="63" t="s">
        <v>719</v>
      </c>
      <c r="C457" s="36">
        <v>4301031350</v>
      </c>
      <c r="D457" s="639">
        <v>4680115883093</v>
      </c>
      <c r="E457" s="639"/>
      <c r="F457" s="62">
        <v>0.88</v>
      </c>
      <c r="G457" s="37">
        <v>6</v>
      </c>
      <c r="H457" s="62">
        <v>5.28</v>
      </c>
      <c r="I457" s="62">
        <v>5.64</v>
      </c>
      <c r="J457" s="37">
        <v>104</v>
      </c>
      <c r="K457" s="37" t="s">
        <v>119</v>
      </c>
      <c r="L457" s="37" t="s">
        <v>45</v>
      </c>
      <c r="M457" s="38" t="s">
        <v>83</v>
      </c>
      <c r="N457" s="38"/>
      <c r="O457" s="37">
        <v>70</v>
      </c>
      <c r="P457" s="865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7" s="641"/>
      <c r="R457" s="641"/>
      <c r="S457" s="641"/>
      <c r="T457" s="642"/>
      <c r="U457" s="39" t="s">
        <v>45</v>
      </c>
      <c r="V457" s="39" t="s">
        <v>45</v>
      </c>
      <c r="W457" s="40" t="s">
        <v>0</v>
      </c>
      <c r="X457" s="58">
        <v>90</v>
      </c>
      <c r="Y457" s="55">
        <f t="shared" si="64"/>
        <v>95.04</v>
      </c>
      <c r="Z457" s="41">
        <f>IFERROR(IF(Y457=0,"",ROUNDUP(Y457/H457,0)*0.01196),"")</f>
        <v>0.21528</v>
      </c>
      <c r="AA457" s="68" t="s">
        <v>45</v>
      </c>
      <c r="AB457" s="69" t="s">
        <v>45</v>
      </c>
      <c r="AC457" s="522" t="s">
        <v>720</v>
      </c>
      <c r="AG457" s="78"/>
      <c r="AJ457" s="84" t="s">
        <v>45</v>
      </c>
      <c r="AK457" s="84">
        <v>0</v>
      </c>
      <c r="BB457" s="523" t="s">
        <v>66</v>
      </c>
      <c r="BM457" s="78">
        <f t="shared" si="65"/>
        <v>96.136363636363626</v>
      </c>
      <c r="BN457" s="78">
        <f t="shared" si="66"/>
        <v>101.52000000000001</v>
      </c>
      <c r="BO457" s="78">
        <f t="shared" si="67"/>
        <v>0.16389860139860138</v>
      </c>
      <c r="BP457" s="78">
        <f t="shared" si="68"/>
        <v>0.17307692307692307</v>
      </c>
    </row>
    <row r="458" spans="1:68" ht="27" customHeight="1" x14ac:dyDescent="0.25">
      <c r="A458" s="63" t="s">
        <v>721</v>
      </c>
      <c r="B458" s="63" t="s">
        <v>722</v>
      </c>
      <c r="C458" s="36">
        <v>4301031353</v>
      </c>
      <c r="D458" s="639">
        <v>4680115883109</v>
      </c>
      <c r="E458" s="639"/>
      <c r="F458" s="62">
        <v>0.88</v>
      </c>
      <c r="G458" s="37">
        <v>6</v>
      </c>
      <c r="H458" s="62">
        <v>5.28</v>
      </c>
      <c r="I458" s="62">
        <v>5.64</v>
      </c>
      <c r="J458" s="37">
        <v>104</v>
      </c>
      <c r="K458" s="37" t="s">
        <v>119</v>
      </c>
      <c r="L458" s="37" t="s">
        <v>45</v>
      </c>
      <c r="M458" s="38" t="s">
        <v>83</v>
      </c>
      <c r="N458" s="38"/>
      <c r="O458" s="37">
        <v>70</v>
      </c>
      <c r="P458" s="866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8" s="641"/>
      <c r="R458" s="641"/>
      <c r="S458" s="641"/>
      <c r="T458" s="642"/>
      <c r="U458" s="39" t="s">
        <v>45</v>
      </c>
      <c r="V458" s="39" t="s">
        <v>45</v>
      </c>
      <c r="W458" s="40" t="s">
        <v>0</v>
      </c>
      <c r="X458" s="58">
        <v>80</v>
      </c>
      <c r="Y458" s="55">
        <f t="shared" si="64"/>
        <v>84.48</v>
      </c>
      <c r="Z458" s="41">
        <f>IFERROR(IF(Y458=0,"",ROUNDUP(Y458/H458,0)*0.01196),"")</f>
        <v>0.19136</v>
      </c>
      <c r="AA458" s="68" t="s">
        <v>45</v>
      </c>
      <c r="AB458" s="69" t="s">
        <v>45</v>
      </c>
      <c r="AC458" s="524" t="s">
        <v>723</v>
      </c>
      <c r="AG458" s="78"/>
      <c r="AJ458" s="84" t="s">
        <v>45</v>
      </c>
      <c r="AK458" s="84">
        <v>0</v>
      </c>
      <c r="BB458" s="525" t="s">
        <v>66</v>
      </c>
      <c r="BM458" s="78">
        <f t="shared" si="65"/>
        <v>85.454545454545453</v>
      </c>
      <c r="BN458" s="78">
        <f t="shared" si="66"/>
        <v>90.24</v>
      </c>
      <c r="BO458" s="78">
        <f t="shared" si="67"/>
        <v>0.14568764568764569</v>
      </c>
      <c r="BP458" s="78">
        <f t="shared" si="68"/>
        <v>0.15384615384615385</v>
      </c>
    </row>
    <row r="459" spans="1:68" ht="27" customHeight="1" x14ac:dyDescent="0.25">
      <c r="A459" s="63" t="s">
        <v>724</v>
      </c>
      <c r="B459" s="63" t="s">
        <v>725</v>
      </c>
      <c r="C459" s="36">
        <v>4301031351</v>
      </c>
      <c r="D459" s="639">
        <v>4680115882072</v>
      </c>
      <c r="E459" s="639"/>
      <c r="F459" s="62">
        <v>0.6</v>
      </c>
      <c r="G459" s="37">
        <v>6</v>
      </c>
      <c r="H459" s="62">
        <v>3.6</v>
      </c>
      <c r="I459" s="62">
        <v>3.81</v>
      </c>
      <c r="J459" s="37">
        <v>132</v>
      </c>
      <c r="K459" s="37" t="s">
        <v>122</v>
      </c>
      <c r="L459" s="37" t="s">
        <v>45</v>
      </c>
      <c r="M459" s="38" t="s">
        <v>118</v>
      </c>
      <c r="N459" s="38"/>
      <c r="O459" s="37">
        <v>70</v>
      </c>
      <c r="P459" s="867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9" s="641"/>
      <c r="R459" s="641"/>
      <c r="S459" s="641"/>
      <c r="T459" s="642"/>
      <c r="U459" s="39" t="s">
        <v>45</v>
      </c>
      <c r="V459" s="39" t="s">
        <v>45</v>
      </c>
      <c r="W459" s="40" t="s">
        <v>0</v>
      </c>
      <c r="X459" s="58">
        <v>0</v>
      </c>
      <c r="Y459" s="55">
        <f t="shared" si="64"/>
        <v>0</v>
      </c>
      <c r="Z459" s="41" t="str">
        <f>IFERROR(IF(Y459=0,"",ROUNDUP(Y459/H459,0)*0.00902),"")</f>
        <v/>
      </c>
      <c r="AA459" s="68" t="s">
        <v>45</v>
      </c>
      <c r="AB459" s="69" t="s">
        <v>45</v>
      </c>
      <c r="AC459" s="526" t="s">
        <v>717</v>
      </c>
      <c r="AG459" s="78"/>
      <c r="AJ459" s="84" t="s">
        <v>45</v>
      </c>
      <c r="AK459" s="84">
        <v>0</v>
      </c>
      <c r="BB459" s="527" t="s">
        <v>66</v>
      </c>
      <c r="BM459" s="78">
        <f t="shared" si="65"/>
        <v>0</v>
      </c>
      <c r="BN459" s="78">
        <f t="shared" si="66"/>
        <v>0</v>
      </c>
      <c r="BO459" s="78">
        <f t="shared" si="67"/>
        <v>0</v>
      </c>
      <c r="BP459" s="78">
        <f t="shared" si="68"/>
        <v>0</v>
      </c>
    </row>
    <row r="460" spans="1:68" ht="27" customHeight="1" x14ac:dyDescent="0.25">
      <c r="A460" s="63" t="s">
        <v>724</v>
      </c>
      <c r="B460" s="63" t="s">
        <v>726</v>
      </c>
      <c r="C460" s="36">
        <v>4301031419</v>
      </c>
      <c r="D460" s="639">
        <v>4680115882072</v>
      </c>
      <c r="E460" s="639"/>
      <c r="F460" s="62">
        <v>0.6</v>
      </c>
      <c r="G460" s="37">
        <v>8</v>
      </c>
      <c r="H460" s="62">
        <v>4.8</v>
      </c>
      <c r="I460" s="62">
        <v>6.93</v>
      </c>
      <c r="J460" s="37">
        <v>132</v>
      </c>
      <c r="K460" s="37" t="s">
        <v>122</v>
      </c>
      <c r="L460" s="37" t="s">
        <v>45</v>
      </c>
      <c r="M460" s="38" t="s">
        <v>118</v>
      </c>
      <c r="N460" s="38"/>
      <c r="O460" s="37">
        <v>70</v>
      </c>
      <c r="P460" s="868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0" s="641"/>
      <c r="R460" s="641"/>
      <c r="S460" s="641"/>
      <c r="T460" s="642"/>
      <c r="U460" s="39" t="s">
        <v>45</v>
      </c>
      <c r="V460" s="39" t="s">
        <v>45</v>
      </c>
      <c r="W460" s="40" t="s">
        <v>0</v>
      </c>
      <c r="X460" s="58">
        <v>0</v>
      </c>
      <c r="Y460" s="55">
        <f t="shared" si="64"/>
        <v>0</v>
      </c>
      <c r="Z460" s="41" t="str">
        <f>IFERROR(IF(Y460=0,"",ROUNDUP(Y460/H460,0)*0.00902),"")</f>
        <v/>
      </c>
      <c r="AA460" s="68" t="s">
        <v>45</v>
      </c>
      <c r="AB460" s="69" t="s">
        <v>45</v>
      </c>
      <c r="AC460" s="528" t="s">
        <v>717</v>
      </c>
      <c r="AG460" s="78"/>
      <c r="AJ460" s="84" t="s">
        <v>45</v>
      </c>
      <c r="AK460" s="84">
        <v>0</v>
      </c>
      <c r="BB460" s="529" t="s">
        <v>66</v>
      </c>
      <c r="BM460" s="78">
        <f t="shared" si="65"/>
        <v>0</v>
      </c>
      <c r="BN460" s="78">
        <f t="shared" si="66"/>
        <v>0</v>
      </c>
      <c r="BO460" s="78">
        <f t="shared" si="67"/>
        <v>0</v>
      </c>
      <c r="BP460" s="78">
        <f t="shared" si="68"/>
        <v>0</v>
      </c>
    </row>
    <row r="461" spans="1:68" ht="27" customHeight="1" x14ac:dyDescent="0.25">
      <c r="A461" s="63" t="s">
        <v>727</v>
      </c>
      <c r="B461" s="63" t="s">
        <v>728</v>
      </c>
      <c r="C461" s="36">
        <v>4301031418</v>
      </c>
      <c r="D461" s="639">
        <v>4680115882102</v>
      </c>
      <c r="E461" s="639"/>
      <c r="F461" s="62">
        <v>0.6</v>
      </c>
      <c r="G461" s="37">
        <v>8</v>
      </c>
      <c r="H461" s="62">
        <v>4.8</v>
      </c>
      <c r="I461" s="62">
        <v>6.69</v>
      </c>
      <c r="J461" s="37">
        <v>132</v>
      </c>
      <c r="K461" s="37" t="s">
        <v>122</v>
      </c>
      <c r="L461" s="37" t="s">
        <v>45</v>
      </c>
      <c r="M461" s="38" t="s">
        <v>83</v>
      </c>
      <c r="N461" s="38"/>
      <c r="O461" s="37">
        <v>70</v>
      </c>
      <c r="P461" s="869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1" s="641"/>
      <c r="R461" s="641"/>
      <c r="S461" s="641"/>
      <c r="T461" s="642"/>
      <c r="U461" s="39" t="s">
        <v>45</v>
      </c>
      <c r="V461" s="39" t="s">
        <v>45</v>
      </c>
      <c r="W461" s="40" t="s">
        <v>0</v>
      </c>
      <c r="X461" s="58">
        <v>0</v>
      </c>
      <c r="Y461" s="55">
        <f t="shared" si="64"/>
        <v>0</v>
      </c>
      <c r="Z461" s="41" t="str">
        <f>IFERROR(IF(Y461=0,"",ROUNDUP(Y461/H461,0)*0.00902),"")</f>
        <v/>
      </c>
      <c r="AA461" s="68" t="s">
        <v>45</v>
      </c>
      <c r="AB461" s="69" t="s">
        <v>45</v>
      </c>
      <c r="AC461" s="530" t="s">
        <v>720</v>
      </c>
      <c r="AG461" s="78"/>
      <c r="AJ461" s="84" t="s">
        <v>45</v>
      </c>
      <c r="AK461" s="84">
        <v>0</v>
      </c>
      <c r="BB461" s="531" t="s">
        <v>66</v>
      </c>
      <c r="BM461" s="78">
        <f t="shared" si="65"/>
        <v>0</v>
      </c>
      <c r="BN461" s="78">
        <f t="shared" si="66"/>
        <v>0</v>
      </c>
      <c r="BO461" s="78">
        <f t="shared" si="67"/>
        <v>0</v>
      </c>
      <c r="BP461" s="78">
        <f t="shared" si="68"/>
        <v>0</v>
      </c>
    </row>
    <row r="462" spans="1:68" ht="27" customHeight="1" x14ac:dyDescent="0.25">
      <c r="A462" s="63" t="s">
        <v>729</v>
      </c>
      <c r="B462" s="63" t="s">
        <v>730</v>
      </c>
      <c r="C462" s="36">
        <v>4301031417</v>
      </c>
      <c r="D462" s="639">
        <v>4680115882096</v>
      </c>
      <c r="E462" s="639"/>
      <c r="F462" s="62">
        <v>0.6</v>
      </c>
      <c r="G462" s="37">
        <v>8</v>
      </c>
      <c r="H462" s="62">
        <v>4.8</v>
      </c>
      <c r="I462" s="62">
        <v>6.69</v>
      </c>
      <c r="J462" s="37">
        <v>132</v>
      </c>
      <c r="K462" s="37" t="s">
        <v>122</v>
      </c>
      <c r="L462" s="37" t="s">
        <v>45</v>
      </c>
      <c r="M462" s="38" t="s">
        <v>83</v>
      </c>
      <c r="N462" s="38"/>
      <c r="O462" s="37">
        <v>70</v>
      </c>
      <c r="P462" s="870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2" s="641"/>
      <c r="R462" s="641"/>
      <c r="S462" s="641"/>
      <c r="T462" s="642"/>
      <c r="U462" s="39" t="s">
        <v>45</v>
      </c>
      <c r="V462" s="39" t="s">
        <v>45</v>
      </c>
      <c r="W462" s="40" t="s">
        <v>0</v>
      </c>
      <c r="X462" s="58">
        <v>0</v>
      </c>
      <c r="Y462" s="55">
        <f t="shared" si="64"/>
        <v>0</v>
      </c>
      <c r="Z462" s="41" t="str">
        <f>IFERROR(IF(Y462=0,"",ROUNDUP(Y462/H462,0)*0.00902),"")</f>
        <v/>
      </c>
      <c r="AA462" s="68" t="s">
        <v>45</v>
      </c>
      <c r="AB462" s="69" t="s">
        <v>45</v>
      </c>
      <c r="AC462" s="532" t="s">
        <v>723</v>
      </c>
      <c r="AG462" s="78"/>
      <c r="AJ462" s="84" t="s">
        <v>45</v>
      </c>
      <c r="AK462" s="84">
        <v>0</v>
      </c>
      <c r="BB462" s="533" t="s">
        <v>66</v>
      </c>
      <c r="BM462" s="78">
        <f t="shared" si="65"/>
        <v>0</v>
      </c>
      <c r="BN462" s="78">
        <f t="shared" si="66"/>
        <v>0</v>
      </c>
      <c r="BO462" s="78">
        <f t="shared" si="67"/>
        <v>0</v>
      </c>
      <c r="BP462" s="78">
        <f t="shared" si="68"/>
        <v>0</v>
      </c>
    </row>
    <row r="463" spans="1:68" x14ac:dyDescent="0.2">
      <c r="A463" s="646"/>
      <c r="B463" s="646"/>
      <c r="C463" s="646"/>
      <c r="D463" s="646"/>
      <c r="E463" s="646"/>
      <c r="F463" s="646"/>
      <c r="G463" s="646"/>
      <c r="H463" s="646"/>
      <c r="I463" s="646"/>
      <c r="J463" s="646"/>
      <c r="K463" s="646"/>
      <c r="L463" s="646"/>
      <c r="M463" s="646"/>
      <c r="N463" s="646"/>
      <c r="O463" s="647"/>
      <c r="P463" s="643" t="s">
        <v>40</v>
      </c>
      <c r="Q463" s="644"/>
      <c r="R463" s="644"/>
      <c r="S463" s="644"/>
      <c r="T463" s="644"/>
      <c r="U463" s="644"/>
      <c r="V463" s="645"/>
      <c r="W463" s="42" t="s">
        <v>39</v>
      </c>
      <c r="X463" s="43">
        <f>IFERROR(X456/H456,"0")+IFERROR(X457/H457,"0")+IFERROR(X458/H458,"0")+IFERROR(X459/H459,"0")+IFERROR(X460/H460,"0")+IFERROR(X461/H461,"0")+IFERROR(X462/H462,"0")</f>
        <v>54.924242424242415</v>
      </c>
      <c r="Y463" s="43">
        <f>IFERROR(Y456/H456,"0")+IFERROR(Y457/H457,"0")+IFERROR(Y458/H458,"0")+IFERROR(Y459/H459,"0")+IFERROR(Y460/H460,"0")+IFERROR(Y461/H461,"0")+IFERROR(Y462/H462,"0")</f>
        <v>57</v>
      </c>
      <c r="Z463" s="43">
        <f>IFERROR(IF(Z456="",0,Z456),"0")+IFERROR(IF(Z457="",0,Z457),"0")+IFERROR(IF(Z458="",0,Z458),"0")+IFERROR(IF(Z459="",0,Z459),"0")+IFERROR(IF(Z460="",0,Z460),"0")+IFERROR(IF(Z461="",0,Z461),"0")+IFERROR(IF(Z462="",0,Z462),"0")</f>
        <v>0.68171999999999999</v>
      </c>
      <c r="AA463" s="67"/>
      <c r="AB463" s="67"/>
      <c r="AC463" s="67"/>
    </row>
    <row r="464" spans="1:68" x14ac:dyDescent="0.2">
      <c r="A464" s="646"/>
      <c r="B464" s="646"/>
      <c r="C464" s="646"/>
      <c r="D464" s="646"/>
      <c r="E464" s="646"/>
      <c r="F464" s="646"/>
      <c r="G464" s="646"/>
      <c r="H464" s="646"/>
      <c r="I464" s="646"/>
      <c r="J464" s="646"/>
      <c r="K464" s="646"/>
      <c r="L464" s="646"/>
      <c r="M464" s="646"/>
      <c r="N464" s="646"/>
      <c r="O464" s="647"/>
      <c r="P464" s="643" t="s">
        <v>40</v>
      </c>
      <c r="Q464" s="644"/>
      <c r="R464" s="644"/>
      <c r="S464" s="644"/>
      <c r="T464" s="644"/>
      <c r="U464" s="644"/>
      <c r="V464" s="645"/>
      <c r="W464" s="42" t="s">
        <v>0</v>
      </c>
      <c r="X464" s="43">
        <f>IFERROR(SUM(X456:X462),"0")</f>
        <v>290</v>
      </c>
      <c r="Y464" s="43">
        <f>IFERROR(SUM(Y456:Y462),"0")</f>
        <v>300.96000000000004</v>
      </c>
      <c r="Z464" s="42"/>
      <c r="AA464" s="67"/>
      <c r="AB464" s="67"/>
      <c r="AC464" s="67"/>
    </row>
    <row r="465" spans="1:68" ht="14.25" customHeight="1" x14ac:dyDescent="0.25">
      <c r="A465" s="638" t="s">
        <v>85</v>
      </c>
      <c r="B465" s="638"/>
      <c r="C465" s="638"/>
      <c r="D465" s="638"/>
      <c r="E465" s="638"/>
      <c r="F465" s="638"/>
      <c r="G465" s="638"/>
      <c r="H465" s="638"/>
      <c r="I465" s="638"/>
      <c r="J465" s="638"/>
      <c r="K465" s="638"/>
      <c r="L465" s="638"/>
      <c r="M465" s="638"/>
      <c r="N465" s="638"/>
      <c r="O465" s="638"/>
      <c r="P465" s="638"/>
      <c r="Q465" s="638"/>
      <c r="R465" s="638"/>
      <c r="S465" s="638"/>
      <c r="T465" s="638"/>
      <c r="U465" s="638"/>
      <c r="V465" s="638"/>
      <c r="W465" s="638"/>
      <c r="X465" s="638"/>
      <c r="Y465" s="638"/>
      <c r="Z465" s="638"/>
      <c r="AA465" s="66"/>
      <c r="AB465" s="66"/>
      <c r="AC465" s="80"/>
    </row>
    <row r="466" spans="1:68" ht="16.5" customHeight="1" x14ac:dyDescent="0.25">
      <c r="A466" s="63" t="s">
        <v>731</v>
      </c>
      <c r="B466" s="63" t="s">
        <v>732</v>
      </c>
      <c r="C466" s="36">
        <v>4301051232</v>
      </c>
      <c r="D466" s="639">
        <v>4607091383409</v>
      </c>
      <c r="E466" s="639"/>
      <c r="F466" s="62">
        <v>1.3</v>
      </c>
      <c r="G466" s="37">
        <v>6</v>
      </c>
      <c r="H466" s="62">
        <v>7.8</v>
      </c>
      <c r="I466" s="62">
        <v>8.3010000000000002</v>
      </c>
      <c r="J466" s="37">
        <v>64</v>
      </c>
      <c r="K466" s="37" t="s">
        <v>119</v>
      </c>
      <c r="L466" s="37" t="s">
        <v>45</v>
      </c>
      <c r="M466" s="38" t="s">
        <v>89</v>
      </c>
      <c r="N466" s="38"/>
      <c r="O466" s="37">
        <v>45</v>
      </c>
      <c r="P466" s="871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6" s="641"/>
      <c r="R466" s="641"/>
      <c r="S466" s="641"/>
      <c r="T466" s="642"/>
      <c r="U466" s="39" t="s">
        <v>45</v>
      </c>
      <c r="V466" s="39" t="s">
        <v>45</v>
      </c>
      <c r="W466" s="40" t="s">
        <v>0</v>
      </c>
      <c r="X466" s="58">
        <v>0</v>
      </c>
      <c r="Y466" s="55">
        <f>IFERROR(IF(X466="",0,CEILING((X466/$H466),1)*$H466),"")</f>
        <v>0</v>
      </c>
      <c r="Z466" s="41" t="str">
        <f>IFERROR(IF(Y466=0,"",ROUNDUP(Y466/H466,0)*0.01898),"")</f>
        <v/>
      </c>
      <c r="AA466" s="68" t="s">
        <v>45</v>
      </c>
      <c r="AB466" s="69" t="s">
        <v>45</v>
      </c>
      <c r="AC466" s="534" t="s">
        <v>733</v>
      </c>
      <c r="AG466" s="78"/>
      <c r="AJ466" s="84" t="s">
        <v>45</v>
      </c>
      <c r="AK466" s="84">
        <v>0</v>
      </c>
      <c r="BB466" s="535" t="s">
        <v>66</v>
      </c>
      <c r="BM466" s="78">
        <f>IFERROR(X466*I466/H466,"0")</f>
        <v>0</v>
      </c>
      <c r="BN466" s="78">
        <f>IFERROR(Y466*I466/H466,"0")</f>
        <v>0</v>
      </c>
      <c r="BO466" s="78">
        <f>IFERROR(1/J466*(X466/H466),"0")</f>
        <v>0</v>
      </c>
      <c r="BP466" s="78">
        <f>IFERROR(1/J466*(Y466/H466),"0")</f>
        <v>0</v>
      </c>
    </row>
    <row r="467" spans="1:68" ht="16.5" customHeight="1" x14ac:dyDescent="0.25">
      <c r="A467" s="63" t="s">
        <v>734</v>
      </c>
      <c r="B467" s="63" t="s">
        <v>735</v>
      </c>
      <c r="C467" s="36">
        <v>4301051233</v>
      </c>
      <c r="D467" s="639">
        <v>4607091383416</v>
      </c>
      <c r="E467" s="639"/>
      <c r="F467" s="62">
        <v>1.3</v>
      </c>
      <c r="G467" s="37">
        <v>6</v>
      </c>
      <c r="H467" s="62">
        <v>7.8</v>
      </c>
      <c r="I467" s="62">
        <v>8.3010000000000002</v>
      </c>
      <c r="J467" s="37">
        <v>64</v>
      </c>
      <c r="K467" s="37" t="s">
        <v>119</v>
      </c>
      <c r="L467" s="37" t="s">
        <v>45</v>
      </c>
      <c r="M467" s="38" t="s">
        <v>89</v>
      </c>
      <c r="N467" s="38"/>
      <c r="O467" s="37">
        <v>45</v>
      </c>
      <c r="P467" s="872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7" s="641"/>
      <c r="R467" s="641"/>
      <c r="S467" s="641"/>
      <c r="T467" s="642"/>
      <c r="U467" s="39" t="s">
        <v>45</v>
      </c>
      <c r="V467" s="39" t="s">
        <v>45</v>
      </c>
      <c r="W467" s="40" t="s">
        <v>0</v>
      </c>
      <c r="X467" s="58">
        <v>0</v>
      </c>
      <c r="Y467" s="55">
        <f>IFERROR(IF(X467="",0,CEILING((X467/$H467),1)*$H467),"")</f>
        <v>0</v>
      </c>
      <c r="Z467" s="41" t="str">
        <f>IFERROR(IF(Y467=0,"",ROUNDUP(Y467/H467,0)*0.01898),"")</f>
        <v/>
      </c>
      <c r="AA467" s="68" t="s">
        <v>45</v>
      </c>
      <c r="AB467" s="69" t="s">
        <v>45</v>
      </c>
      <c r="AC467" s="536" t="s">
        <v>736</v>
      </c>
      <c r="AG467" s="78"/>
      <c r="AJ467" s="84" t="s">
        <v>45</v>
      </c>
      <c r="AK467" s="84">
        <v>0</v>
      </c>
      <c r="BB467" s="537" t="s">
        <v>66</v>
      </c>
      <c r="BM467" s="78">
        <f>IFERROR(X467*I467/H467,"0")</f>
        <v>0</v>
      </c>
      <c r="BN467" s="78">
        <f>IFERROR(Y467*I467/H467,"0")</f>
        <v>0</v>
      </c>
      <c r="BO467" s="78">
        <f>IFERROR(1/J467*(X467/H467),"0")</f>
        <v>0</v>
      </c>
      <c r="BP467" s="78">
        <f>IFERROR(1/J467*(Y467/H467),"0")</f>
        <v>0</v>
      </c>
    </row>
    <row r="468" spans="1:68" ht="27" customHeight="1" x14ac:dyDescent="0.25">
      <c r="A468" s="63" t="s">
        <v>737</v>
      </c>
      <c r="B468" s="63" t="s">
        <v>738</v>
      </c>
      <c r="C468" s="36">
        <v>4301051064</v>
      </c>
      <c r="D468" s="639">
        <v>4680115883536</v>
      </c>
      <c r="E468" s="639"/>
      <c r="F468" s="62">
        <v>0.3</v>
      </c>
      <c r="G468" s="37">
        <v>6</v>
      </c>
      <c r="H468" s="62">
        <v>1.8</v>
      </c>
      <c r="I468" s="62">
        <v>2.0459999999999998</v>
      </c>
      <c r="J468" s="37">
        <v>182</v>
      </c>
      <c r="K468" s="37" t="s">
        <v>90</v>
      </c>
      <c r="L468" s="37" t="s">
        <v>45</v>
      </c>
      <c r="M468" s="38" t="s">
        <v>89</v>
      </c>
      <c r="N468" s="38"/>
      <c r="O468" s="37">
        <v>45</v>
      </c>
      <c r="P468" s="87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8" s="641"/>
      <c r="R468" s="641"/>
      <c r="S468" s="641"/>
      <c r="T468" s="642"/>
      <c r="U468" s="39" t="s">
        <v>45</v>
      </c>
      <c r="V468" s="39" t="s">
        <v>45</v>
      </c>
      <c r="W468" s="40" t="s">
        <v>0</v>
      </c>
      <c r="X468" s="58">
        <v>0</v>
      </c>
      <c r="Y468" s="55">
        <f>IFERROR(IF(X468="",0,CEILING((X468/$H468),1)*$H468),"")</f>
        <v>0</v>
      </c>
      <c r="Z468" s="41" t="str">
        <f>IFERROR(IF(Y468=0,"",ROUNDUP(Y468/H468,0)*0.00651),"")</f>
        <v/>
      </c>
      <c r="AA468" s="68" t="s">
        <v>45</v>
      </c>
      <c r="AB468" s="69" t="s">
        <v>45</v>
      </c>
      <c r="AC468" s="538" t="s">
        <v>739</v>
      </c>
      <c r="AG468" s="78"/>
      <c r="AJ468" s="84" t="s">
        <v>45</v>
      </c>
      <c r="AK468" s="84">
        <v>0</v>
      </c>
      <c r="BB468" s="539" t="s">
        <v>66</v>
      </c>
      <c r="BM468" s="78">
        <f>IFERROR(X468*I468/H468,"0")</f>
        <v>0</v>
      </c>
      <c r="BN468" s="78">
        <f>IFERROR(Y468*I468/H468,"0")</f>
        <v>0</v>
      </c>
      <c r="BO468" s="78">
        <f>IFERROR(1/J468*(X468/H468),"0")</f>
        <v>0</v>
      </c>
      <c r="BP468" s="78">
        <f>IFERROR(1/J468*(Y468/H468),"0")</f>
        <v>0</v>
      </c>
    </row>
    <row r="469" spans="1:68" x14ac:dyDescent="0.2">
      <c r="A469" s="646"/>
      <c r="B469" s="646"/>
      <c r="C469" s="646"/>
      <c r="D469" s="646"/>
      <c r="E469" s="646"/>
      <c r="F469" s="646"/>
      <c r="G469" s="646"/>
      <c r="H469" s="646"/>
      <c r="I469" s="646"/>
      <c r="J469" s="646"/>
      <c r="K469" s="646"/>
      <c r="L469" s="646"/>
      <c r="M469" s="646"/>
      <c r="N469" s="646"/>
      <c r="O469" s="647"/>
      <c r="P469" s="643" t="s">
        <v>40</v>
      </c>
      <c r="Q469" s="644"/>
      <c r="R469" s="644"/>
      <c r="S469" s="644"/>
      <c r="T469" s="644"/>
      <c r="U469" s="644"/>
      <c r="V469" s="645"/>
      <c r="W469" s="42" t="s">
        <v>39</v>
      </c>
      <c r="X469" s="43">
        <f>IFERROR(X466/H466,"0")+IFERROR(X467/H467,"0")+IFERROR(X468/H468,"0")</f>
        <v>0</v>
      </c>
      <c r="Y469" s="43">
        <f>IFERROR(Y466/H466,"0")+IFERROR(Y467/H467,"0")+IFERROR(Y468/H468,"0")</f>
        <v>0</v>
      </c>
      <c r="Z469" s="43">
        <f>IFERROR(IF(Z466="",0,Z466),"0")+IFERROR(IF(Z467="",0,Z467),"0")+IFERROR(IF(Z468="",0,Z468),"0")</f>
        <v>0</v>
      </c>
      <c r="AA469" s="67"/>
      <c r="AB469" s="67"/>
      <c r="AC469" s="67"/>
    </row>
    <row r="470" spans="1:68" x14ac:dyDescent="0.2">
      <c r="A470" s="646"/>
      <c r="B470" s="646"/>
      <c r="C470" s="646"/>
      <c r="D470" s="646"/>
      <c r="E470" s="646"/>
      <c r="F470" s="646"/>
      <c r="G470" s="646"/>
      <c r="H470" s="646"/>
      <c r="I470" s="646"/>
      <c r="J470" s="646"/>
      <c r="K470" s="646"/>
      <c r="L470" s="646"/>
      <c r="M470" s="646"/>
      <c r="N470" s="646"/>
      <c r="O470" s="647"/>
      <c r="P470" s="643" t="s">
        <v>40</v>
      </c>
      <c r="Q470" s="644"/>
      <c r="R470" s="644"/>
      <c r="S470" s="644"/>
      <c r="T470" s="644"/>
      <c r="U470" s="644"/>
      <c r="V470" s="645"/>
      <c r="W470" s="42" t="s">
        <v>0</v>
      </c>
      <c r="X470" s="43">
        <f>IFERROR(SUM(X466:X468),"0")</f>
        <v>0</v>
      </c>
      <c r="Y470" s="43">
        <f>IFERROR(SUM(Y466:Y468),"0")</f>
        <v>0</v>
      </c>
      <c r="Z470" s="42"/>
      <c r="AA470" s="67"/>
      <c r="AB470" s="67"/>
      <c r="AC470" s="67"/>
    </row>
    <row r="471" spans="1:68" ht="27.75" customHeight="1" x14ac:dyDescent="0.2">
      <c r="A471" s="636" t="s">
        <v>740</v>
      </c>
      <c r="B471" s="636"/>
      <c r="C471" s="636"/>
      <c r="D471" s="636"/>
      <c r="E471" s="636"/>
      <c r="F471" s="636"/>
      <c r="G471" s="636"/>
      <c r="H471" s="636"/>
      <c r="I471" s="636"/>
      <c r="J471" s="636"/>
      <c r="K471" s="636"/>
      <c r="L471" s="636"/>
      <c r="M471" s="636"/>
      <c r="N471" s="636"/>
      <c r="O471" s="636"/>
      <c r="P471" s="636"/>
      <c r="Q471" s="636"/>
      <c r="R471" s="636"/>
      <c r="S471" s="636"/>
      <c r="T471" s="636"/>
      <c r="U471" s="636"/>
      <c r="V471" s="636"/>
      <c r="W471" s="636"/>
      <c r="X471" s="636"/>
      <c r="Y471" s="636"/>
      <c r="Z471" s="636"/>
      <c r="AA471" s="54"/>
      <c r="AB471" s="54"/>
      <c r="AC471" s="54"/>
    </row>
    <row r="472" spans="1:68" ht="16.5" customHeight="1" x14ac:dyDescent="0.25">
      <c r="A472" s="637" t="s">
        <v>740</v>
      </c>
      <c r="B472" s="637"/>
      <c r="C472" s="637"/>
      <c r="D472" s="637"/>
      <c r="E472" s="637"/>
      <c r="F472" s="637"/>
      <c r="G472" s="637"/>
      <c r="H472" s="637"/>
      <c r="I472" s="637"/>
      <c r="J472" s="637"/>
      <c r="K472" s="637"/>
      <c r="L472" s="637"/>
      <c r="M472" s="637"/>
      <c r="N472" s="637"/>
      <c r="O472" s="637"/>
      <c r="P472" s="637"/>
      <c r="Q472" s="637"/>
      <c r="R472" s="637"/>
      <c r="S472" s="637"/>
      <c r="T472" s="637"/>
      <c r="U472" s="637"/>
      <c r="V472" s="637"/>
      <c r="W472" s="637"/>
      <c r="X472" s="637"/>
      <c r="Y472" s="637"/>
      <c r="Z472" s="637"/>
      <c r="AA472" s="65"/>
      <c r="AB472" s="65"/>
      <c r="AC472" s="79"/>
    </row>
    <row r="473" spans="1:68" ht="14.25" customHeight="1" x14ac:dyDescent="0.25">
      <c r="A473" s="638" t="s">
        <v>114</v>
      </c>
      <c r="B473" s="638"/>
      <c r="C473" s="638"/>
      <c r="D473" s="638"/>
      <c r="E473" s="638"/>
      <c r="F473" s="638"/>
      <c r="G473" s="638"/>
      <c r="H473" s="638"/>
      <c r="I473" s="638"/>
      <c r="J473" s="638"/>
      <c r="K473" s="638"/>
      <c r="L473" s="638"/>
      <c r="M473" s="638"/>
      <c r="N473" s="638"/>
      <c r="O473" s="638"/>
      <c r="P473" s="638"/>
      <c r="Q473" s="638"/>
      <c r="R473" s="638"/>
      <c r="S473" s="638"/>
      <c r="T473" s="638"/>
      <c r="U473" s="638"/>
      <c r="V473" s="638"/>
      <c r="W473" s="638"/>
      <c r="X473" s="638"/>
      <c r="Y473" s="638"/>
      <c r="Z473" s="638"/>
      <c r="AA473" s="66"/>
      <c r="AB473" s="66"/>
      <c r="AC473" s="80"/>
    </row>
    <row r="474" spans="1:68" ht="27" customHeight="1" x14ac:dyDescent="0.25">
      <c r="A474" s="63" t="s">
        <v>741</v>
      </c>
      <c r="B474" s="63" t="s">
        <v>742</v>
      </c>
      <c r="C474" s="36">
        <v>4301011763</v>
      </c>
      <c r="D474" s="639">
        <v>4640242181011</v>
      </c>
      <c r="E474" s="639"/>
      <c r="F474" s="62">
        <v>1.35</v>
      </c>
      <c r="G474" s="37">
        <v>8</v>
      </c>
      <c r="H474" s="62">
        <v>10.8</v>
      </c>
      <c r="I474" s="62">
        <v>11.234999999999999</v>
      </c>
      <c r="J474" s="37">
        <v>64</v>
      </c>
      <c r="K474" s="37" t="s">
        <v>119</v>
      </c>
      <c r="L474" s="37" t="s">
        <v>45</v>
      </c>
      <c r="M474" s="38" t="s">
        <v>89</v>
      </c>
      <c r="N474" s="38"/>
      <c r="O474" s="37">
        <v>55</v>
      </c>
      <c r="P474" s="874" t="s">
        <v>743</v>
      </c>
      <c r="Q474" s="641"/>
      <c r="R474" s="641"/>
      <c r="S474" s="641"/>
      <c r="T474" s="642"/>
      <c r="U474" s="39" t="s">
        <v>45</v>
      </c>
      <c r="V474" s="39" t="s">
        <v>45</v>
      </c>
      <c r="W474" s="40" t="s">
        <v>0</v>
      </c>
      <c r="X474" s="58">
        <v>0</v>
      </c>
      <c r="Y474" s="55">
        <f>IFERROR(IF(X474="",0,CEILING((X474/$H474),1)*$H474),"")</f>
        <v>0</v>
      </c>
      <c r="Z474" s="41" t="str">
        <f>IFERROR(IF(Y474=0,"",ROUNDUP(Y474/H474,0)*0.01898),"")</f>
        <v/>
      </c>
      <c r="AA474" s="68" t="s">
        <v>45</v>
      </c>
      <c r="AB474" s="69" t="s">
        <v>45</v>
      </c>
      <c r="AC474" s="540" t="s">
        <v>744</v>
      </c>
      <c r="AG474" s="78"/>
      <c r="AJ474" s="84" t="s">
        <v>45</v>
      </c>
      <c r="AK474" s="84">
        <v>0</v>
      </c>
      <c r="BB474" s="541" t="s">
        <v>66</v>
      </c>
      <c r="BM474" s="78">
        <f>IFERROR(X474*I474/H474,"0")</f>
        <v>0</v>
      </c>
      <c r="BN474" s="78">
        <f>IFERROR(Y474*I474/H474,"0")</f>
        <v>0</v>
      </c>
      <c r="BO474" s="78">
        <f>IFERROR(1/J474*(X474/H474),"0")</f>
        <v>0</v>
      </c>
      <c r="BP474" s="78">
        <f>IFERROR(1/J474*(Y474/H474),"0")</f>
        <v>0</v>
      </c>
    </row>
    <row r="475" spans="1:68" ht="27" customHeight="1" x14ac:dyDescent="0.25">
      <c r="A475" s="63" t="s">
        <v>745</v>
      </c>
      <c r="B475" s="63" t="s">
        <v>746</v>
      </c>
      <c r="C475" s="36">
        <v>4301011585</v>
      </c>
      <c r="D475" s="639">
        <v>4640242180441</v>
      </c>
      <c r="E475" s="639"/>
      <c r="F475" s="62">
        <v>1.5</v>
      </c>
      <c r="G475" s="37">
        <v>8</v>
      </c>
      <c r="H475" s="62">
        <v>12</v>
      </c>
      <c r="I475" s="62">
        <v>12.435</v>
      </c>
      <c r="J475" s="37">
        <v>64</v>
      </c>
      <c r="K475" s="37" t="s">
        <v>119</v>
      </c>
      <c r="L475" s="37" t="s">
        <v>45</v>
      </c>
      <c r="M475" s="38" t="s">
        <v>118</v>
      </c>
      <c r="N475" s="38"/>
      <c r="O475" s="37">
        <v>50</v>
      </c>
      <c r="P475" s="875" t="s">
        <v>747</v>
      </c>
      <c r="Q475" s="641"/>
      <c r="R475" s="641"/>
      <c r="S475" s="641"/>
      <c r="T475" s="642"/>
      <c r="U475" s="39" t="s">
        <v>45</v>
      </c>
      <c r="V475" s="39" t="s">
        <v>45</v>
      </c>
      <c r="W475" s="40" t="s">
        <v>0</v>
      </c>
      <c r="X475" s="58">
        <v>0</v>
      </c>
      <c r="Y475" s="55">
        <f>IFERROR(IF(X475="",0,CEILING((X475/$H475),1)*$H475),"")</f>
        <v>0</v>
      </c>
      <c r="Z475" s="41" t="str">
        <f>IFERROR(IF(Y475=0,"",ROUNDUP(Y475/H475,0)*0.01898),"")</f>
        <v/>
      </c>
      <c r="AA475" s="68" t="s">
        <v>45</v>
      </c>
      <c r="AB475" s="69" t="s">
        <v>45</v>
      </c>
      <c r="AC475" s="542" t="s">
        <v>748</v>
      </c>
      <c r="AG475" s="78"/>
      <c r="AJ475" s="84" t="s">
        <v>45</v>
      </c>
      <c r="AK475" s="84">
        <v>0</v>
      </c>
      <c r="BB475" s="543" t="s">
        <v>66</v>
      </c>
      <c r="BM475" s="78">
        <f>IFERROR(X475*I475/H475,"0")</f>
        <v>0</v>
      </c>
      <c r="BN475" s="78">
        <f>IFERROR(Y475*I475/H475,"0")</f>
        <v>0</v>
      </c>
      <c r="BO475" s="78">
        <f>IFERROR(1/J475*(X475/H475),"0")</f>
        <v>0</v>
      </c>
      <c r="BP475" s="78">
        <f>IFERROR(1/J475*(Y475/H475),"0")</f>
        <v>0</v>
      </c>
    </row>
    <row r="476" spans="1:68" ht="27" customHeight="1" x14ac:dyDescent="0.25">
      <c r="A476" s="63" t="s">
        <v>749</v>
      </c>
      <c r="B476" s="63" t="s">
        <v>750</v>
      </c>
      <c r="C476" s="36">
        <v>4301011584</v>
      </c>
      <c r="D476" s="639">
        <v>4640242180564</v>
      </c>
      <c r="E476" s="639"/>
      <c r="F476" s="62">
        <v>1.5</v>
      </c>
      <c r="G476" s="37">
        <v>8</v>
      </c>
      <c r="H476" s="62">
        <v>12</v>
      </c>
      <c r="I476" s="62">
        <v>12.435</v>
      </c>
      <c r="J476" s="37">
        <v>64</v>
      </c>
      <c r="K476" s="37" t="s">
        <v>119</v>
      </c>
      <c r="L476" s="37" t="s">
        <v>45</v>
      </c>
      <c r="M476" s="38" t="s">
        <v>118</v>
      </c>
      <c r="N476" s="38"/>
      <c r="O476" s="37">
        <v>50</v>
      </c>
      <c r="P476" s="876" t="s">
        <v>751</v>
      </c>
      <c r="Q476" s="641"/>
      <c r="R476" s="641"/>
      <c r="S476" s="641"/>
      <c r="T476" s="642"/>
      <c r="U476" s="39" t="s">
        <v>45</v>
      </c>
      <c r="V476" s="39" t="s">
        <v>45</v>
      </c>
      <c r="W476" s="40" t="s">
        <v>0</v>
      </c>
      <c r="X476" s="58">
        <v>240</v>
      </c>
      <c r="Y476" s="55">
        <f>IFERROR(IF(X476="",0,CEILING((X476/$H476),1)*$H476),"")</f>
        <v>240</v>
      </c>
      <c r="Z476" s="41">
        <f>IFERROR(IF(Y476=0,"",ROUNDUP(Y476/H476,0)*0.01898),"")</f>
        <v>0.37959999999999999</v>
      </c>
      <c r="AA476" s="68" t="s">
        <v>45</v>
      </c>
      <c r="AB476" s="69" t="s">
        <v>45</v>
      </c>
      <c r="AC476" s="544" t="s">
        <v>752</v>
      </c>
      <c r="AG476" s="78"/>
      <c r="AJ476" s="84" t="s">
        <v>45</v>
      </c>
      <c r="AK476" s="84">
        <v>0</v>
      </c>
      <c r="BB476" s="545" t="s">
        <v>66</v>
      </c>
      <c r="BM476" s="78">
        <f>IFERROR(X476*I476/H476,"0")</f>
        <v>248.70000000000002</v>
      </c>
      <c r="BN476" s="78">
        <f>IFERROR(Y476*I476/H476,"0")</f>
        <v>248.70000000000002</v>
      </c>
      <c r="BO476" s="78">
        <f>IFERROR(1/J476*(X476/H476),"0")</f>
        <v>0.3125</v>
      </c>
      <c r="BP476" s="78">
        <f>IFERROR(1/J476*(Y476/H476),"0")</f>
        <v>0.3125</v>
      </c>
    </row>
    <row r="477" spans="1:68" ht="27" customHeight="1" x14ac:dyDescent="0.25">
      <c r="A477" s="63" t="s">
        <v>753</v>
      </c>
      <c r="B477" s="63" t="s">
        <v>754</v>
      </c>
      <c r="C477" s="36">
        <v>4301011764</v>
      </c>
      <c r="D477" s="639">
        <v>4640242181189</v>
      </c>
      <c r="E477" s="639"/>
      <c r="F477" s="62">
        <v>0.4</v>
      </c>
      <c r="G477" s="37">
        <v>10</v>
      </c>
      <c r="H477" s="62">
        <v>4</v>
      </c>
      <c r="I477" s="62">
        <v>4.21</v>
      </c>
      <c r="J477" s="37">
        <v>132</v>
      </c>
      <c r="K477" s="37" t="s">
        <v>122</v>
      </c>
      <c r="L477" s="37" t="s">
        <v>45</v>
      </c>
      <c r="M477" s="38" t="s">
        <v>89</v>
      </c>
      <c r="N477" s="38"/>
      <c r="O477" s="37">
        <v>55</v>
      </c>
      <c r="P477" s="877" t="s">
        <v>755</v>
      </c>
      <c r="Q477" s="641"/>
      <c r="R477" s="641"/>
      <c r="S477" s="641"/>
      <c r="T477" s="642"/>
      <c r="U477" s="39" t="s">
        <v>45</v>
      </c>
      <c r="V477" s="39" t="s">
        <v>45</v>
      </c>
      <c r="W477" s="40" t="s">
        <v>0</v>
      </c>
      <c r="X477" s="58">
        <v>0</v>
      </c>
      <c r="Y477" s="55">
        <f>IFERROR(IF(X477="",0,CEILING((X477/$H477),1)*$H477),"")</f>
        <v>0</v>
      </c>
      <c r="Z477" s="41" t="str">
        <f>IFERROR(IF(Y477=0,"",ROUNDUP(Y477/H477,0)*0.00902),"")</f>
        <v/>
      </c>
      <c r="AA477" s="68" t="s">
        <v>45</v>
      </c>
      <c r="AB477" s="69" t="s">
        <v>45</v>
      </c>
      <c r="AC477" s="546" t="s">
        <v>744</v>
      </c>
      <c r="AG477" s="78"/>
      <c r="AJ477" s="84" t="s">
        <v>45</v>
      </c>
      <c r="AK477" s="84">
        <v>0</v>
      </c>
      <c r="BB477" s="547" t="s">
        <v>66</v>
      </c>
      <c r="BM477" s="78">
        <f>IFERROR(X477*I477/H477,"0")</f>
        <v>0</v>
      </c>
      <c r="BN477" s="78">
        <f>IFERROR(Y477*I477/H477,"0")</f>
        <v>0</v>
      </c>
      <c r="BO477" s="78">
        <f>IFERROR(1/J477*(X477/H477),"0")</f>
        <v>0</v>
      </c>
      <c r="BP477" s="78">
        <f>IFERROR(1/J477*(Y477/H477),"0")</f>
        <v>0</v>
      </c>
    </row>
    <row r="478" spans="1:68" x14ac:dyDescent="0.2">
      <c r="A478" s="646"/>
      <c r="B478" s="646"/>
      <c r="C478" s="646"/>
      <c r="D478" s="646"/>
      <c r="E478" s="646"/>
      <c r="F478" s="646"/>
      <c r="G478" s="646"/>
      <c r="H478" s="646"/>
      <c r="I478" s="646"/>
      <c r="J478" s="646"/>
      <c r="K478" s="646"/>
      <c r="L478" s="646"/>
      <c r="M478" s="646"/>
      <c r="N478" s="646"/>
      <c r="O478" s="647"/>
      <c r="P478" s="643" t="s">
        <v>40</v>
      </c>
      <c r="Q478" s="644"/>
      <c r="R478" s="644"/>
      <c r="S478" s="644"/>
      <c r="T478" s="644"/>
      <c r="U478" s="644"/>
      <c r="V478" s="645"/>
      <c r="W478" s="42" t="s">
        <v>39</v>
      </c>
      <c r="X478" s="43">
        <f>IFERROR(X474/H474,"0")+IFERROR(X475/H475,"0")+IFERROR(X476/H476,"0")+IFERROR(X477/H477,"0")</f>
        <v>20</v>
      </c>
      <c r="Y478" s="43">
        <f>IFERROR(Y474/H474,"0")+IFERROR(Y475/H475,"0")+IFERROR(Y476/H476,"0")+IFERROR(Y477/H477,"0")</f>
        <v>20</v>
      </c>
      <c r="Z478" s="43">
        <f>IFERROR(IF(Z474="",0,Z474),"0")+IFERROR(IF(Z475="",0,Z475),"0")+IFERROR(IF(Z476="",0,Z476),"0")+IFERROR(IF(Z477="",0,Z477),"0")</f>
        <v>0.37959999999999999</v>
      </c>
      <c r="AA478" s="67"/>
      <c r="AB478" s="67"/>
      <c r="AC478" s="67"/>
    </row>
    <row r="479" spans="1:68" x14ac:dyDescent="0.2">
      <c r="A479" s="646"/>
      <c r="B479" s="646"/>
      <c r="C479" s="646"/>
      <c r="D479" s="646"/>
      <c r="E479" s="646"/>
      <c r="F479" s="646"/>
      <c r="G479" s="646"/>
      <c r="H479" s="646"/>
      <c r="I479" s="646"/>
      <c r="J479" s="646"/>
      <c r="K479" s="646"/>
      <c r="L479" s="646"/>
      <c r="M479" s="646"/>
      <c r="N479" s="646"/>
      <c r="O479" s="647"/>
      <c r="P479" s="643" t="s">
        <v>40</v>
      </c>
      <c r="Q479" s="644"/>
      <c r="R479" s="644"/>
      <c r="S479" s="644"/>
      <c r="T479" s="644"/>
      <c r="U479" s="644"/>
      <c r="V479" s="645"/>
      <c r="W479" s="42" t="s">
        <v>0</v>
      </c>
      <c r="X479" s="43">
        <f>IFERROR(SUM(X474:X477),"0")</f>
        <v>240</v>
      </c>
      <c r="Y479" s="43">
        <f>IFERROR(SUM(Y474:Y477),"0")</f>
        <v>240</v>
      </c>
      <c r="Z479" s="42"/>
      <c r="AA479" s="67"/>
      <c r="AB479" s="67"/>
      <c r="AC479" s="67"/>
    </row>
    <row r="480" spans="1:68" ht="14.25" customHeight="1" x14ac:dyDescent="0.25">
      <c r="A480" s="638" t="s">
        <v>150</v>
      </c>
      <c r="B480" s="638"/>
      <c r="C480" s="638"/>
      <c r="D480" s="638"/>
      <c r="E480" s="638"/>
      <c r="F480" s="638"/>
      <c r="G480" s="638"/>
      <c r="H480" s="638"/>
      <c r="I480" s="638"/>
      <c r="J480" s="638"/>
      <c r="K480" s="638"/>
      <c r="L480" s="638"/>
      <c r="M480" s="638"/>
      <c r="N480" s="638"/>
      <c r="O480" s="638"/>
      <c r="P480" s="638"/>
      <c r="Q480" s="638"/>
      <c r="R480" s="638"/>
      <c r="S480" s="638"/>
      <c r="T480" s="638"/>
      <c r="U480" s="638"/>
      <c r="V480" s="638"/>
      <c r="W480" s="638"/>
      <c r="X480" s="638"/>
      <c r="Y480" s="638"/>
      <c r="Z480" s="638"/>
      <c r="AA480" s="66"/>
      <c r="AB480" s="66"/>
      <c r="AC480" s="80"/>
    </row>
    <row r="481" spans="1:68" ht="27" customHeight="1" x14ac:dyDescent="0.25">
      <c r="A481" s="63" t="s">
        <v>756</v>
      </c>
      <c r="B481" s="63" t="s">
        <v>757</v>
      </c>
      <c r="C481" s="36">
        <v>4301020400</v>
      </c>
      <c r="D481" s="639">
        <v>4640242180519</v>
      </c>
      <c r="E481" s="639"/>
      <c r="F481" s="62">
        <v>1.5</v>
      </c>
      <c r="G481" s="37">
        <v>8</v>
      </c>
      <c r="H481" s="62">
        <v>12</v>
      </c>
      <c r="I481" s="62">
        <v>12.435</v>
      </c>
      <c r="J481" s="37">
        <v>64</v>
      </c>
      <c r="K481" s="37" t="s">
        <v>119</v>
      </c>
      <c r="L481" s="37" t="s">
        <v>45</v>
      </c>
      <c r="M481" s="38" t="s">
        <v>118</v>
      </c>
      <c r="N481" s="38"/>
      <c r="O481" s="37">
        <v>50</v>
      </c>
      <c r="P481" s="878" t="s">
        <v>758</v>
      </c>
      <c r="Q481" s="641"/>
      <c r="R481" s="641"/>
      <c r="S481" s="641"/>
      <c r="T481" s="642"/>
      <c r="U481" s="39" t="s">
        <v>45</v>
      </c>
      <c r="V481" s="39" t="s">
        <v>45</v>
      </c>
      <c r="W481" s="40" t="s">
        <v>0</v>
      </c>
      <c r="X481" s="58">
        <v>0</v>
      </c>
      <c r="Y481" s="55">
        <f>IFERROR(IF(X481="",0,CEILING((X481/$H481),1)*$H481),"")</f>
        <v>0</v>
      </c>
      <c r="Z481" s="41" t="str">
        <f>IFERROR(IF(Y481=0,"",ROUNDUP(Y481/H481,0)*0.01898),"")</f>
        <v/>
      </c>
      <c r="AA481" s="68" t="s">
        <v>45</v>
      </c>
      <c r="AB481" s="69" t="s">
        <v>45</v>
      </c>
      <c r="AC481" s="548" t="s">
        <v>759</v>
      </c>
      <c r="AG481" s="78"/>
      <c r="AJ481" s="84" t="s">
        <v>45</v>
      </c>
      <c r="AK481" s="84">
        <v>0</v>
      </c>
      <c r="BB481" s="549" t="s">
        <v>66</v>
      </c>
      <c r="BM481" s="78">
        <f>IFERROR(X481*I481/H481,"0")</f>
        <v>0</v>
      </c>
      <c r="BN481" s="78">
        <f>IFERROR(Y481*I481/H481,"0")</f>
        <v>0</v>
      </c>
      <c r="BO481" s="78">
        <f>IFERROR(1/J481*(X481/H481),"0")</f>
        <v>0</v>
      </c>
      <c r="BP481" s="78">
        <f>IFERROR(1/J481*(Y481/H481),"0")</f>
        <v>0</v>
      </c>
    </row>
    <row r="482" spans="1:68" ht="27" customHeight="1" x14ac:dyDescent="0.25">
      <c r="A482" s="63" t="s">
        <v>760</v>
      </c>
      <c r="B482" s="63" t="s">
        <v>761</v>
      </c>
      <c r="C482" s="36">
        <v>4301020260</v>
      </c>
      <c r="D482" s="639">
        <v>4640242180526</v>
      </c>
      <c r="E482" s="639"/>
      <c r="F482" s="62">
        <v>1.8</v>
      </c>
      <c r="G482" s="37">
        <v>6</v>
      </c>
      <c r="H482" s="62">
        <v>10.8</v>
      </c>
      <c r="I482" s="62">
        <v>11.234999999999999</v>
      </c>
      <c r="J482" s="37">
        <v>64</v>
      </c>
      <c r="K482" s="37" t="s">
        <v>119</v>
      </c>
      <c r="L482" s="37" t="s">
        <v>45</v>
      </c>
      <c r="M482" s="38" t="s">
        <v>118</v>
      </c>
      <c r="N482" s="38"/>
      <c r="O482" s="37">
        <v>50</v>
      </c>
      <c r="P482" s="879" t="s">
        <v>762</v>
      </c>
      <c r="Q482" s="641"/>
      <c r="R482" s="641"/>
      <c r="S482" s="641"/>
      <c r="T482" s="642"/>
      <c r="U482" s="39" t="s">
        <v>45</v>
      </c>
      <c r="V482" s="39" t="s">
        <v>45</v>
      </c>
      <c r="W482" s="40" t="s">
        <v>0</v>
      </c>
      <c r="X482" s="58">
        <v>0</v>
      </c>
      <c r="Y482" s="55">
        <f>IFERROR(IF(X482="",0,CEILING((X482/$H482),1)*$H482),"")</f>
        <v>0</v>
      </c>
      <c r="Z482" s="41" t="str">
        <f>IFERROR(IF(Y482=0,"",ROUNDUP(Y482/H482,0)*0.01898),"")</f>
        <v/>
      </c>
      <c r="AA482" s="68" t="s">
        <v>45</v>
      </c>
      <c r="AB482" s="69" t="s">
        <v>45</v>
      </c>
      <c r="AC482" s="550" t="s">
        <v>763</v>
      </c>
      <c r="AG482" s="78"/>
      <c r="AJ482" s="84" t="s">
        <v>45</v>
      </c>
      <c r="AK482" s="84">
        <v>0</v>
      </c>
      <c r="BB482" s="551" t="s">
        <v>66</v>
      </c>
      <c r="BM482" s="78">
        <f>IFERROR(X482*I482/H482,"0")</f>
        <v>0</v>
      </c>
      <c r="BN482" s="78">
        <f>IFERROR(Y482*I482/H482,"0")</f>
        <v>0</v>
      </c>
      <c r="BO482" s="78">
        <f>IFERROR(1/J482*(X482/H482),"0")</f>
        <v>0</v>
      </c>
      <c r="BP482" s="78">
        <f>IFERROR(1/J482*(Y482/H482),"0")</f>
        <v>0</v>
      </c>
    </row>
    <row r="483" spans="1:68" ht="27" customHeight="1" x14ac:dyDescent="0.25">
      <c r="A483" s="63" t="s">
        <v>764</v>
      </c>
      <c r="B483" s="63" t="s">
        <v>765</v>
      </c>
      <c r="C483" s="36">
        <v>4301020295</v>
      </c>
      <c r="D483" s="639">
        <v>4640242181363</v>
      </c>
      <c r="E483" s="639"/>
      <c r="F483" s="62">
        <v>0.4</v>
      </c>
      <c r="G483" s="37">
        <v>10</v>
      </c>
      <c r="H483" s="62">
        <v>4</v>
      </c>
      <c r="I483" s="62">
        <v>4.21</v>
      </c>
      <c r="J483" s="37">
        <v>132</v>
      </c>
      <c r="K483" s="37" t="s">
        <v>122</v>
      </c>
      <c r="L483" s="37" t="s">
        <v>45</v>
      </c>
      <c r="M483" s="38" t="s">
        <v>118</v>
      </c>
      <c r="N483" s="38"/>
      <c r="O483" s="37">
        <v>50</v>
      </c>
      <c r="P483" s="880" t="s">
        <v>766</v>
      </c>
      <c r="Q483" s="641"/>
      <c r="R483" s="641"/>
      <c r="S483" s="641"/>
      <c r="T483" s="642"/>
      <c r="U483" s="39" t="s">
        <v>45</v>
      </c>
      <c r="V483" s="39" t="s">
        <v>45</v>
      </c>
      <c r="W483" s="40" t="s">
        <v>0</v>
      </c>
      <c r="X483" s="58">
        <v>0</v>
      </c>
      <c r="Y483" s="55">
        <f>IFERROR(IF(X483="",0,CEILING((X483/$H483),1)*$H483),"")</f>
        <v>0</v>
      </c>
      <c r="Z483" s="41" t="str">
        <f>IFERROR(IF(Y483=0,"",ROUNDUP(Y483/H483,0)*0.00902),"")</f>
        <v/>
      </c>
      <c r="AA483" s="68" t="s">
        <v>45</v>
      </c>
      <c r="AB483" s="69" t="s">
        <v>45</v>
      </c>
      <c r="AC483" s="552" t="s">
        <v>767</v>
      </c>
      <c r="AG483" s="78"/>
      <c r="AJ483" s="84" t="s">
        <v>45</v>
      </c>
      <c r="AK483" s="84">
        <v>0</v>
      </c>
      <c r="BB483" s="553" t="s">
        <v>66</v>
      </c>
      <c r="BM483" s="78">
        <f>IFERROR(X483*I483/H483,"0")</f>
        <v>0</v>
      </c>
      <c r="BN483" s="78">
        <f>IFERROR(Y483*I483/H483,"0")</f>
        <v>0</v>
      </c>
      <c r="BO483" s="78">
        <f>IFERROR(1/J483*(X483/H483),"0")</f>
        <v>0</v>
      </c>
      <c r="BP483" s="78">
        <f>IFERROR(1/J483*(Y483/H483),"0")</f>
        <v>0</v>
      </c>
    </row>
    <row r="484" spans="1:68" x14ac:dyDescent="0.2">
      <c r="A484" s="646"/>
      <c r="B484" s="646"/>
      <c r="C484" s="646"/>
      <c r="D484" s="646"/>
      <c r="E484" s="646"/>
      <c r="F484" s="646"/>
      <c r="G484" s="646"/>
      <c r="H484" s="646"/>
      <c r="I484" s="646"/>
      <c r="J484" s="646"/>
      <c r="K484" s="646"/>
      <c r="L484" s="646"/>
      <c r="M484" s="646"/>
      <c r="N484" s="646"/>
      <c r="O484" s="647"/>
      <c r="P484" s="643" t="s">
        <v>40</v>
      </c>
      <c r="Q484" s="644"/>
      <c r="R484" s="644"/>
      <c r="S484" s="644"/>
      <c r="T484" s="644"/>
      <c r="U484" s="644"/>
      <c r="V484" s="645"/>
      <c r="W484" s="42" t="s">
        <v>39</v>
      </c>
      <c r="X484" s="43">
        <f>IFERROR(X481/H481,"0")+IFERROR(X482/H482,"0")+IFERROR(X483/H483,"0")</f>
        <v>0</v>
      </c>
      <c r="Y484" s="43">
        <f>IFERROR(Y481/H481,"0")+IFERROR(Y482/H482,"0")+IFERROR(Y483/H483,"0")</f>
        <v>0</v>
      </c>
      <c r="Z484" s="43">
        <f>IFERROR(IF(Z481="",0,Z481),"0")+IFERROR(IF(Z482="",0,Z482),"0")+IFERROR(IF(Z483="",0,Z483),"0")</f>
        <v>0</v>
      </c>
      <c r="AA484" s="67"/>
      <c r="AB484" s="67"/>
      <c r="AC484" s="67"/>
    </row>
    <row r="485" spans="1:68" x14ac:dyDescent="0.2">
      <c r="A485" s="646"/>
      <c r="B485" s="646"/>
      <c r="C485" s="646"/>
      <c r="D485" s="646"/>
      <c r="E485" s="646"/>
      <c r="F485" s="646"/>
      <c r="G485" s="646"/>
      <c r="H485" s="646"/>
      <c r="I485" s="646"/>
      <c r="J485" s="646"/>
      <c r="K485" s="646"/>
      <c r="L485" s="646"/>
      <c r="M485" s="646"/>
      <c r="N485" s="646"/>
      <c r="O485" s="647"/>
      <c r="P485" s="643" t="s">
        <v>40</v>
      </c>
      <c r="Q485" s="644"/>
      <c r="R485" s="644"/>
      <c r="S485" s="644"/>
      <c r="T485" s="644"/>
      <c r="U485" s="644"/>
      <c r="V485" s="645"/>
      <c r="W485" s="42" t="s">
        <v>0</v>
      </c>
      <c r="X485" s="43">
        <f>IFERROR(SUM(X481:X483),"0")</f>
        <v>0</v>
      </c>
      <c r="Y485" s="43">
        <f>IFERROR(SUM(Y481:Y483),"0")</f>
        <v>0</v>
      </c>
      <c r="Z485" s="42"/>
      <c r="AA485" s="67"/>
      <c r="AB485" s="67"/>
      <c r="AC485" s="67"/>
    </row>
    <row r="486" spans="1:68" ht="14.25" customHeight="1" x14ac:dyDescent="0.25">
      <c r="A486" s="638" t="s">
        <v>78</v>
      </c>
      <c r="B486" s="638"/>
      <c r="C486" s="638"/>
      <c r="D486" s="638"/>
      <c r="E486" s="638"/>
      <c r="F486" s="638"/>
      <c r="G486" s="638"/>
      <c r="H486" s="638"/>
      <c r="I486" s="638"/>
      <c r="J486" s="638"/>
      <c r="K486" s="638"/>
      <c r="L486" s="638"/>
      <c r="M486" s="638"/>
      <c r="N486" s="638"/>
      <c r="O486" s="638"/>
      <c r="P486" s="638"/>
      <c r="Q486" s="638"/>
      <c r="R486" s="638"/>
      <c r="S486" s="638"/>
      <c r="T486" s="638"/>
      <c r="U486" s="638"/>
      <c r="V486" s="638"/>
      <c r="W486" s="638"/>
      <c r="X486" s="638"/>
      <c r="Y486" s="638"/>
      <c r="Z486" s="638"/>
      <c r="AA486" s="66"/>
      <c r="AB486" s="66"/>
      <c r="AC486" s="80"/>
    </row>
    <row r="487" spans="1:68" ht="27" customHeight="1" x14ac:dyDescent="0.25">
      <c r="A487" s="63" t="s">
        <v>768</v>
      </c>
      <c r="B487" s="63" t="s">
        <v>769</v>
      </c>
      <c r="C487" s="36">
        <v>4301031280</v>
      </c>
      <c r="D487" s="639">
        <v>4640242180816</v>
      </c>
      <c r="E487" s="639"/>
      <c r="F487" s="62">
        <v>0.7</v>
      </c>
      <c r="G487" s="37">
        <v>6</v>
      </c>
      <c r="H487" s="62">
        <v>4.2</v>
      </c>
      <c r="I487" s="62">
        <v>4.47</v>
      </c>
      <c r="J487" s="37">
        <v>132</v>
      </c>
      <c r="K487" s="37" t="s">
        <v>122</v>
      </c>
      <c r="L487" s="37" t="s">
        <v>45</v>
      </c>
      <c r="M487" s="38" t="s">
        <v>83</v>
      </c>
      <c r="N487" s="38"/>
      <c r="O487" s="37">
        <v>40</v>
      </c>
      <c r="P487" s="881" t="s">
        <v>770</v>
      </c>
      <c r="Q487" s="641"/>
      <c r="R487" s="641"/>
      <c r="S487" s="641"/>
      <c r="T487" s="642"/>
      <c r="U487" s="39" t="s">
        <v>45</v>
      </c>
      <c r="V487" s="39" t="s">
        <v>45</v>
      </c>
      <c r="W487" s="40" t="s">
        <v>0</v>
      </c>
      <c r="X487" s="58">
        <v>110</v>
      </c>
      <c r="Y487" s="55">
        <f>IFERROR(IF(X487="",0,CEILING((X487/$H487),1)*$H487),"")</f>
        <v>113.4</v>
      </c>
      <c r="Z487" s="41">
        <f>IFERROR(IF(Y487=0,"",ROUNDUP(Y487/H487,0)*0.00902),"")</f>
        <v>0.24354000000000001</v>
      </c>
      <c r="AA487" s="68" t="s">
        <v>45</v>
      </c>
      <c r="AB487" s="69" t="s">
        <v>45</v>
      </c>
      <c r="AC487" s="554" t="s">
        <v>771</v>
      </c>
      <c r="AG487" s="78"/>
      <c r="AJ487" s="84" t="s">
        <v>45</v>
      </c>
      <c r="AK487" s="84">
        <v>0</v>
      </c>
      <c r="BB487" s="555" t="s">
        <v>66</v>
      </c>
      <c r="BM487" s="78">
        <f>IFERROR(X487*I487/H487,"0")</f>
        <v>117.07142857142857</v>
      </c>
      <c r="BN487" s="78">
        <f>IFERROR(Y487*I487/H487,"0")</f>
        <v>120.69</v>
      </c>
      <c r="BO487" s="78">
        <f>IFERROR(1/J487*(X487/H487),"0")</f>
        <v>0.1984126984126984</v>
      </c>
      <c r="BP487" s="78">
        <f>IFERROR(1/J487*(Y487/H487),"0")</f>
        <v>0.20454545454545456</v>
      </c>
    </row>
    <row r="488" spans="1:68" ht="27" customHeight="1" x14ac:dyDescent="0.25">
      <c r="A488" s="63" t="s">
        <v>772</v>
      </c>
      <c r="B488" s="63" t="s">
        <v>773</v>
      </c>
      <c r="C488" s="36">
        <v>4301031244</v>
      </c>
      <c r="D488" s="639">
        <v>4640242180595</v>
      </c>
      <c r="E488" s="639"/>
      <c r="F488" s="62">
        <v>0.7</v>
      </c>
      <c r="G488" s="37">
        <v>6</v>
      </c>
      <c r="H488" s="62">
        <v>4.2</v>
      </c>
      <c r="I488" s="62">
        <v>4.47</v>
      </c>
      <c r="J488" s="37">
        <v>132</v>
      </c>
      <c r="K488" s="37" t="s">
        <v>122</v>
      </c>
      <c r="L488" s="37" t="s">
        <v>45</v>
      </c>
      <c r="M488" s="38" t="s">
        <v>83</v>
      </c>
      <c r="N488" s="38"/>
      <c r="O488" s="37">
        <v>40</v>
      </c>
      <c r="P488" s="882" t="s">
        <v>774</v>
      </c>
      <c r="Q488" s="641"/>
      <c r="R488" s="641"/>
      <c r="S488" s="641"/>
      <c r="T488" s="642"/>
      <c r="U488" s="39" t="s">
        <v>45</v>
      </c>
      <c r="V488" s="39" t="s">
        <v>45</v>
      </c>
      <c r="W488" s="40" t="s">
        <v>0</v>
      </c>
      <c r="X488" s="58">
        <v>70</v>
      </c>
      <c r="Y488" s="55">
        <f>IFERROR(IF(X488="",0,CEILING((X488/$H488),1)*$H488),"")</f>
        <v>71.400000000000006</v>
      </c>
      <c r="Z488" s="41">
        <f>IFERROR(IF(Y488=0,"",ROUNDUP(Y488/H488,0)*0.00902),"")</f>
        <v>0.15334</v>
      </c>
      <c r="AA488" s="68" t="s">
        <v>45</v>
      </c>
      <c r="AB488" s="69" t="s">
        <v>45</v>
      </c>
      <c r="AC488" s="556" t="s">
        <v>775</v>
      </c>
      <c r="AG488" s="78"/>
      <c r="AJ488" s="84" t="s">
        <v>45</v>
      </c>
      <c r="AK488" s="84">
        <v>0</v>
      </c>
      <c r="BB488" s="557" t="s">
        <v>66</v>
      </c>
      <c r="BM488" s="78">
        <f>IFERROR(X488*I488/H488,"0")</f>
        <v>74.499999999999986</v>
      </c>
      <c r="BN488" s="78">
        <f>IFERROR(Y488*I488/H488,"0")</f>
        <v>75.989999999999995</v>
      </c>
      <c r="BO488" s="78">
        <f>IFERROR(1/J488*(X488/H488),"0")</f>
        <v>0.12626262626262624</v>
      </c>
      <c r="BP488" s="78">
        <f>IFERROR(1/J488*(Y488/H488),"0")</f>
        <v>0.12878787878787878</v>
      </c>
    </row>
    <row r="489" spans="1:68" x14ac:dyDescent="0.2">
      <c r="A489" s="646"/>
      <c r="B489" s="646"/>
      <c r="C489" s="646"/>
      <c r="D489" s="646"/>
      <c r="E489" s="646"/>
      <c r="F489" s="646"/>
      <c r="G489" s="646"/>
      <c r="H489" s="646"/>
      <c r="I489" s="646"/>
      <c r="J489" s="646"/>
      <c r="K489" s="646"/>
      <c r="L489" s="646"/>
      <c r="M489" s="646"/>
      <c r="N489" s="646"/>
      <c r="O489" s="647"/>
      <c r="P489" s="643" t="s">
        <v>40</v>
      </c>
      <c r="Q489" s="644"/>
      <c r="R489" s="644"/>
      <c r="S489" s="644"/>
      <c r="T489" s="644"/>
      <c r="U489" s="644"/>
      <c r="V489" s="645"/>
      <c r="W489" s="42" t="s">
        <v>39</v>
      </c>
      <c r="X489" s="43">
        <f>IFERROR(X487/H487,"0")+IFERROR(X488/H488,"0")</f>
        <v>42.857142857142854</v>
      </c>
      <c r="Y489" s="43">
        <f>IFERROR(Y487/H487,"0")+IFERROR(Y488/H488,"0")</f>
        <v>44</v>
      </c>
      <c r="Z489" s="43">
        <f>IFERROR(IF(Z487="",0,Z487),"0")+IFERROR(IF(Z488="",0,Z488),"0")</f>
        <v>0.39688000000000001</v>
      </c>
      <c r="AA489" s="67"/>
      <c r="AB489" s="67"/>
      <c r="AC489" s="67"/>
    </row>
    <row r="490" spans="1:68" x14ac:dyDescent="0.2">
      <c r="A490" s="646"/>
      <c r="B490" s="646"/>
      <c r="C490" s="646"/>
      <c r="D490" s="646"/>
      <c r="E490" s="646"/>
      <c r="F490" s="646"/>
      <c r="G490" s="646"/>
      <c r="H490" s="646"/>
      <c r="I490" s="646"/>
      <c r="J490" s="646"/>
      <c r="K490" s="646"/>
      <c r="L490" s="646"/>
      <c r="M490" s="646"/>
      <c r="N490" s="646"/>
      <c r="O490" s="647"/>
      <c r="P490" s="643" t="s">
        <v>40</v>
      </c>
      <c r="Q490" s="644"/>
      <c r="R490" s="644"/>
      <c r="S490" s="644"/>
      <c r="T490" s="644"/>
      <c r="U490" s="644"/>
      <c r="V490" s="645"/>
      <c r="W490" s="42" t="s">
        <v>0</v>
      </c>
      <c r="X490" s="43">
        <f>IFERROR(SUM(X487:X488),"0")</f>
        <v>180</v>
      </c>
      <c r="Y490" s="43">
        <f>IFERROR(SUM(Y487:Y488),"0")</f>
        <v>184.8</v>
      </c>
      <c r="Z490" s="42"/>
      <c r="AA490" s="67"/>
      <c r="AB490" s="67"/>
      <c r="AC490" s="67"/>
    </row>
    <row r="491" spans="1:68" ht="14.25" customHeight="1" x14ac:dyDescent="0.25">
      <c r="A491" s="638" t="s">
        <v>85</v>
      </c>
      <c r="B491" s="638"/>
      <c r="C491" s="638"/>
      <c r="D491" s="638"/>
      <c r="E491" s="638"/>
      <c r="F491" s="638"/>
      <c r="G491" s="638"/>
      <c r="H491" s="638"/>
      <c r="I491" s="638"/>
      <c r="J491" s="638"/>
      <c r="K491" s="638"/>
      <c r="L491" s="638"/>
      <c r="M491" s="638"/>
      <c r="N491" s="638"/>
      <c r="O491" s="638"/>
      <c r="P491" s="638"/>
      <c r="Q491" s="638"/>
      <c r="R491" s="638"/>
      <c r="S491" s="638"/>
      <c r="T491" s="638"/>
      <c r="U491" s="638"/>
      <c r="V491" s="638"/>
      <c r="W491" s="638"/>
      <c r="X491" s="638"/>
      <c r="Y491" s="638"/>
      <c r="Z491" s="638"/>
      <c r="AA491" s="66"/>
      <c r="AB491" s="66"/>
      <c r="AC491" s="80"/>
    </row>
    <row r="492" spans="1:68" ht="27" customHeight="1" x14ac:dyDescent="0.25">
      <c r="A492" s="63" t="s">
        <v>776</v>
      </c>
      <c r="B492" s="63" t="s">
        <v>777</v>
      </c>
      <c r="C492" s="36">
        <v>4301052046</v>
      </c>
      <c r="D492" s="639">
        <v>4640242180533</v>
      </c>
      <c r="E492" s="639"/>
      <c r="F492" s="62">
        <v>1.5</v>
      </c>
      <c r="G492" s="37">
        <v>6</v>
      </c>
      <c r="H492" s="62">
        <v>9</v>
      </c>
      <c r="I492" s="62">
        <v>9.5190000000000001</v>
      </c>
      <c r="J492" s="37">
        <v>64</v>
      </c>
      <c r="K492" s="37" t="s">
        <v>119</v>
      </c>
      <c r="L492" s="37" t="s">
        <v>45</v>
      </c>
      <c r="M492" s="38" t="s">
        <v>105</v>
      </c>
      <c r="N492" s="38"/>
      <c r="O492" s="37">
        <v>45</v>
      </c>
      <c r="P492" s="883" t="s">
        <v>778</v>
      </c>
      <c r="Q492" s="641"/>
      <c r="R492" s="641"/>
      <c r="S492" s="641"/>
      <c r="T492" s="642"/>
      <c r="U492" s="39" t="s">
        <v>45</v>
      </c>
      <c r="V492" s="39" t="s">
        <v>45</v>
      </c>
      <c r="W492" s="40" t="s">
        <v>0</v>
      </c>
      <c r="X492" s="58">
        <v>0</v>
      </c>
      <c r="Y492" s="55">
        <f>IFERROR(IF(X492="",0,CEILING((X492/$H492),1)*$H492),"")</f>
        <v>0</v>
      </c>
      <c r="Z492" s="41" t="str">
        <f>IFERROR(IF(Y492=0,"",ROUNDUP(Y492/H492,0)*0.01898),"")</f>
        <v/>
      </c>
      <c r="AA492" s="68" t="s">
        <v>45</v>
      </c>
      <c r="AB492" s="69" t="s">
        <v>45</v>
      </c>
      <c r="AC492" s="558" t="s">
        <v>779</v>
      </c>
      <c r="AG492" s="78"/>
      <c r="AJ492" s="84" t="s">
        <v>45</v>
      </c>
      <c r="AK492" s="84">
        <v>0</v>
      </c>
      <c r="BB492" s="559" t="s">
        <v>66</v>
      </c>
      <c r="BM492" s="78">
        <f>IFERROR(X492*I492/H492,"0")</f>
        <v>0</v>
      </c>
      <c r="BN492" s="78">
        <f>IFERROR(Y492*I492/H492,"0")</f>
        <v>0</v>
      </c>
      <c r="BO492" s="78">
        <f>IFERROR(1/J492*(X492/H492),"0")</f>
        <v>0</v>
      </c>
      <c r="BP492" s="78">
        <f>IFERROR(1/J492*(Y492/H492),"0")</f>
        <v>0</v>
      </c>
    </row>
    <row r="493" spans="1:68" ht="27" customHeight="1" x14ac:dyDescent="0.25">
      <c r="A493" s="63" t="s">
        <v>780</v>
      </c>
      <c r="B493" s="63" t="s">
        <v>781</v>
      </c>
      <c r="C493" s="36">
        <v>4301051920</v>
      </c>
      <c r="D493" s="639">
        <v>4640242181233</v>
      </c>
      <c r="E493" s="639"/>
      <c r="F493" s="62">
        <v>0.3</v>
      </c>
      <c r="G493" s="37">
        <v>6</v>
      </c>
      <c r="H493" s="62">
        <v>1.8</v>
      </c>
      <c r="I493" s="62">
        <v>2.0640000000000001</v>
      </c>
      <c r="J493" s="37">
        <v>182</v>
      </c>
      <c r="K493" s="37" t="s">
        <v>90</v>
      </c>
      <c r="L493" s="37" t="s">
        <v>45</v>
      </c>
      <c r="M493" s="38" t="s">
        <v>105</v>
      </c>
      <c r="N493" s="38"/>
      <c r="O493" s="37">
        <v>45</v>
      </c>
      <c r="P493" s="884" t="s">
        <v>782</v>
      </c>
      <c r="Q493" s="641"/>
      <c r="R493" s="641"/>
      <c r="S493" s="641"/>
      <c r="T493" s="642"/>
      <c r="U493" s="39" t="s">
        <v>45</v>
      </c>
      <c r="V493" s="39" t="s">
        <v>45</v>
      </c>
      <c r="W493" s="40" t="s">
        <v>0</v>
      </c>
      <c r="X493" s="58">
        <v>0</v>
      </c>
      <c r="Y493" s="55">
        <f>IFERROR(IF(X493="",0,CEILING((X493/$H493),1)*$H493),"")</f>
        <v>0</v>
      </c>
      <c r="Z493" s="41" t="str">
        <f>IFERROR(IF(Y493=0,"",ROUNDUP(Y493/H493,0)*0.00651),"")</f>
        <v/>
      </c>
      <c r="AA493" s="68" t="s">
        <v>45</v>
      </c>
      <c r="AB493" s="69" t="s">
        <v>45</v>
      </c>
      <c r="AC493" s="560" t="s">
        <v>779</v>
      </c>
      <c r="AG493" s="78"/>
      <c r="AJ493" s="84" t="s">
        <v>45</v>
      </c>
      <c r="AK493" s="84">
        <v>0</v>
      </c>
      <c r="BB493" s="561" t="s">
        <v>66</v>
      </c>
      <c r="BM493" s="78">
        <f>IFERROR(X493*I493/H493,"0")</f>
        <v>0</v>
      </c>
      <c r="BN493" s="78">
        <f>IFERROR(Y493*I493/H493,"0")</f>
        <v>0</v>
      </c>
      <c r="BO493" s="78">
        <f>IFERROR(1/J493*(X493/H493),"0")</f>
        <v>0</v>
      </c>
      <c r="BP493" s="78">
        <f>IFERROR(1/J493*(Y493/H493),"0")</f>
        <v>0</v>
      </c>
    </row>
    <row r="494" spans="1:68" x14ac:dyDescent="0.2">
      <c r="A494" s="646"/>
      <c r="B494" s="646"/>
      <c r="C494" s="646"/>
      <c r="D494" s="646"/>
      <c r="E494" s="646"/>
      <c r="F494" s="646"/>
      <c r="G494" s="646"/>
      <c r="H494" s="646"/>
      <c r="I494" s="646"/>
      <c r="J494" s="646"/>
      <c r="K494" s="646"/>
      <c r="L494" s="646"/>
      <c r="M494" s="646"/>
      <c r="N494" s="646"/>
      <c r="O494" s="647"/>
      <c r="P494" s="643" t="s">
        <v>40</v>
      </c>
      <c r="Q494" s="644"/>
      <c r="R494" s="644"/>
      <c r="S494" s="644"/>
      <c r="T494" s="644"/>
      <c r="U494" s="644"/>
      <c r="V494" s="645"/>
      <c r="W494" s="42" t="s">
        <v>39</v>
      </c>
      <c r="X494" s="43">
        <f>IFERROR(X492/H492,"0")+IFERROR(X493/H493,"0")</f>
        <v>0</v>
      </c>
      <c r="Y494" s="43">
        <f>IFERROR(Y492/H492,"0")+IFERROR(Y493/H493,"0")</f>
        <v>0</v>
      </c>
      <c r="Z494" s="43">
        <f>IFERROR(IF(Z492="",0,Z492),"0")+IFERROR(IF(Z493="",0,Z493),"0")</f>
        <v>0</v>
      </c>
      <c r="AA494" s="67"/>
      <c r="AB494" s="67"/>
      <c r="AC494" s="67"/>
    </row>
    <row r="495" spans="1:68" x14ac:dyDescent="0.2">
      <c r="A495" s="646"/>
      <c r="B495" s="646"/>
      <c r="C495" s="646"/>
      <c r="D495" s="646"/>
      <c r="E495" s="646"/>
      <c r="F495" s="646"/>
      <c r="G495" s="646"/>
      <c r="H495" s="646"/>
      <c r="I495" s="646"/>
      <c r="J495" s="646"/>
      <c r="K495" s="646"/>
      <c r="L495" s="646"/>
      <c r="M495" s="646"/>
      <c r="N495" s="646"/>
      <c r="O495" s="647"/>
      <c r="P495" s="643" t="s">
        <v>40</v>
      </c>
      <c r="Q495" s="644"/>
      <c r="R495" s="644"/>
      <c r="S495" s="644"/>
      <c r="T495" s="644"/>
      <c r="U495" s="644"/>
      <c r="V495" s="645"/>
      <c r="W495" s="42" t="s">
        <v>0</v>
      </c>
      <c r="X495" s="43">
        <f>IFERROR(SUM(X492:X493),"0")</f>
        <v>0</v>
      </c>
      <c r="Y495" s="43">
        <f>IFERROR(SUM(Y492:Y493),"0")</f>
        <v>0</v>
      </c>
      <c r="Z495" s="42"/>
      <c r="AA495" s="67"/>
      <c r="AB495" s="67"/>
      <c r="AC495" s="67"/>
    </row>
    <row r="496" spans="1:68" ht="14.25" customHeight="1" x14ac:dyDescent="0.25">
      <c r="A496" s="638" t="s">
        <v>185</v>
      </c>
      <c r="B496" s="638"/>
      <c r="C496" s="638"/>
      <c r="D496" s="638"/>
      <c r="E496" s="638"/>
      <c r="F496" s="638"/>
      <c r="G496" s="638"/>
      <c r="H496" s="638"/>
      <c r="I496" s="638"/>
      <c r="J496" s="638"/>
      <c r="K496" s="638"/>
      <c r="L496" s="638"/>
      <c r="M496" s="638"/>
      <c r="N496" s="638"/>
      <c r="O496" s="638"/>
      <c r="P496" s="638"/>
      <c r="Q496" s="638"/>
      <c r="R496" s="638"/>
      <c r="S496" s="638"/>
      <c r="T496" s="638"/>
      <c r="U496" s="638"/>
      <c r="V496" s="638"/>
      <c r="W496" s="638"/>
      <c r="X496" s="638"/>
      <c r="Y496" s="638"/>
      <c r="Z496" s="638"/>
      <c r="AA496" s="66"/>
      <c r="AB496" s="66"/>
      <c r="AC496" s="80"/>
    </row>
    <row r="497" spans="1:68" ht="27" customHeight="1" x14ac:dyDescent="0.25">
      <c r="A497" s="63" t="s">
        <v>783</v>
      </c>
      <c r="B497" s="63" t="s">
        <v>784</v>
      </c>
      <c r="C497" s="36">
        <v>4301060491</v>
      </c>
      <c r="D497" s="639">
        <v>4640242180120</v>
      </c>
      <c r="E497" s="639"/>
      <c r="F497" s="62">
        <v>1.5</v>
      </c>
      <c r="G497" s="37">
        <v>6</v>
      </c>
      <c r="H497" s="62">
        <v>9</v>
      </c>
      <c r="I497" s="62">
        <v>9.4350000000000005</v>
      </c>
      <c r="J497" s="37">
        <v>64</v>
      </c>
      <c r="K497" s="37" t="s">
        <v>119</v>
      </c>
      <c r="L497" s="37" t="s">
        <v>45</v>
      </c>
      <c r="M497" s="38" t="s">
        <v>89</v>
      </c>
      <c r="N497" s="38"/>
      <c r="O497" s="37">
        <v>40</v>
      </c>
      <c r="P497" s="885" t="s">
        <v>785</v>
      </c>
      <c r="Q497" s="641"/>
      <c r="R497" s="641"/>
      <c r="S497" s="641"/>
      <c r="T497" s="642"/>
      <c r="U497" s="39" t="s">
        <v>45</v>
      </c>
      <c r="V497" s="39" t="s">
        <v>45</v>
      </c>
      <c r="W497" s="40" t="s">
        <v>0</v>
      </c>
      <c r="X497" s="58">
        <v>0</v>
      </c>
      <c r="Y497" s="55">
        <f>IFERROR(IF(X497="",0,CEILING((X497/$H497),1)*$H497),"")</f>
        <v>0</v>
      </c>
      <c r="Z497" s="41" t="str">
        <f>IFERROR(IF(Y497=0,"",ROUNDUP(Y497/H497,0)*0.01898),"")</f>
        <v/>
      </c>
      <c r="AA497" s="68" t="s">
        <v>45</v>
      </c>
      <c r="AB497" s="69" t="s">
        <v>45</v>
      </c>
      <c r="AC497" s="562" t="s">
        <v>786</v>
      </c>
      <c r="AG497" s="78"/>
      <c r="AJ497" s="84" t="s">
        <v>45</v>
      </c>
      <c r="AK497" s="84">
        <v>0</v>
      </c>
      <c r="BB497" s="563" t="s">
        <v>66</v>
      </c>
      <c r="BM497" s="78">
        <f>IFERROR(X497*I497/H497,"0")</f>
        <v>0</v>
      </c>
      <c r="BN497" s="78">
        <f>IFERROR(Y497*I497/H497,"0")</f>
        <v>0</v>
      </c>
      <c r="BO497" s="78">
        <f>IFERROR(1/J497*(X497/H497),"0")</f>
        <v>0</v>
      </c>
      <c r="BP497" s="78">
        <f>IFERROR(1/J497*(Y497/H497),"0")</f>
        <v>0</v>
      </c>
    </row>
    <row r="498" spans="1:68" ht="27" customHeight="1" x14ac:dyDescent="0.25">
      <c r="A498" s="63" t="s">
        <v>787</v>
      </c>
      <c r="B498" s="63" t="s">
        <v>788</v>
      </c>
      <c r="C498" s="36">
        <v>4301060493</v>
      </c>
      <c r="D498" s="639">
        <v>4640242180137</v>
      </c>
      <c r="E498" s="639"/>
      <c r="F498" s="62">
        <v>1.5</v>
      </c>
      <c r="G498" s="37">
        <v>6</v>
      </c>
      <c r="H498" s="62">
        <v>9</v>
      </c>
      <c r="I498" s="62">
        <v>9.4350000000000005</v>
      </c>
      <c r="J498" s="37">
        <v>64</v>
      </c>
      <c r="K498" s="37" t="s">
        <v>119</v>
      </c>
      <c r="L498" s="37" t="s">
        <v>45</v>
      </c>
      <c r="M498" s="38" t="s">
        <v>89</v>
      </c>
      <c r="N498" s="38"/>
      <c r="O498" s="37">
        <v>40</v>
      </c>
      <c r="P498" s="886" t="s">
        <v>789</v>
      </c>
      <c r="Q498" s="641"/>
      <c r="R498" s="641"/>
      <c r="S498" s="641"/>
      <c r="T498" s="642"/>
      <c r="U498" s="39" t="s">
        <v>45</v>
      </c>
      <c r="V498" s="39" t="s">
        <v>45</v>
      </c>
      <c r="W498" s="40" t="s">
        <v>0</v>
      </c>
      <c r="X498" s="58">
        <v>0</v>
      </c>
      <c r="Y498" s="55">
        <f>IFERROR(IF(X498="",0,CEILING((X498/$H498),1)*$H498),"")</f>
        <v>0</v>
      </c>
      <c r="Z498" s="41" t="str">
        <f>IFERROR(IF(Y498=0,"",ROUNDUP(Y498/H498,0)*0.01898),"")</f>
        <v/>
      </c>
      <c r="AA498" s="68" t="s">
        <v>45</v>
      </c>
      <c r="AB498" s="69" t="s">
        <v>45</v>
      </c>
      <c r="AC498" s="564" t="s">
        <v>790</v>
      </c>
      <c r="AG498" s="78"/>
      <c r="AJ498" s="84" t="s">
        <v>45</v>
      </c>
      <c r="AK498" s="84">
        <v>0</v>
      </c>
      <c r="BB498" s="565" t="s">
        <v>66</v>
      </c>
      <c r="BM498" s="78">
        <f>IFERROR(X498*I498/H498,"0")</f>
        <v>0</v>
      </c>
      <c r="BN498" s="78">
        <f>IFERROR(Y498*I498/H498,"0")</f>
        <v>0</v>
      </c>
      <c r="BO498" s="78">
        <f>IFERROR(1/J498*(X498/H498),"0")</f>
        <v>0</v>
      </c>
      <c r="BP498" s="78">
        <f>IFERROR(1/J498*(Y498/H498),"0")</f>
        <v>0</v>
      </c>
    </row>
    <row r="499" spans="1:68" x14ac:dyDescent="0.2">
      <c r="A499" s="646"/>
      <c r="B499" s="646"/>
      <c r="C499" s="646"/>
      <c r="D499" s="646"/>
      <c r="E499" s="646"/>
      <c r="F499" s="646"/>
      <c r="G499" s="646"/>
      <c r="H499" s="646"/>
      <c r="I499" s="646"/>
      <c r="J499" s="646"/>
      <c r="K499" s="646"/>
      <c r="L499" s="646"/>
      <c r="M499" s="646"/>
      <c r="N499" s="646"/>
      <c r="O499" s="647"/>
      <c r="P499" s="643" t="s">
        <v>40</v>
      </c>
      <c r="Q499" s="644"/>
      <c r="R499" s="644"/>
      <c r="S499" s="644"/>
      <c r="T499" s="644"/>
      <c r="U499" s="644"/>
      <c r="V499" s="645"/>
      <c r="W499" s="42" t="s">
        <v>39</v>
      </c>
      <c r="X499" s="43">
        <f>IFERROR(X497/H497,"0")+IFERROR(X498/H498,"0")</f>
        <v>0</v>
      </c>
      <c r="Y499" s="43">
        <f>IFERROR(Y497/H497,"0")+IFERROR(Y498/H498,"0")</f>
        <v>0</v>
      </c>
      <c r="Z499" s="43">
        <f>IFERROR(IF(Z497="",0,Z497),"0")+IFERROR(IF(Z498="",0,Z498),"0")</f>
        <v>0</v>
      </c>
      <c r="AA499" s="67"/>
      <c r="AB499" s="67"/>
      <c r="AC499" s="67"/>
    </row>
    <row r="500" spans="1:68" x14ac:dyDescent="0.2">
      <c r="A500" s="646"/>
      <c r="B500" s="646"/>
      <c r="C500" s="646"/>
      <c r="D500" s="646"/>
      <c r="E500" s="646"/>
      <c r="F500" s="646"/>
      <c r="G500" s="646"/>
      <c r="H500" s="646"/>
      <c r="I500" s="646"/>
      <c r="J500" s="646"/>
      <c r="K500" s="646"/>
      <c r="L500" s="646"/>
      <c r="M500" s="646"/>
      <c r="N500" s="646"/>
      <c r="O500" s="647"/>
      <c r="P500" s="643" t="s">
        <v>40</v>
      </c>
      <c r="Q500" s="644"/>
      <c r="R500" s="644"/>
      <c r="S500" s="644"/>
      <c r="T500" s="644"/>
      <c r="U500" s="644"/>
      <c r="V500" s="645"/>
      <c r="W500" s="42" t="s">
        <v>0</v>
      </c>
      <c r="X500" s="43">
        <f>IFERROR(SUM(X497:X498),"0")</f>
        <v>0</v>
      </c>
      <c r="Y500" s="43">
        <f>IFERROR(SUM(Y497:Y498),"0")</f>
        <v>0</v>
      </c>
      <c r="Z500" s="42"/>
      <c r="AA500" s="67"/>
      <c r="AB500" s="67"/>
      <c r="AC500" s="67"/>
    </row>
    <row r="501" spans="1:68" ht="16.5" customHeight="1" x14ac:dyDescent="0.25">
      <c r="A501" s="637" t="s">
        <v>791</v>
      </c>
      <c r="B501" s="637"/>
      <c r="C501" s="637"/>
      <c r="D501" s="637"/>
      <c r="E501" s="637"/>
      <c r="F501" s="637"/>
      <c r="G501" s="637"/>
      <c r="H501" s="637"/>
      <c r="I501" s="637"/>
      <c r="J501" s="637"/>
      <c r="K501" s="637"/>
      <c r="L501" s="637"/>
      <c r="M501" s="637"/>
      <c r="N501" s="637"/>
      <c r="O501" s="637"/>
      <c r="P501" s="637"/>
      <c r="Q501" s="637"/>
      <c r="R501" s="637"/>
      <c r="S501" s="637"/>
      <c r="T501" s="637"/>
      <c r="U501" s="637"/>
      <c r="V501" s="637"/>
      <c r="W501" s="637"/>
      <c r="X501" s="637"/>
      <c r="Y501" s="637"/>
      <c r="Z501" s="637"/>
      <c r="AA501" s="65"/>
      <c r="AB501" s="65"/>
      <c r="AC501" s="79"/>
    </row>
    <row r="502" spans="1:68" ht="14.25" customHeight="1" x14ac:dyDescent="0.25">
      <c r="A502" s="638" t="s">
        <v>150</v>
      </c>
      <c r="B502" s="638"/>
      <c r="C502" s="638"/>
      <c r="D502" s="638"/>
      <c r="E502" s="638"/>
      <c r="F502" s="638"/>
      <c r="G502" s="638"/>
      <c r="H502" s="638"/>
      <c r="I502" s="638"/>
      <c r="J502" s="638"/>
      <c r="K502" s="638"/>
      <c r="L502" s="638"/>
      <c r="M502" s="638"/>
      <c r="N502" s="638"/>
      <c r="O502" s="638"/>
      <c r="P502" s="638"/>
      <c r="Q502" s="638"/>
      <c r="R502" s="638"/>
      <c r="S502" s="638"/>
      <c r="T502" s="638"/>
      <c r="U502" s="638"/>
      <c r="V502" s="638"/>
      <c r="W502" s="638"/>
      <c r="X502" s="638"/>
      <c r="Y502" s="638"/>
      <c r="Z502" s="638"/>
      <c r="AA502" s="66"/>
      <c r="AB502" s="66"/>
      <c r="AC502" s="80"/>
    </row>
    <row r="503" spans="1:68" ht="27" customHeight="1" x14ac:dyDescent="0.25">
      <c r="A503" s="63" t="s">
        <v>792</v>
      </c>
      <c r="B503" s="63" t="s">
        <v>793</v>
      </c>
      <c r="C503" s="36">
        <v>4301020314</v>
      </c>
      <c r="D503" s="639">
        <v>4640242180090</v>
      </c>
      <c r="E503" s="639"/>
      <c r="F503" s="62">
        <v>1.5</v>
      </c>
      <c r="G503" s="37">
        <v>8</v>
      </c>
      <c r="H503" s="62">
        <v>12</v>
      </c>
      <c r="I503" s="62">
        <v>12.435</v>
      </c>
      <c r="J503" s="37">
        <v>64</v>
      </c>
      <c r="K503" s="37" t="s">
        <v>119</v>
      </c>
      <c r="L503" s="37" t="s">
        <v>45</v>
      </c>
      <c r="M503" s="38" t="s">
        <v>118</v>
      </c>
      <c r="N503" s="38"/>
      <c r="O503" s="37">
        <v>50</v>
      </c>
      <c r="P503" s="887" t="s">
        <v>794</v>
      </c>
      <c r="Q503" s="641"/>
      <c r="R503" s="641"/>
      <c r="S503" s="641"/>
      <c r="T503" s="642"/>
      <c r="U503" s="39" t="s">
        <v>45</v>
      </c>
      <c r="V503" s="39" t="s">
        <v>45</v>
      </c>
      <c r="W503" s="40" t="s">
        <v>0</v>
      </c>
      <c r="X503" s="58">
        <v>0</v>
      </c>
      <c r="Y503" s="55">
        <f>IFERROR(IF(X503="",0,CEILING((X503/$H503),1)*$H503),"")</f>
        <v>0</v>
      </c>
      <c r="Z503" s="41" t="str">
        <f>IFERROR(IF(Y503=0,"",ROUNDUP(Y503/H503,0)*0.01898),"")</f>
        <v/>
      </c>
      <c r="AA503" s="68" t="s">
        <v>45</v>
      </c>
      <c r="AB503" s="69" t="s">
        <v>45</v>
      </c>
      <c r="AC503" s="566" t="s">
        <v>795</v>
      </c>
      <c r="AG503" s="78"/>
      <c r="AJ503" s="84" t="s">
        <v>45</v>
      </c>
      <c r="AK503" s="84">
        <v>0</v>
      </c>
      <c r="BB503" s="567" t="s">
        <v>66</v>
      </c>
      <c r="BM503" s="78">
        <f>IFERROR(X503*I503/H503,"0")</f>
        <v>0</v>
      </c>
      <c r="BN503" s="78">
        <f>IFERROR(Y503*I503/H503,"0")</f>
        <v>0</v>
      </c>
      <c r="BO503" s="78">
        <f>IFERROR(1/J503*(X503/H503),"0")</f>
        <v>0</v>
      </c>
      <c r="BP503" s="78">
        <f>IFERROR(1/J503*(Y503/H503),"0")</f>
        <v>0</v>
      </c>
    </row>
    <row r="504" spans="1:68" x14ac:dyDescent="0.2">
      <c r="A504" s="646"/>
      <c r="B504" s="646"/>
      <c r="C504" s="646"/>
      <c r="D504" s="646"/>
      <c r="E504" s="646"/>
      <c r="F504" s="646"/>
      <c r="G504" s="646"/>
      <c r="H504" s="646"/>
      <c r="I504" s="646"/>
      <c r="J504" s="646"/>
      <c r="K504" s="646"/>
      <c r="L504" s="646"/>
      <c r="M504" s="646"/>
      <c r="N504" s="646"/>
      <c r="O504" s="647"/>
      <c r="P504" s="643" t="s">
        <v>40</v>
      </c>
      <c r="Q504" s="644"/>
      <c r="R504" s="644"/>
      <c r="S504" s="644"/>
      <c r="T504" s="644"/>
      <c r="U504" s="644"/>
      <c r="V504" s="645"/>
      <c r="W504" s="42" t="s">
        <v>39</v>
      </c>
      <c r="X504" s="43">
        <f>IFERROR(X503/H503,"0")</f>
        <v>0</v>
      </c>
      <c r="Y504" s="43">
        <f>IFERROR(Y503/H503,"0")</f>
        <v>0</v>
      </c>
      <c r="Z504" s="43">
        <f>IFERROR(IF(Z503="",0,Z503),"0")</f>
        <v>0</v>
      </c>
      <c r="AA504" s="67"/>
      <c r="AB504" s="67"/>
      <c r="AC504" s="67"/>
    </row>
    <row r="505" spans="1:68" x14ac:dyDescent="0.2">
      <c r="A505" s="646"/>
      <c r="B505" s="646"/>
      <c r="C505" s="646"/>
      <c r="D505" s="646"/>
      <c r="E505" s="646"/>
      <c r="F505" s="646"/>
      <c r="G505" s="646"/>
      <c r="H505" s="646"/>
      <c r="I505" s="646"/>
      <c r="J505" s="646"/>
      <c r="K505" s="646"/>
      <c r="L505" s="646"/>
      <c r="M505" s="646"/>
      <c r="N505" s="646"/>
      <c r="O505" s="647"/>
      <c r="P505" s="643" t="s">
        <v>40</v>
      </c>
      <c r="Q505" s="644"/>
      <c r="R505" s="644"/>
      <c r="S505" s="644"/>
      <c r="T505" s="644"/>
      <c r="U505" s="644"/>
      <c r="V505" s="645"/>
      <c r="W505" s="42" t="s">
        <v>0</v>
      </c>
      <c r="X505" s="43">
        <f>IFERROR(SUM(X503:X503),"0")</f>
        <v>0</v>
      </c>
      <c r="Y505" s="43">
        <f>IFERROR(SUM(Y503:Y503),"0")</f>
        <v>0</v>
      </c>
      <c r="Z505" s="42"/>
      <c r="AA505" s="67"/>
      <c r="AB505" s="67"/>
      <c r="AC505" s="67"/>
    </row>
    <row r="506" spans="1:68" ht="15" customHeight="1" x14ac:dyDescent="0.2">
      <c r="A506" s="646"/>
      <c r="B506" s="646"/>
      <c r="C506" s="646"/>
      <c r="D506" s="646"/>
      <c r="E506" s="646"/>
      <c r="F506" s="646"/>
      <c r="G506" s="646"/>
      <c r="H506" s="646"/>
      <c r="I506" s="646"/>
      <c r="J506" s="646"/>
      <c r="K506" s="646"/>
      <c r="L506" s="646"/>
      <c r="M506" s="646"/>
      <c r="N506" s="646"/>
      <c r="O506" s="891"/>
      <c r="P506" s="888" t="s">
        <v>33</v>
      </c>
      <c r="Q506" s="889"/>
      <c r="R506" s="889"/>
      <c r="S506" s="889"/>
      <c r="T506" s="889"/>
      <c r="U506" s="889"/>
      <c r="V506" s="890"/>
      <c r="W506" s="42" t="s">
        <v>0</v>
      </c>
      <c r="X506" s="43">
        <f>IFERROR(X24+X33+X37+X45+X49+X59+X66+X72+X81+X86+X93+X101+X109+X115+X122+X127+X133+X138+X143+X148+X154+X160+X172+X178+X182+X188+X193+X204+X216+X221+X232+X236+X240+X248+X257+X265+X272+X277+X281+X286+X297+X307+X315+X321+X328+X334+X341+X353+X358+X363+X367+X374+X378+X383+X387+X402+X407+X412+X419+X424+X429+X448+X454+X464+X470+X479+X485+X490+X495+X500+X505,"0")</f>
        <v>18229</v>
      </c>
      <c r="Y506" s="43">
        <f>IFERROR(Y24+Y33+Y37+Y45+Y49+Y59+Y66+Y72+Y81+Y86+Y93+Y101+Y109+Y115+Y122+Y127+Y133+Y138+Y143+Y148+Y154+Y160+Y172+Y178+Y182+Y188+Y193+Y204+Y216+Y221+Y232+Y236+Y240+Y248+Y257+Y265+Y272+Y277+Y281+Y286+Y297+Y307+Y315+Y321+Y328+Y334+Y341+Y353+Y358+Y363+Y367+Y374+Y378+Y383+Y387+Y402+Y407+Y412+Y419+Y424+Y429+Y448+Y454+Y464+Y470+Y479+Y485+Y490+Y495+Y500+Y505,"0")</f>
        <v>18344.38</v>
      </c>
      <c r="Z506" s="42"/>
      <c r="AA506" s="67"/>
      <c r="AB506" s="67"/>
      <c r="AC506" s="67"/>
    </row>
    <row r="507" spans="1:68" x14ac:dyDescent="0.2">
      <c r="A507" s="646"/>
      <c r="B507" s="646"/>
      <c r="C507" s="646"/>
      <c r="D507" s="646"/>
      <c r="E507" s="646"/>
      <c r="F507" s="646"/>
      <c r="G507" s="646"/>
      <c r="H507" s="646"/>
      <c r="I507" s="646"/>
      <c r="J507" s="646"/>
      <c r="K507" s="646"/>
      <c r="L507" s="646"/>
      <c r="M507" s="646"/>
      <c r="N507" s="646"/>
      <c r="O507" s="891"/>
      <c r="P507" s="888" t="s">
        <v>34</v>
      </c>
      <c r="Q507" s="889"/>
      <c r="R507" s="889"/>
      <c r="S507" s="889"/>
      <c r="T507" s="889"/>
      <c r="U507" s="889"/>
      <c r="V507" s="890"/>
      <c r="W507" s="42" t="s">
        <v>0</v>
      </c>
      <c r="X507" s="43">
        <f>IFERROR(SUM(BM22:BM503),"0")</f>
        <v>18953.666779154344</v>
      </c>
      <c r="Y507" s="43">
        <f>IFERROR(SUM(BN22:BN503),"0")</f>
        <v>19075.767000000003</v>
      </c>
      <c r="Z507" s="42"/>
      <c r="AA507" s="67"/>
      <c r="AB507" s="67"/>
      <c r="AC507" s="67"/>
    </row>
    <row r="508" spans="1:68" x14ac:dyDescent="0.2">
      <c r="A508" s="646"/>
      <c r="B508" s="646"/>
      <c r="C508" s="646"/>
      <c r="D508" s="646"/>
      <c r="E508" s="646"/>
      <c r="F508" s="646"/>
      <c r="G508" s="646"/>
      <c r="H508" s="646"/>
      <c r="I508" s="646"/>
      <c r="J508" s="646"/>
      <c r="K508" s="646"/>
      <c r="L508" s="646"/>
      <c r="M508" s="646"/>
      <c r="N508" s="646"/>
      <c r="O508" s="891"/>
      <c r="P508" s="888" t="s">
        <v>35</v>
      </c>
      <c r="Q508" s="889"/>
      <c r="R508" s="889"/>
      <c r="S508" s="889"/>
      <c r="T508" s="889"/>
      <c r="U508" s="889"/>
      <c r="V508" s="890"/>
      <c r="W508" s="42" t="s">
        <v>20</v>
      </c>
      <c r="X508" s="44">
        <f>ROUNDUP(SUM(BO22:BO503),0)</f>
        <v>28</v>
      </c>
      <c r="Y508" s="44">
        <f>ROUNDUP(SUM(BP22:BP503),0)</f>
        <v>28</v>
      </c>
      <c r="Z508" s="42"/>
      <c r="AA508" s="67"/>
      <c r="AB508" s="67"/>
      <c r="AC508" s="67"/>
    </row>
    <row r="509" spans="1:68" x14ac:dyDescent="0.2">
      <c r="A509" s="646"/>
      <c r="B509" s="646"/>
      <c r="C509" s="646"/>
      <c r="D509" s="646"/>
      <c r="E509" s="646"/>
      <c r="F509" s="646"/>
      <c r="G509" s="646"/>
      <c r="H509" s="646"/>
      <c r="I509" s="646"/>
      <c r="J509" s="646"/>
      <c r="K509" s="646"/>
      <c r="L509" s="646"/>
      <c r="M509" s="646"/>
      <c r="N509" s="646"/>
      <c r="O509" s="891"/>
      <c r="P509" s="888" t="s">
        <v>36</v>
      </c>
      <c r="Q509" s="889"/>
      <c r="R509" s="889"/>
      <c r="S509" s="889"/>
      <c r="T509" s="889"/>
      <c r="U509" s="889"/>
      <c r="V509" s="890"/>
      <c r="W509" s="42" t="s">
        <v>0</v>
      </c>
      <c r="X509" s="43">
        <f>GrossWeightTotal+PalletQtyTotal*25</f>
        <v>19653.666779154344</v>
      </c>
      <c r="Y509" s="43">
        <f>GrossWeightTotalR+PalletQtyTotalR*25</f>
        <v>19775.767000000003</v>
      </c>
      <c r="Z509" s="42"/>
      <c r="AA509" s="67"/>
      <c r="AB509" s="67"/>
      <c r="AC509" s="67"/>
    </row>
    <row r="510" spans="1:68" x14ac:dyDescent="0.2">
      <c r="A510" s="646"/>
      <c r="B510" s="646"/>
      <c r="C510" s="646"/>
      <c r="D510" s="646"/>
      <c r="E510" s="646"/>
      <c r="F510" s="646"/>
      <c r="G510" s="646"/>
      <c r="H510" s="646"/>
      <c r="I510" s="646"/>
      <c r="J510" s="646"/>
      <c r="K510" s="646"/>
      <c r="L510" s="646"/>
      <c r="M510" s="646"/>
      <c r="N510" s="646"/>
      <c r="O510" s="891"/>
      <c r="P510" s="888" t="s">
        <v>37</v>
      </c>
      <c r="Q510" s="889"/>
      <c r="R510" s="889"/>
      <c r="S510" s="889"/>
      <c r="T510" s="889"/>
      <c r="U510" s="889"/>
      <c r="V510" s="890"/>
      <c r="W510" s="42" t="s">
        <v>20</v>
      </c>
      <c r="X510" s="43">
        <f>IFERROR(X23+X32+X36+X44+X48+X58+X65+X71+X80+X85+X92+X100+X108+X114+X121+X126+X132+X137+X142+X147+X153+X159+X171+X177+X181+X187+X192+X203+X215+X220+X231+X235+X239+X247+X256+X264+X271+X276+X280+X285+X296+X306+X314+X320+X327+X333+X340+X352+X357+X362+X366+X373+X377+X382+X386+X401+X406+X411+X418+X423+X428+X447+X453+X463+X469+X478+X484+X489+X494+X499+X504,"0")</f>
        <v>1839.1099471028226</v>
      </c>
      <c r="Y510" s="43">
        <f>IFERROR(Y23+Y32+Y36+Y44+Y48+Y58+Y65+Y71+Y80+Y85+Y92+Y100+Y108+Y114+Y121+Y126+Y132+Y137+Y142+Y147+Y153+Y159+Y171+Y177+Y181+Y187+Y192+Y203+Y215+Y220+Y231+Y235+Y239+Y247+Y256+Y264+Y271+Y276+Y280+Y285+Y296+Y306+Y314+Y320+Y327+Y333+Y340+Y352+Y357+Y362+Y366+Y373+Y377+Y382+Y386+Y401+Y406+Y411+Y418+Y423+Y428+Y447+Y453+Y463+Y469+Y478+Y484+Y489+Y494+Y499+Y504,"0")</f>
        <v>1857</v>
      </c>
      <c r="Z510" s="42"/>
      <c r="AA510" s="67"/>
      <c r="AB510" s="67"/>
      <c r="AC510" s="67"/>
    </row>
    <row r="511" spans="1:68" ht="14.25" x14ac:dyDescent="0.2">
      <c r="A511" s="646"/>
      <c r="B511" s="646"/>
      <c r="C511" s="646"/>
      <c r="D511" s="646"/>
      <c r="E511" s="646"/>
      <c r="F511" s="646"/>
      <c r="G511" s="646"/>
      <c r="H511" s="646"/>
      <c r="I511" s="646"/>
      <c r="J511" s="646"/>
      <c r="K511" s="646"/>
      <c r="L511" s="646"/>
      <c r="M511" s="646"/>
      <c r="N511" s="646"/>
      <c r="O511" s="891"/>
      <c r="P511" s="888" t="s">
        <v>38</v>
      </c>
      <c r="Q511" s="889"/>
      <c r="R511" s="889"/>
      <c r="S511" s="889"/>
      <c r="T511" s="889"/>
      <c r="U511" s="889"/>
      <c r="V511" s="890"/>
      <c r="W511" s="45" t="s">
        <v>51</v>
      </c>
      <c r="X511" s="42"/>
      <c r="Y511" s="42"/>
      <c r="Z511" s="42">
        <f>IFERROR(Z23+Z32+Z36+Z44+Z48+Z58+Z65+Z71+Z80+Z85+Z92+Z100+Z108+Z114+Z121+Z126+Z132+Z137+Z142+Z147+Z153+Z159+Z171+Z177+Z181+Z187+Z192+Z203+Z215+Z220+Z231+Z235+Z239+Z247+Z256+Z264+Z271+Z276+Z280+Z285+Z296+Z306+Z314+Z320+Z327+Z333+Z340+Z352+Z357+Z362+Z366+Z373+Z377+Z382+Z386+Z401+Z406+Z411+Z418+Z423+Z428+Z447+Z453+Z463+Z469+Z478+Z484+Z489+Z494+Z499+Z504,"0")</f>
        <v>30.146130000000003</v>
      </c>
      <c r="AA511" s="67"/>
      <c r="AB511" s="67"/>
      <c r="AC511" s="67"/>
    </row>
    <row r="512" spans="1:68" ht="13.5" thickBot="1" x14ac:dyDescent="0.25"/>
    <row r="513" spans="1:32" ht="27" thickTop="1" thickBot="1" x14ac:dyDescent="0.25">
      <c r="A513" s="46" t="s">
        <v>9</v>
      </c>
      <c r="B513" s="85" t="s">
        <v>77</v>
      </c>
      <c r="C513" s="894" t="s">
        <v>112</v>
      </c>
      <c r="D513" s="894" t="s">
        <v>112</v>
      </c>
      <c r="E513" s="894" t="s">
        <v>112</v>
      </c>
      <c r="F513" s="894" t="s">
        <v>112</v>
      </c>
      <c r="G513" s="894" t="s">
        <v>112</v>
      </c>
      <c r="H513" s="894" t="s">
        <v>112</v>
      </c>
      <c r="I513" s="894" t="s">
        <v>271</v>
      </c>
      <c r="J513" s="894" t="s">
        <v>271</v>
      </c>
      <c r="K513" s="894" t="s">
        <v>271</v>
      </c>
      <c r="L513" s="894" t="s">
        <v>271</v>
      </c>
      <c r="M513" s="894" t="s">
        <v>271</v>
      </c>
      <c r="N513" s="895"/>
      <c r="O513" s="894" t="s">
        <v>271</v>
      </c>
      <c r="P513" s="894" t="s">
        <v>271</v>
      </c>
      <c r="Q513" s="894" t="s">
        <v>271</v>
      </c>
      <c r="R513" s="894" t="s">
        <v>271</v>
      </c>
      <c r="S513" s="894" t="s">
        <v>271</v>
      </c>
      <c r="T513" s="894" t="s">
        <v>560</v>
      </c>
      <c r="U513" s="894" t="s">
        <v>560</v>
      </c>
      <c r="V513" s="894" t="s">
        <v>615</v>
      </c>
      <c r="W513" s="894" t="s">
        <v>615</v>
      </c>
      <c r="X513" s="894" t="s">
        <v>615</v>
      </c>
      <c r="Y513" s="894" t="s">
        <v>615</v>
      </c>
      <c r="Z513" s="85" t="s">
        <v>671</v>
      </c>
      <c r="AA513" s="894" t="s">
        <v>740</v>
      </c>
      <c r="AB513" s="894" t="s">
        <v>740</v>
      </c>
      <c r="AC513" s="60"/>
      <c r="AF513" s="1"/>
    </row>
    <row r="514" spans="1:32" ht="14.25" customHeight="1" thickTop="1" x14ac:dyDescent="0.2">
      <c r="A514" s="892" t="s">
        <v>10</v>
      </c>
      <c r="B514" s="894" t="s">
        <v>77</v>
      </c>
      <c r="C514" s="894" t="s">
        <v>113</v>
      </c>
      <c r="D514" s="894" t="s">
        <v>130</v>
      </c>
      <c r="E514" s="894" t="s">
        <v>192</v>
      </c>
      <c r="F514" s="894" t="s">
        <v>214</v>
      </c>
      <c r="G514" s="894" t="s">
        <v>247</v>
      </c>
      <c r="H514" s="894" t="s">
        <v>112</v>
      </c>
      <c r="I514" s="894" t="s">
        <v>272</v>
      </c>
      <c r="J514" s="894" t="s">
        <v>312</v>
      </c>
      <c r="K514" s="894" t="s">
        <v>373</v>
      </c>
      <c r="L514" s="894" t="s">
        <v>413</v>
      </c>
      <c r="M514" s="894" t="s">
        <v>429</v>
      </c>
      <c r="N514" s="1"/>
      <c r="O514" s="894" t="s">
        <v>443</v>
      </c>
      <c r="P514" s="894" t="s">
        <v>453</v>
      </c>
      <c r="Q514" s="894" t="s">
        <v>460</v>
      </c>
      <c r="R514" s="894" t="s">
        <v>465</v>
      </c>
      <c r="S514" s="894" t="s">
        <v>550</v>
      </c>
      <c r="T514" s="894" t="s">
        <v>561</v>
      </c>
      <c r="U514" s="894" t="s">
        <v>595</v>
      </c>
      <c r="V514" s="894" t="s">
        <v>616</v>
      </c>
      <c r="W514" s="894" t="s">
        <v>648</v>
      </c>
      <c r="X514" s="894" t="s">
        <v>663</v>
      </c>
      <c r="Y514" s="894" t="s">
        <v>667</v>
      </c>
      <c r="Z514" s="894" t="s">
        <v>671</v>
      </c>
      <c r="AA514" s="894" t="s">
        <v>740</v>
      </c>
      <c r="AB514" s="894" t="s">
        <v>791</v>
      </c>
      <c r="AC514" s="60"/>
      <c r="AF514" s="1"/>
    </row>
    <row r="515" spans="1:32" ht="13.5" thickBot="1" x14ac:dyDescent="0.25">
      <c r="A515" s="893"/>
      <c r="B515" s="894"/>
      <c r="C515" s="894"/>
      <c r="D515" s="894"/>
      <c r="E515" s="894"/>
      <c r="F515" s="894"/>
      <c r="G515" s="894"/>
      <c r="H515" s="894"/>
      <c r="I515" s="894"/>
      <c r="J515" s="894"/>
      <c r="K515" s="894"/>
      <c r="L515" s="894"/>
      <c r="M515" s="894"/>
      <c r="N515" s="1"/>
      <c r="O515" s="894"/>
      <c r="P515" s="894"/>
      <c r="Q515" s="894"/>
      <c r="R515" s="894"/>
      <c r="S515" s="894"/>
      <c r="T515" s="894"/>
      <c r="U515" s="894"/>
      <c r="V515" s="894"/>
      <c r="W515" s="894"/>
      <c r="X515" s="894"/>
      <c r="Y515" s="894"/>
      <c r="Z515" s="894"/>
      <c r="AA515" s="894"/>
      <c r="AB515" s="894"/>
      <c r="AC515" s="60"/>
      <c r="AF515" s="1"/>
    </row>
    <row r="516" spans="1:32" ht="18" thickTop="1" thickBot="1" x14ac:dyDescent="0.25">
      <c r="A516" s="46" t="s">
        <v>13</v>
      </c>
      <c r="B516" s="52">
        <f>IFERROR(Y22*1,"0")+IFERROR(Y26*1,"0")+IFERROR(Y27*1,"0")+IFERROR(Y28*1,"0")+IFERROR(Y29*1,"0")+IFERROR(Y30*1,"0")+IFERROR(Y31*1,"0")+IFERROR(Y35*1,"0")</f>
        <v>0</v>
      </c>
      <c r="C516" s="52">
        <f>IFERROR(Y41*1,"0")+IFERROR(Y42*1,"0")+IFERROR(Y43*1,"0")+IFERROR(Y47*1,"0")</f>
        <v>0</v>
      </c>
      <c r="D516" s="52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88.2</v>
      </c>
      <c r="E516" s="52">
        <f>IFERROR(Y89*1,"0")+IFERROR(Y90*1,"0")+IFERROR(Y91*1,"0")+IFERROR(Y95*1,"0")+IFERROR(Y96*1,"0")+IFERROR(Y97*1,"0")+IFERROR(Y98*1,"0")+IFERROR(Y99*1,"0")</f>
        <v>59.4</v>
      </c>
      <c r="F516" s="52">
        <f>IFERROR(Y104*1,"0")+IFERROR(Y105*1,"0")+IFERROR(Y106*1,"0")+IFERROR(Y107*1,"0")+IFERROR(Y111*1,"0")+IFERROR(Y112*1,"0")+IFERROR(Y113*1,"0")+IFERROR(Y117*1,"0")+IFERROR(Y118*1,"0")+IFERROR(Y119*1,"0")+IFERROR(Y120*1,"0")+IFERROR(Y124*1,"0")+IFERROR(Y125*1,"0")</f>
        <v>191.7</v>
      </c>
      <c r="G516" s="52">
        <f>IFERROR(Y130*1,"0")+IFERROR(Y131*1,"0")+IFERROR(Y135*1,"0")+IFERROR(Y136*1,"0")+IFERROR(Y140*1,"0")+IFERROR(Y141*1,"0")</f>
        <v>37.6</v>
      </c>
      <c r="H516" s="52">
        <f>IFERROR(Y146*1,"0")+IFERROR(Y150*1,"0")+IFERROR(Y151*1,"0")+IFERROR(Y152*1,"0")</f>
        <v>0</v>
      </c>
      <c r="I516" s="52">
        <f>IFERROR(Y158*1,"0")+IFERROR(Y162*1,"0")+IFERROR(Y163*1,"0")+IFERROR(Y164*1,"0")+IFERROR(Y165*1,"0")+IFERROR(Y166*1,"0")+IFERROR(Y167*1,"0")+IFERROR(Y168*1,"0")+IFERROR(Y169*1,"0")+IFERROR(Y170*1,"0")+IFERROR(Y174*1,"0")+IFERROR(Y175*1,"0")+IFERROR(Y176*1,"0")+IFERROR(Y180*1,"0")</f>
        <v>130.20000000000002</v>
      </c>
      <c r="J516" s="52">
        <f>IFERROR(Y185*1,"0")+IFERROR(Y186*1,"0")+IFERROR(Y190*1,"0")+IFERROR(Y191*1,"0")+IFERROR(Y195*1,"0")+IFERROR(Y196*1,"0")+IFERROR(Y197*1,"0")+IFERROR(Y198*1,"0")+IFERROR(Y199*1,"0")+IFERROR(Y200*1,"0")+IFERROR(Y201*1,"0")+IFERROR(Y202*1,"0")+IFERROR(Y206*1,"0")+IFERROR(Y207*1,"0")+IFERROR(Y208*1,"0")+IFERROR(Y209*1,"0")+IFERROR(Y210*1,"0")+IFERROR(Y211*1,"0")+IFERROR(Y212*1,"0")+IFERROR(Y213*1,"0")+IFERROR(Y214*1,"0")+IFERROR(Y218*1,"0")+IFERROR(Y219*1,"0")</f>
        <v>2210.6999999999998</v>
      </c>
      <c r="K516" s="52">
        <f>IFERROR(Y224*1,"0")+IFERROR(Y225*1,"0")+IFERROR(Y226*1,"0")+IFERROR(Y227*1,"0")+IFERROR(Y228*1,"0")+IFERROR(Y229*1,"0")+IFERROR(Y230*1,"0")+IFERROR(Y234*1,"0")+IFERROR(Y238*1,"0")+IFERROR(Y242*1,"0")+IFERROR(Y243*1,"0")+IFERROR(Y244*1,"0")+IFERROR(Y245*1,"0")+IFERROR(Y246*1,"0")</f>
        <v>0</v>
      </c>
      <c r="L516" s="52">
        <f>IFERROR(Y251*1,"0")+IFERROR(Y252*1,"0")+IFERROR(Y253*1,"0")+IFERROR(Y254*1,"0")+IFERROR(Y255*1,"0")</f>
        <v>64.800000000000011</v>
      </c>
      <c r="M516" s="52">
        <f>IFERROR(Y260*1,"0")+IFERROR(Y261*1,"0")+IFERROR(Y262*1,"0")+IFERROR(Y263*1,"0")</f>
        <v>0</v>
      </c>
      <c r="N516" s="1"/>
      <c r="O516" s="52">
        <f>IFERROR(Y268*1,"0")+IFERROR(Y269*1,"0")+IFERROR(Y270*1,"0")</f>
        <v>0</v>
      </c>
      <c r="P516" s="52">
        <f>IFERROR(Y275*1,"0")+IFERROR(Y279*1,"0")</f>
        <v>0</v>
      </c>
      <c r="Q516" s="52">
        <f>IFERROR(Y284*1,"0")</f>
        <v>0</v>
      </c>
      <c r="R516" s="52">
        <f>IFERROR(Y289*1,"0")+IFERROR(Y290*1,"0")+IFERROR(Y291*1,"0")+IFERROR(Y292*1,"0")+IFERROR(Y293*1,"0")+IFERROR(Y294*1,"0")+IFERROR(Y295*1,"0")+IFERROR(Y299*1,"0")+IFERROR(Y300*1,"0")+IFERROR(Y301*1,"0")+IFERROR(Y302*1,"0")+IFERROR(Y303*1,"0")+IFERROR(Y304*1,"0")+IFERROR(Y305*1,"0")+IFERROR(Y309*1,"0")+IFERROR(Y310*1,"0")+IFERROR(Y311*1,"0")+IFERROR(Y312*1,"0")+IFERROR(Y313*1,"0")+IFERROR(Y317*1,"0")+IFERROR(Y318*1,"0")+IFERROR(Y319*1,"0")+IFERROR(Y323*1,"0")+IFERROR(Y324*1,"0")+IFERROR(Y325*1,"0")+IFERROR(Y326*1,"0")+IFERROR(Y330*1,"0")+IFERROR(Y331*1,"0")+IFERROR(Y332*1,"0")</f>
        <v>287.40000000000003</v>
      </c>
      <c r="S516" s="52">
        <f>IFERROR(Y337*1,"0")+IFERROR(Y338*1,"0")+IFERROR(Y339*1,"0")</f>
        <v>91.5</v>
      </c>
      <c r="T516" s="52">
        <f>IFERROR(Y345*1,"0")+IFERROR(Y346*1,"0")+IFERROR(Y347*1,"0")+IFERROR(Y348*1,"0")+IFERROR(Y349*1,"0")+IFERROR(Y350*1,"0")+IFERROR(Y351*1,"0")+IFERROR(Y355*1,"0")+IFERROR(Y356*1,"0")+IFERROR(Y360*1,"0")+IFERROR(Y361*1,"0")+IFERROR(Y365*1,"0")</f>
        <v>13230</v>
      </c>
      <c r="U516" s="52">
        <f>IFERROR(Y370*1,"0")+IFERROR(Y371*1,"0")+IFERROR(Y372*1,"0")+IFERROR(Y376*1,"0")+IFERROR(Y380*1,"0")+IFERROR(Y381*1,"0")+IFERROR(Y385*1,"0")</f>
        <v>374.4</v>
      </c>
      <c r="V516" s="52">
        <f>IFERROR(Y391*1,"0")+IFERROR(Y392*1,"0")+IFERROR(Y393*1,"0")+IFERROR(Y394*1,"0")+IFERROR(Y395*1,"0")+IFERROR(Y396*1,"0")+IFERROR(Y397*1,"0")+IFERROR(Y398*1,"0")+IFERROR(Y399*1,"0")+IFERROR(Y400*1,"0")+IFERROR(Y404*1,"0")+IFERROR(Y405*1,"0")</f>
        <v>54</v>
      </c>
      <c r="W516" s="52">
        <f>IFERROR(Y410*1,"0")+IFERROR(Y414*1,"0")+IFERROR(Y415*1,"0")+IFERROR(Y416*1,"0")+IFERROR(Y417*1,"0")</f>
        <v>302.40000000000003</v>
      </c>
      <c r="X516" s="52">
        <f>IFERROR(Y422*1,"0")</f>
        <v>0</v>
      </c>
      <c r="Y516" s="52">
        <f>IFERROR(Y427*1,"0")</f>
        <v>0</v>
      </c>
      <c r="Z516" s="52">
        <f>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450*1,"0")+IFERROR(Y451*1,"0")+IFERROR(Y452*1,"0")+IFERROR(Y456*1,"0")+IFERROR(Y457*1,"0")+IFERROR(Y458*1,"0")+IFERROR(Y459*1,"0")+IFERROR(Y460*1,"0")+IFERROR(Y461*1,"0")+IFERROR(Y462*1,"0")+IFERROR(Y466*1,"0")+IFERROR(Y467*1,"0")+IFERROR(Y468*1,"0")</f>
        <v>797.28</v>
      </c>
      <c r="AA516" s="52">
        <f>IFERROR(Y474*1,"0")+IFERROR(Y475*1,"0")+IFERROR(Y476*1,"0")+IFERROR(Y477*1,"0")+IFERROR(Y481*1,"0")+IFERROR(Y482*1,"0")+IFERROR(Y483*1,"0")+IFERROR(Y487*1,"0")+IFERROR(Y488*1,"0")+IFERROR(Y492*1,"0")+IFERROR(Y493*1,"0")+IFERROR(Y497*1,"0")+IFERROR(Y498*1,"0")</f>
        <v>424.79999999999995</v>
      </c>
      <c r="AB516" s="52">
        <f>IFERROR(Y503*1,"0")</f>
        <v>0</v>
      </c>
      <c r="AC516" s="60"/>
      <c r="AF516" s="1"/>
    </row>
  </sheetData>
  <sheetProtection algorithmName="SHA-512" hashValue="fg07bFG5ws+No9KtKkKgtJjRxZLsMZK0EATB0ydjYEkRj9BTK32d8o2qIq+KU/OUSDdgljkoGahNs9r+7gafZA==" saltValue="ZZB+AdrxGWR+8+KkIxbuH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904">
    <mergeCell ref="U514:U515"/>
    <mergeCell ref="V514:V515"/>
    <mergeCell ref="W514:W515"/>
    <mergeCell ref="X514:X515"/>
    <mergeCell ref="Y514:Y515"/>
    <mergeCell ref="Z514:Z515"/>
    <mergeCell ref="AA514:AA515"/>
    <mergeCell ref="AB514:AB515"/>
    <mergeCell ref="C513:H513"/>
    <mergeCell ref="I513:S513"/>
    <mergeCell ref="T513:U513"/>
    <mergeCell ref="V513:Y513"/>
    <mergeCell ref="AA513:AB513"/>
    <mergeCell ref="J514:J515"/>
    <mergeCell ref="K514:K515"/>
    <mergeCell ref="L514:L515"/>
    <mergeCell ref="M514:M515"/>
    <mergeCell ref="O514:O515"/>
    <mergeCell ref="P514:P515"/>
    <mergeCell ref="Q514:Q515"/>
    <mergeCell ref="R514:R515"/>
    <mergeCell ref="S514:S515"/>
    <mergeCell ref="T514:T515"/>
    <mergeCell ref="A514:A515"/>
    <mergeCell ref="B514:B515"/>
    <mergeCell ref="C514:C515"/>
    <mergeCell ref="D514:D515"/>
    <mergeCell ref="E514:E515"/>
    <mergeCell ref="F514:F515"/>
    <mergeCell ref="G514:G515"/>
    <mergeCell ref="H514:H515"/>
    <mergeCell ref="I514:I515"/>
    <mergeCell ref="A502:Z502"/>
    <mergeCell ref="D503:E503"/>
    <mergeCell ref="P503:T503"/>
    <mergeCell ref="P504:V504"/>
    <mergeCell ref="A504:O505"/>
    <mergeCell ref="P505:V505"/>
    <mergeCell ref="P506:V506"/>
    <mergeCell ref="A506:O511"/>
    <mergeCell ref="P507:V507"/>
    <mergeCell ref="P508:V508"/>
    <mergeCell ref="P509:V509"/>
    <mergeCell ref="P510:V510"/>
    <mergeCell ref="P511:V511"/>
    <mergeCell ref="A496:Z496"/>
    <mergeCell ref="D497:E497"/>
    <mergeCell ref="P497:T497"/>
    <mergeCell ref="D498:E498"/>
    <mergeCell ref="P498:T498"/>
    <mergeCell ref="P499:V499"/>
    <mergeCell ref="A499:O500"/>
    <mergeCell ref="P500:V500"/>
    <mergeCell ref="A501:Z501"/>
    <mergeCell ref="P489:V489"/>
    <mergeCell ref="A489:O490"/>
    <mergeCell ref="P490:V490"/>
    <mergeCell ref="A491:Z491"/>
    <mergeCell ref="D492:E492"/>
    <mergeCell ref="P492:T492"/>
    <mergeCell ref="D493:E493"/>
    <mergeCell ref="P493:T493"/>
    <mergeCell ref="P494:V494"/>
    <mergeCell ref="A494:O495"/>
    <mergeCell ref="P495:V495"/>
    <mergeCell ref="D483:E483"/>
    <mergeCell ref="P483:T483"/>
    <mergeCell ref="P484:V484"/>
    <mergeCell ref="A484:O485"/>
    <mergeCell ref="P485:V485"/>
    <mergeCell ref="A486:Z486"/>
    <mergeCell ref="D487:E487"/>
    <mergeCell ref="P487:T487"/>
    <mergeCell ref="D488:E488"/>
    <mergeCell ref="P488:T488"/>
    <mergeCell ref="D477:E477"/>
    <mergeCell ref="P477:T477"/>
    <mergeCell ref="P478:V478"/>
    <mergeCell ref="A478:O479"/>
    <mergeCell ref="P479:V479"/>
    <mergeCell ref="A480:Z480"/>
    <mergeCell ref="D481:E481"/>
    <mergeCell ref="P481:T481"/>
    <mergeCell ref="D482:E482"/>
    <mergeCell ref="P482:T482"/>
    <mergeCell ref="A471:Z471"/>
    <mergeCell ref="A472:Z472"/>
    <mergeCell ref="A473:Z473"/>
    <mergeCell ref="D474:E474"/>
    <mergeCell ref="P474:T474"/>
    <mergeCell ref="D475:E475"/>
    <mergeCell ref="P475:T475"/>
    <mergeCell ref="D476:E476"/>
    <mergeCell ref="P476:T476"/>
    <mergeCell ref="A465:Z465"/>
    <mergeCell ref="D466:E466"/>
    <mergeCell ref="P466:T466"/>
    <mergeCell ref="D467:E467"/>
    <mergeCell ref="P467:T467"/>
    <mergeCell ref="D468:E468"/>
    <mergeCell ref="P468:T468"/>
    <mergeCell ref="P469:V469"/>
    <mergeCell ref="A469:O470"/>
    <mergeCell ref="P470:V470"/>
    <mergeCell ref="D460:E460"/>
    <mergeCell ref="P460:T460"/>
    <mergeCell ref="D461:E461"/>
    <mergeCell ref="P461:T461"/>
    <mergeCell ref="D462:E462"/>
    <mergeCell ref="P462:T462"/>
    <mergeCell ref="P463:V463"/>
    <mergeCell ref="A463:O464"/>
    <mergeCell ref="P464:V464"/>
    <mergeCell ref="A455:Z455"/>
    <mergeCell ref="D456:E456"/>
    <mergeCell ref="P456:T456"/>
    <mergeCell ref="D457:E457"/>
    <mergeCell ref="P457:T457"/>
    <mergeCell ref="D458:E458"/>
    <mergeCell ref="P458:T458"/>
    <mergeCell ref="D459:E459"/>
    <mergeCell ref="P459:T459"/>
    <mergeCell ref="A449:Z449"/>
    <mergeCell ref="D450:E450"/>
    <mergeCell ref="P450:T450"/>
    <mergeCell ref="D451:E451"/>
    <mergeCell ref="P451:T451"/>
    <mergeCell ref="D452:E452"/>
    <mergeCell ref="P452:T452"/>
    <mergeCell ref="P453:V453"/>
    <mergeCell ref="A453:O454"/>
    <mergeCell ref="P454:V454"/>
    <mergeCell ref="D444:E444"/>
    <mergeCell ref="P444:T444"/>
    <mergeCell ref="D445:E445"/>
    <mergeCell ref="P445:T445"/>
    <mergeCell ref="D446:E446"/>
    <mergeCell ref="P446:T446"/>
    <mergeCell ref="P447:V447"/>
    <mergeCell ref="A447:O448"/>
    <mergeCell ref="P448:V448"/>
    <mergeCell ref="D439:E439"/>
    <mergeCell ref="P439:T439"/>
    <mergeCell ref="D440:E440"/>
    <mergeCell ref="P440:T440"/>
    <mergeCell ref="D441:E441"/>
    <mergeCell ref="P441:T441"/>
    <mergeCell ref="D442:E442"/>
    <mergeCell ref="P442:T442"/>
    <mergeCell ref="D443:E443"/>
    <mergeCell ref="P443:T443"/>
    <mergeCell ref="D434:E434"/>
    <mergeCell ref="P434:T434"/>
    <mergeCell ref="D435:E435"/>
    <mergeCell ref="P435:T435"/>
    <mergeCell ref="D436:E436"/>
    <mergeCell ref="P436:T436"/>
    <mergeCell ref="D437:E437"/>
    <mergeCell ref="P437:T437"/>
    <mergeCell ref="D438:E438"/>
    <mergeCell ref="P438:T438"/>
    <mergeCell ref="D427:E427"/>
    <mergeCell ref="P427:T427"/>
    <mergeCell ref="P428:V428"/>
    <mergeCell ref="A428:O429"/>
    <mergeCell ref="P429:V429"/>
    <mergeCell ref="A430:Z430"/>
    <mergeCell ref="A431:Z431"/>
    <mergeCell ref="A432:Z432"/>
    <mergeCell ref="D433:E433"/>
    <mergeCell ref="P433:T433"/>
    <mergeCell ref="A420:Z420"/>
    <mergeCell ref="A421:Z421"/>
    <mergeCell ref="D422:E422"/>
    <mergeCell ref="P422:T422"/>
    <mergeCell ref="P423:V423"/>
    <mergeCell ref="A423:O424"/>
    <mergeCell ref="P424:V424"/>
    <mergeCell ref="A425:Z425"/>
    <mergeCell ref="A426:Z426"/>
    <mergeCell ref="D415:E415"/>
    <mergeCell ref="P415:T415"/>
    <mergeCell ref="D416:E416"/>
    <mergeCell ref="P416:T416"/>
    <mergeCell ref="D417:E417"/>
    <mergeCell ref="P417:T417"/>
    <mergeCell ref="P418:V418"/>
    <mergeCell ref="A418:O419"/>
    <mergeCell ref="P419:V419"/>
    <mergeCell ref="A409:Z409"/>
    <mergeCell ref="D410:E410"/>
    <mergeCell ref="P410:T410"/>
    <mergeCell ref="P411:V411"/>
    <mergeCell ref="A411:O412"/>
    <mergeCell ref="P412:V412"/>
    <mergeCell ref="A413:Z413"/>
    <mergeCell ref="D414:E414"/>
    <mergeCell ref="P414:T414"/>
    <mergeCell ref="A403:Z403"/>
    <mergeCell ref="D404:E404"/>
    <mergeCell ref="P404:T404"/>
    <mergeCell ref="D405:E405"/>
    <mergeCell ref="P405:T405"/>
    <mergeCell ref="P406:V406"/>
    <mergeCell ref="A406:O407"/>
    <mergeCell ref="P407:V407"/>
    <mergeCell ref="A408:Z408"/>
    <mergeCell ref="D397:E397"/>
    <mergeCell ref="P397:T397"/>
    <mergeCell ref="D398:E398"/>
    <mergeCell ref="P398:T398"/>
    <mergeCell ref="D399:E399"/>
    <mergeCell ref="P399:T399"/>
    <mergeCell ref="D400:E400"/>
    <mergeCell ref="P400:T400"/>
    <mergeCell ref="P401:V401"/>
    <mergeCell ref="A401:O402"/>
    <mergeCell ref="P402:V402"/>
    <mergeCell ref="D392:E392"/>
    <mergeCell ref="P392:T392"/>
    <mergeCell ref="D393:E393"/>
    <mergeCell ref="P393:T393"/>
    <mergeCell ref="D394:E394"/>
    <mergeCell ref="P394:T394"/>
    <mergeCell ref="D395:E395"/>
    <mergeCell ref="P395:T395"/>
    <mergeCell ref="D396:E396"/>
    <mergeCell ref="P396:T396"/>
    <mergeCell ref="D385:E385"/>
    <mergeCell ref="P385:T385"/>
    <mergeCell ref="P386:V386"/>
    <mergeCell ref="A386:O387"/>
    <mergeCell ref="P387:V387"/>
    <mergeCell ref="A388:Z388"/>
    <mergeCell ref="A389:Z389"/>
    <mergeCell ref="A390:Z390"/>
    <mergeCell ref="D391:E391"/>
    <mergeCell ref="P391:T391"/>
    <mergeCell ref="A379:Z379"/>
    <mergeCell ref="D380:E380"/>
    <mergeCell ref="P380:T380"/>
    <mergeCell ref="D381:E381"/>
    <mergeCell ref="P381:T381"/>
    <mergeCell ref="P382:V382"/>
    <mergeCell ref="A382:O383"/>
    <mergeCell ref="P383:V383"/>
    <mergeCell ref="A384:Z384"/>
    <mergeCell ref="D372:E372"/>
    <mergeCell ref="P372:T372"/>
    <mergeCell ref="P373:V373"/>
    <mergeCell ref="A373:O374"/>
    <mergeCell ref="P374:V374"/>
    <mergeCell ref="A375:Z375"/>
    <mergeCell ref="D376:E376"/>
    <mergeCell ref="P376:T376"/>
    <mergeCell ref="P377:V377"/>
    <mergeCell ref="A377:O378"/>
    <mergeCell ref="P378:V378"/>
    <mergeCell ref="P366:V366"/>
    <mergeCell ref="A366:O367"/>
    <mergeCell ref="P367:V367"/>
    <mergeCell ref="A368:Z368"/>
    <mergeCell ref="A369:Z369"/>
    <mergeCell ref="D370:E370"/>
    <mergeCell ref="P370:T370"/>
    <mergeCell ref="D371:E371"/>
    <mergeCell ref="P371:T371"/>
    <mergeCell ref="D360:E360"/>
    <mergeCell ref="P360:T360"/>
    <mergeCell ref="D361:E361"/>
    <mergeCell ref="P361:T361"/>
    <mergeCell ref="P362:V362"/>
    <mergeCell ref="A362:O363"/>
    <mergeCell ref="P363:V363"/>
    <mergeCell ref="A364:Z364"/>
    <mergeCell ref="D365:E365"/>
    <mergeCell ref="P365:T365"/>
    <mergeCell ref="A354:Z354"/>
    <mergeCell ref="D355:E355"/>
    <mergeCell ref="P355:T355"/>
    <mergeCell ref="D356:E356"/>
    <mergeCell ref="P356:T356"/>
    <mergeCell ref="P357:V357"/>
    <mergeCell ref="A357:O358"/>
    <mergeCell ref="P358:V358"/>
    <mergeCell ref="A359:Z359"/>
    <mergeCell ref="D348:E348"/>
    <mergeCell ref="P348:T348"/>
    <mergeCell ref="D349:E349"/>
    <mergeCell ref="P349:T349"/>
    <mergeCell ref="D350:E350"/>
    <mergeCell ref="P350:T350"/>
    <mergeCell ref="D351:E351"/>
    <mergeCell ref="P351:T351"/>
    <mergeCell ref="P352:V352"/>
    <mergeCell ref="A352:O353"/>
    <mergeCell ref="P353:V353"/>
    <mergeCell ref="A342:Z342"/>
    <mergeCell ref="A343:Z343"/>
    <mergeCell ref="A344:Z344"/>
    <mergeCell ref="D345:E345"/>
    <mergeCell ref="P345:T345"/>
    <mergeCell ref="D346:E346"/>
    <mergeCell ref="P346:T346"/>
    <mergeCell ref="D347:E347"/>
    <mergeCell ref="P347:T347"/>
    <mergeCell ref="D337:E337"/>
    <mergeCell ref="P337:T337"/>
    <mergeCell ref="D338:E338"/>
    <mergeCell ref="P338:T338"/>
    <mergeCell ref="D339:E339"/>
    <mergeCell ref="P339:T339"/>
    <mergeCell ref="P340:V340"/>
    <mergeCell ref="A340:O341"/>
    <mergeCell ref="P341:V341"/>
    <mergeCell ref="D331:E331"/>
    <mergeCell ref="P331:T331"/>
    <mergeCell ref="D332:E332"/>
    <mergeCell ref="P332:T332"/>
    <mergeCell ref="P333:V333"/>
    <mergeCell ref="A333:O334"/>
    <mergeCell ref="P334:V334"/>
    <mergeCell ref="A335:Z335"/>
    <mergeCell ref="A336:Z336"/>
    <mergeCell ref="D325:E325"/>
    <mergeCell ref="P325:T325"/>
    <mergeCell ref="D326:E326"/>
    <mergeCell ref="P326:T326"/>
    <mergeCell ref="P327:V327"/>
    <mergeCell ref="A327:O328"/>
    <mergeCell ref="P328:V328"/>
    <mergeCell ref="A329:Z329"/>
    <mergeCell ref="D330:E330"/>
    <mergeCell ref="P330:T330"/>
    <mergeCell ref="D319:E319"/>
    <mergeCell ref="P319:T319"/>
    <mergeCell ref="P320:V320"/>
    <mergeCell ref="A320:O321"/>
    <mergeCell ref="P321:V321"/>
    <mergeCell ref="A322:Z322"/>
    <mergeCell ref="D323:E323"/>
    <mergeCell ref="P323:T323"/>
    <mergeCell ref="D324:E324"/>
    <mergeCell ref="P324:T324"/>
    <mergeCell ref="D313:E313"/>
    <mergeCell ref="P313:T313"/>
    <mergeCell ref="P314:V314"/>
    <mergeCell ref="A314:O315"/>
    <mergeCell ref="P315:V315"/>
    <mergeCell ref="A316:Z316"/>
    <mergeCell ref="D317:E317"/>
    <mergeCell ref="P317:T317"/>
    <mergeCell ref="D318:E318"/>
    <mergeCell ref="P318:T318"/>
    <mergeCell ref="A308:Z308"/>
    <mergeCell ref="D309:E309"/>
    <mergeCell ref="P309:T309"/>
    <mergeCell ref="D310:E310"/>
    <mergeCell ref="P310:T310"/>
    <mergeCell ref="D311:E311"/>
    <mergeCell ref="P311:T311"/>
    <mergeCell ref="D312:E312"/>
    <mergeCell ref="P312:T312"/>
    <mergeCell ref="D303:E303"/>
    <mergeCell ref="P303:T303"/>
    <mergeCell ref="D304:E304"/>
    <mergeCell ref="P304:T304"/>
    <mergeCell ref="D305:E305"/>
    <mergeCell ref="P305:T305"/>
    <mergeCell ref="P306:V306"/>
    <mergeCell ref="A306:O307"/>
    <mergeCell ref="P307:V307"/>
    <mergeCell ref="A298:Z298"/>
    <mergeCell ref="D299:E299"/>
    <mergeCell ref="P299:T299"/>
    <mergeCell ref="D300:E300"/>
    <mergeCell ref="P300:T300"/>
    <mergeCell ref="D301:E301"/>
    <mergeCell ref="P301:T301"/>
    <mergeCell ref="D302:E302"/>
    <mergeCell ref="P302:T302"/>
    <mergeCell ref="D293:E293"/>
    <mergeCell ref="P293:T293"/>
    <mergeCell ref="D294:E294"/>
    <mergeCell ref="P294:T294"/>
    <mergeCell ref="D295:E295"/>
    <mergeCell ref="P295:T295"/>
    <mergeCell ref="P296:V296"/>
    <mergeCell ref="A296:O297"/>
    <mergeCell ref="P297:V297"/>
    <mergeCell ref="A287:Z287"/>
    <mergeCell ref="A288:Z288"/>
    <mergeCell ref="D289:E289"/>
    <mergeCell ref="P289:T289"/>
    <mergeCell ref="D290:E290"/>
    <mergeCell ref="P290:T290"/>
    <mergeCell ref="D291:E291"/>
    <mergeCell ref="P291:T291"/>
    <mergeCell ref="D292:E292"/>
    <mergeCell ref="P292:T292"/>
    <mergeCell ref="P280:V280"/>
    <mergeCell ref="A280:O281"/>
    <mergeCell ref="P281:V281"/>
    <mergeCell ref="A282:Z282"/>
    <mergeCell ref="A283:Z283"/>
    <mergeCell ref="D284:E284"/>
    <mergeCell ref="P284:T284"/>
    <mergeCell ref="P285:V285"/>
    <mergeCell ref="A285:O286"/>
    <mergeCell ref="P286:V286"/>
    <mergeCell ref="A273:Z273"/>
    <mergeCell ref="A274:Z274"/>
    <mergeCell ref="D275:E275"/>
    <mergeCell ref="P275:T275"/>
    <mergeCell ref="P276:V276"/>
    <mergeCell ref="A276:O277"/>
    <mergeCell ref="P277:V277"/>
    <mergeCell ref="A278:Z278"/>
    <mergeCell ref="D279:E279"/>
    <mergeCell ref="P279:T279"/>
    <mergeCell ref="A266:Z266"/>
    <mergeCell ref="A267:Z267"/>
    <mergeCell ref="D268:E268"/>
    <mergeCell ref="P268:T268"/>
    <mergeCell ref="D269:E269"/>
    <mergeCell ref="P269:T269"/>
    <mergeCell ref="D270:E270"/>
    <mergeCell ref="P270:T270"/>
    <mergeCell ref="P271:V271"/>
    <mergeCell ref="A271:O272"/>
    <mergeCell ref="P272:V272"/>
    <mergeCell ref="D261:E261"/>
    <mergeCell ref="P261:T261"/>
    <mergeCell ref="D262:E262"/>
    <mergeCell ref="P262:T262"/>
    <mergeCell ref="D263:E263"/>
    <mergeCell ref="P263:T263"/>
    <mergeCell ref="P264:V264"/>
    <mergeCell ref="A264:O265"/>
    <mergeCell ref="P265:V265"/>
    <mergeCell ref="D255:E255"/>
    <mergeCell ref="P255:T255"/>
    <mergeCell ref="P256:V256"/>
    <mergeCell ref="A256:O257"/>
    <mergeCell ref="P257:V257"/>
    <mergeCell ref="A258:Z258"/>
    <mergeCell ref="A259:Z259"/>
    <mergeCell ref="D260:E260"/>
    <mergeCell ref="P260:T260"/>
    <mergeCell ref="A249:Z249"/>
    <mergeCell ref="A250:Z250"/>
    <mergeCell ref="D251:E251"/>
    <mergeCell ref="P251:T251"/>
    <mergeCell ref="D252:E252"/>
    <mergeCell ref="P252:T252"/>
    <mergeCell ref="D253:E253"/>
    <mergeCell ref="P253:T253"/>
    <mergeCell ref="D254:E254"/>
    <mergeCell ref="P254:T254"/>
    <mergeCell ref="D243:E243"/>
    <mergeCell ref="P243:T243"/>
    <mergeCell ref="D244:E244"/>
    <mergeCell ref="P244:T244"/>
    <mergeCell ref="D245:E245"/>
    <mergeCell ref="P245:T245"/>
    <mergeCell ref="D246:E246"/>
    <mergeCell ref="P246:T246"/>
    <mergeCell ref="P247:V247"/>
    <mergeCell ref="A247:O248"/>
    <mergeCell ref="P248:V248"/>
    <mergeCell ref="A237:Z237"/>
    <mergeCell ref="D238:E238"/>
    <mergeCell ref="P238:T238"/>
    <mergeCell ref="P239:V239"/>
    <mergeCell ref="A239:O240"/>
    <mergeCell ref="P240:V240"/>
    <mergeCell ref="A241:Z241"/>
    <mergeCell ref="D242:E242"/>
    <mergeCell ref="P242:T242"/>
    <mergeCell ref="P231:V231"/>
    <mergeCell ref="A231:O232"/>
    <mergeCell ref="P232:V232"/>
    <mergeCell ref="A233:Z233"/>
    <mergeCell ref="D234:E234"/>
    <mergeCell ref="P234:T234"/>
    <mergeCell ref="P235:V235"/>
    <mergeCell ref="A235:O236"/>
    <mergeCell ref="P236:V236"/>
    <mergeCell ref="D226:E226"/>
    <mergeCell ref="P226:T226"/>
    <mergeCell ref="D227:E227"/>
    <mergeCell ref="P227:T227"/>
    <mergeCell ref="D228:E228"/>
    <mergeCell ref="P228:T228"/>
    <mergeCell ref="D229:E229"/>
    <mergeCell ref="P229:T229"/>
    <mergeCell ref="D230:E230"/>
    <mergeCell ref="P230:T230"/>
    <mergeCell ref="P220:V220"/>
    <mergeCell ref="A220:O221"/>
    <mergeCell ref="P221:V221"/>
    <mergeCell ref="A222:Z222"/>
    <mergeCell ref="A223:Z223"/>
    <mergeCell ref="D224:E224"/>
    <mergeCell ref="P224:T224"/>
    <mergeCell ref="D225:E225"/>
    <mergeCell ref="P225:T225"/>
    <mergeCell ref="D214:E214"/>
    <mergeCell ref="P214:T214"/>
    <mergeCell ref="P215:V215"/>
    <mergeCell ref="A215:O216"/>
    <mergeCell ref="P216:V216"/>
    <mergeCell ref="A217:Z217"/>
    <mergeCell ref="D218:E218"/>
    <mergeCell ref="P218:T218"/>
    <mergeCell ref="D219:E219"/>
    <mergeCell ref="P219:T219"/>
    <mergeCell ref="D209:E209"/>
    <mergeCell ref="P209:T209"/>
    <mergeCell ref="D210:E210"/>
    <mergeCell ref="P210:T210"/>
    <mergeCell ref="D211:E211"/>
    <mergeCell ref="P211:T211"/>
    <mergeCell ref="D212:E212"/>
    <mergeCell ref="P212:T212"/>
    <mergeCell ref="D213:E213"/>
    <mergeCell ref="P213:T213"/>
    <mergeCell ref="P203:V203"/>
    <mergeCell ref="A203:O204"/>
    <mergeCell ref="P204:V204"/>
    <mergeCell ref="A205:Z205"/>
    <mergeCell ref="D206:E206"/>
    <mergeCell ref="P206:T206"/>
    <mergeCell ref="D207:E207"/>
    <mergeCell ref="P207:T207"/>
    <mergeCell ref="D208:E208"/>
    <mergeCell ref="P208:T208"/>
    <mergeCell ref="D198:E198"/>
    <mergeCell ref="P198:T198"/>
    <mergeCell ref="D199:E199"/>
    <mergeCell ref="P199:T199"/>
    <mergeCell ref="D200:E200"/>
    <mergeCell ref="P200:T200"/>
    <mergeCell ref="D201:E201"/>
    <mergeCell ref="P201:T201"/>
    <mergeCell ref="D202:E202"/>
    <mergeCell ref="P202:T202"/>
    <mergeCell ref="P192:V192"/>
    <mergeCell ref="A192:O193"/>
    <mergeCell ref="P193:V193"/>
    <mergeCell ref="A194:Z194"/>
    <mergeCell ref="D195:E195"/>
    <mergeCell ref="P195:T195"/>
    <mergeCell ref="D196:E196"/>
    <mergeCell ref="P196:T196"/>
    <mergeCell ref="D197:E197"/>
    <mergeCell ref="P197:T197"/>
    <mergeCell ref="D186:E186"/>
    <mergeCell ref="P186:T186"/>
    <mergeCell ref="P187:V187"/>
    <mergeCell ref="A187:O188"/>
    <mergeCell ref="P188:V188"/>
    <mergeCell ref="A189:Z189"/>
    <mergeCell ref="D190:E190"/>
    <mergeCell ref="P190:T190"/>
    <mergeCell ref="D191:E191"/>
    <mergeCell ref="P191:T191"/>
    <mergeCell ref="A179:Z179"/>
    <mergeCell ref="D180:E180"/>
    <mergeCell ref="P180:T180"/>
    <mergeCell ref="P181:V181"/>
    <mergeCell ref="A181:O182"/>
    <mergeCell ref="P182:V182"/>
    <mergeCell ref="A183:Z183"/>
    <mergeCell ref="A184:Z184"/>
    <mergeCell ref="D185:E185"/>
    <mergeCell ref="P185:T185"/>
    <mergeCell ref="A173:Z173"/>
    <mergeCell ref="D174:E174"/>
    <mergeCell ref="P174:T174"/>
    <mergeCell ref="D175:E175"/>
    <mergeCell ref="P175:T175"/>
    <mergeCell ref="D176:E176"/>
    <mergeCell ref="P176:T176"/>
    <mergeCell ref="P177:V177"/>
    <mergeCell ref="A177:O178"/>
    <mergeCell ref="P178:V178"/>
    <mergeCell ref="D168:E168"/>
    <mergeCell ref="P168:T168"/>
    <mergeCell ref="D169:E169"/>
    <mergeCell ref="P169:T169"/>
    <mergeCell ref="D170:E170"/>
    <mergeCell ref="P170:T170"/>
    <mergeCell ref="P171:V171"/>
    <mergeCell ref="A171:O172"/>
    <mergeCell ref="P172:V172"/>
    <mergeCell ref="D163:E163"/>
    <mergeCell ref="P163:T163"/>
    <mergeCell ref="D164:E164"/>
    <mergeCell ref="P164:T164"/>
    <mergeCell ref="D165:E165"/>
    <mergeCell ref="P165:T165"/>
    <mergeCell ref="D166:E166"/>
    <mergeCell ref="P166:T166"/>
    <mergeCell ref="D167:E167"/>
    <mergeCell ref="P167:T167"/>
    <mergeCell ref="A157:Z157"/>
    <mergeCell ref="D158:E158"/>
    <mergeCell ref="P158:T158"/>
    <mergeCell ref="P159:V159"/>
    <mergeCell ref="A159:O160"/>
    <mergeCell ref="P160:V160"/>
    <mergeCell ref="A161:Z161"/>
    <mergeCell ref="D162:E162"/>
    <mergeCell ref="P162:T162"/>
    <mergeCell ref="D151:E151"/>
    <mergeCell ref="P151:T151"/>
    <mergeCell ref="D152:E152"/>
    <mergeCell ref="P152:T152"/>
    <mergeCell ref="P153:V153"/>
    <mergeCell ref="A153:O154"/>
    <mergeCell ref="P154:V154"/>
    <mergeCell ref="A155:Z155"/>
    <mergeCell ref="A156:Z156"/>
    <mergeCell ref="A145:Z145"/>
    <mergeCell ref="D146:E146"/>
    <mergeCell ref="P146:T146"/>
    <mergeCell ref="P147:V147"/>
    <mergeCell ref="A147:O148"/>
    <mergeCell ref="P148:V148"/>
    <mergeCell ref="A149:Z149"/>
    <mergeCell ref="D150:E150"/>
    <mergeCell ref="P150:T150"/>
    <mergeCell ref="A139:Z139"/>
    <mergeCell ref="D140:E140"/>
    <mergeCell ref="P140:T140"/>
    <mergeCell ref="D141:E141"/>
    <mergeCell ref="P141:T141"/>
    <mergeCell ref="P142:V142"/>
    <mergeCell ref="A142:O143"/>
    <mergeCell ref="P143:V143"/>
    <mergeCell ref="A144:Z144"/>
    <mergeCell ref="P132:V132"/>
    <mergeCell ref="A132:O133"/>
    <mergeCell ref="P133:V133"/>
    <mergeCell ref="A134:Z134"/>
    <mergeCell ref="D135:E135"/>
    <mergeCell ref="P135:T135"/>
    <mergeCell ref="D136:E136"/>
    <mergeCell ref="P136:T136"/>
    <mergeCell ref="P137:V137"/>
    <mergeCell ref="A137:O138"/>
    <mergeCell ref="P138:V138"/>
    <mergeCell ref="P126:V126"/>
    <mergeCell ref="A126:O127"/>
    <mergeCell ref="P127:V127"/>
    <mergeCell ref="A128:Z128"/>
    <mergeCell ref="A129:Z129"/>
    <mergeCell ref="D130:E130"/>
    <mergeCell ref="P130:T130"/>
    <mergeCell ref="D131:E131"/>
    <mergeCell ref="P131:T131"/>
    <mergeCell ref="D120:E120"/>
    <mergeCell ref="P120:T120"/>
    <mergeCell ref="P121:V121"/>
    <mergeCell ref="A121:O122"/>
    <mergeCell ref="P122:V122"/>
    <mergeCell ref="A123:Z123"/>
    <mergeCell ref="D124:E124"/>
    <mergeCell ref="P124:T124"/>
    <mergeCell ref="D125:E125"/>
    <mergeCell ref="P125:T125"/>
    <mergeCell ref="P114:V114"/>
    <mergeCell ref="A114:O115"/>
    <mergeCell ref="P115:V115"/>
    <mergeCell ref="A116:Z116"/>
    <mergeCell ref="D117:E117"/>
    <mergeCell ref="P117:T117"/>
    <mergeCell ref="D118:E118"/>
    <mergeCell ref="P118:T118"/>
    <mergeCell ref="D119:E119"/>
    <mergeCell ref="P119:T119"/>
    <mergeCell ref="P108:V108"/>
    <mergeCell ref="A108:O109"/>
    <mergeCell ref="P109:V109"/>
    <mergeCell ref="A110:Z110"/>
    <mergeCell ref="D111:E111"/>
    <mergeCell ref="P111:T111"/>
    <mergeCell ref="D112:E112"/>
    <mergeCell ref="P112:T112"/>
    <mergeCell ref="D113:E113"/>
    <mergeCell ref="P113:T113"/>
    <mergeCell ref="A102:Z102"/>
    <mergeCell ref="A103:Z103"/>
    <mergeCell ref="D104:E104"/>
    <mergeCell ref="P104:T104"/>
    <mergeCell ref="D105:E105"/>
    <mergeCell ref="P105:T105"/>
    <mergeCell ref="D106:E106"/>
    <mergeCell ref="P106:T106"/>
    <mergeCell ref="D107:E107"/>
    <mergeCell ref="P107:T107"/>
    <mergeCell ref="D96:E96"/>
    <mergeCell ref="P96:T96"/>
    <mergeCell ref="D97:E97"/>
    <mergeCell ref="P97:T97"/>
    <mergeCell ref="D98:E98"/>
    <mergeCell ref="P98:T98"/>
    <mergeCell ref="D99:E99"/>
    <mergeCell ref="P99:T99"/>
    <mergeCell ref="P100:V100"/>
    <mergeCell ref="A100:O101"/>
    <mergeCell ref="P101:V101"/>
    <mergeCell ref="D90:E90"/>
    <mergeCell ref="P90:T90"/>
    <mergeCell ref="D91:E91"/>
    <mergeCell ref="P91:T91"/>
    <mergeCell ref="P92:V92"/>
    <mergeCell ref="A92:O93"/>
    <mergeCell ref="P93:V93"/>
    <mergeCell ref="A94:Z94"/>
    <mergeCell ref="D95:E95"/>
    <mergeCell ref="P95:T95"/>
    <mergeCell ref="D84:E84"/>
    <mergeCell ref="P84:T84"/>
    <mergeCell ref="P85:V85"/>
    <mergeCell ref="A85:O86"/>
    <mergeCell ref="P86:V86"/>
    <mergeCell ref="A87:Z87"/>
    <mergeCell ref="A88:Z88"/>
    <mergeCell ref="D89:E89"/>
    <mergeCell ref="P89:T89"/>
    <mergeCell ref="D78:E78"/>
    <mergeCell ref="P78:T78"/>
    <mergeCell ref="D79:E79"/>
    <mergeCell ref="P79:T79"/>
    <mergeCell ref="P80:V80"/>
    <mergeCell ref="A80:O81"/>
    <mergeCell ref="P81:V81"/>
    <mergeCell ref="A82:Z82"/>
    <mergeCell ref="D83:E83"/>
    <mergeCell ref="P83:T83"/>
    <mergeCell ref="A73:Z73"/>
    <mergeCell ref="D74:E74"/>
    <mergeCell ref="P74:T74"/>
    <mergeCell ref="D75:E75"/>
    <mergeCell ref="P75:T75"/>
    <mergeCell ref="D76:E76"/>
    <mergeCell ref="P76:T76"/>
    <mergeCell ref="D77:E77"/>
    <mergeCell ref="P77:T77"/>
    <mergeCell ref="A67:Z67"/>
    <mergeCell ref="D68:E68"/>
    <mergeCell ref="P68:T68"/>
    <mergeCell ref="D69:E69"/>
    <mergeCell ref="P69:T69"/>
    <mergeCell ref="D70:E70"/>
    <mergeCell ref="P70:T70"/>
    <mergeCell ref="P71:V71"/>
    <mergeCell ref="A71:O72"/>
    <mergeCell ref="P72:V72"/>
    <mergeCell ref="D62:E62"/>
    <mergeCell ref="P62:T62"/>
    <mergeCell ref="D63:E63"/>
    <mergeCell ref="P63:T63"/>
    <mergeCell ref="D64:E64"/>
    <mergeCell ref="P64:T64"/>
    <mergeCell ref="P65:V65"/>
    <mergeCell ref="A65:O66"/>
    <mergeCell ref="P66:V66"/>
    <mergeCell ref="D56:E56"/>
    <mergeCell ref="P56:T56"/>
    <mergeCell ref="D57:E57"/>
    <mergeCell ref="P57:T57"/>
    <mergeCell ref="P58:V58"/>
    <mergeCell ref="A58:O59"/>
    <mergeCell ref="P59:V59"/>
    <mergeCell ref="A60:Z60"/>
    <mergeCell ref="D61:E61"/>
    <mergeCell ref="P61:T61"/>
    <mergeCell ref="A50:Z50"/>
    <mergeCell ref="A51:Z51"/>
    <mergeCell ref="D52:E52"/>
    <mergeCell ref="P52:T52"/>
    <mergeCell ref="D53:E53"/>
    <mergeCell ref="P53:T53"/>
    <mergeCell ref="D54:E54"/>
    <mergeCell ref="P54:T54"/>
    <mergeCell ref="D55:E55"/>
    <mergeCell ref="P55:T55"/>
    <mergeCell ref="P44:V44"/>
    <mergeCell ref="A44:O45"/>
    <mergeCell ref="P45:V45"/>
    <mergeCell ref="A46:Z46"/>
    <mergeCell ref="D47:E47"/>
    <mergeCell ref="P47:T47"/>
    <mergeCell ref="P48:V48"/>
    <mergeCell ref="A48:O49"/>
    <mergeCell ref="P49:V49"/>
    <mergeCell ref="A38:Z38"/>
    <mergeCell ref="A39:Z39"/>
    <mergeCell ref="A40:Z40"/>
    <mergeCell ref="D41:E41"/>
    <mergeCell ref="P41:T41"/>
    <mergeCell ref="D42:E42"/>
    <mergeCell ref="P42:T42"/>
    <mergeCell ref="D43:E43"/>
    <mergeCell ref="P43:T43"/>
    <mergeCell ref="P32:V32"/>
    <mergeCell ref="A32:O33"/>
    <mergeCell ref="P33:V33"/>
    <mergeCell ref="A34:Z34"/>
    <mergeCell ref="D35:E35"/>
    <mergeCell ref="P35:T35"/>
    <mergeCell ref="P36:V36"/>
    <mergeCell ref="A36:O37"/>
    <mergeCell ref="P37:V37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A20:Z20"/>
    <mergeCell ref="A21:Z21"/>
    <mergeCell ref="D22:E22"/>
    <mergeCell ref="P22:T22"/>
    <mergeCell ref="P23:V23"/>
    <mergeCell ref="A23:O24"/>
    <mergeCell ref="P24:V24"/>
    <mergeCell ref="A25:Z25"/>
    <mergeCell ref="D26:E26"/>
    <mergeCell ref="P26:T26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</mergeCells>
  <phoneticPr fontId="2" type="noConversion"/>
  <conditionalFormatting sqref="P9:R13 A8:N8 A9:C10 H10:N10 J9:N9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8:R8 P5:R6">
    <cfRule type="expression" dxfId="0" priority="1" stopIfTrue="1">
      <formula>IF($V$5="доставка",1,0)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270 X105 X91" xr:uid="{00000000-0002-0000-0000-000011000000}">
      <formula1>IF(AK42&gt;0,OR(X42=0,AND(IF(X42-AK42&gt;=0,TRUE,FALSE),X42&gt;0,IF(X42/(H42*K42)=ROUND(X42/(H42*K42),0),TRUE,FALSE))),FALSE)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355 X348 X345:X346 X291 X64 X57" xr:uid="{00000000-0002-0000-0000-000012000000}">
      <formula1>IF(AK53&gt;0,OR(X53=0,AND(IF(X53-AK53&gt;=0,TRUE,FALSE),X53&gt;0,IF(X53/(H53*J53)=ROUND(X53/(H53*J53),0),TRUE,FALSE))),FALSE)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796</v>
      </c>
      <c r="H1" s="9"/>
    </row>
    <row r="3" spans="2:8" x14ac:dyDescent="0.2">
      <c r="B3" s="53" t="s">
        <v>797</v>
      </c>
      <c r="C3" s="53" t="s">
        <v>45</v>
      </c>
      <c r="D3" s="53" t="s">
        <v>45</v>
      </c>
      <c r="E3" s="53" t="s">
        <v>45</v>
      </c>
    </row>
    <row r="4" spans="2:8" x14ac:dyDescent="0.2">
      <c r="B4" s="53" t="s">
        <v>798</v>
      </c>
      <c r="C4" s="53" t="s">
        <v>45</v>
      </c>
      <c r="D4" s="53" t="s">
        <v>45</v>
      </c>
      <c r="E4" s="53" t="s">
        <v>45</v>
      </c>
    </row>
    <row r="6" spans="2:8" x14ac:dyDescent="0.2">
      <c r="B6" s="53" t="s">
        <v>75</v>
      </c>
      <c r="C6" s="53" t="s">
        <v>799</v>
      </c>
      <c r="D6" s="53" t="s">
        <v>800</v>
      </c>
      <c r="E6" s="53" t="s">
        <v>45</v>
      </c>
    </row>
    <row r="8" spans="2:8" x14ac:dyDescent="0.2">
      <c r="B8" s="53" t="s">
        <v>76</v>
      </c>
      <c r="C8" s="53" t="s">
        <v>799</v>
      </c>
      <c r="D8" s="53" t="s">
        <v>45</v>
      </c>
      <c r="E8" s="53" t="s">
        <v>45</v>
      </c>
    </row>
    <row r="10" spans="2:8" x14ac:dyDescent="0.2">
      <c r="B10" s="53" t="s">
        <v>801</v>
      </c>
      <c r="C10" s="53" t="s">
        <v>45</v>
      </c>
      <c r="D10" s="53" t="s">
        <v>45</v>
      </c>
      <c r="E10" s="53" t="s">
        <v>45</v>
      </c>
    </row>
    <row r="11" spans="2:8" x14ac:dyDescent="0.2">
      <c r="B11" s="53" t="s">
        <v>802</v>
      </c>
      <c r="C11" s="53" t="s">
        <v>45</v>
      </c>
      <c r="D11" s="53" t="s">
        <v>45</v>
      </c>
      <c r="E11" s="53" t="s">
        <v>45</v>
      </c>
    </row>
    <row r="12" spans="2:8" x14ac:dyDescent="0.2">
      <c r="B12" s="53" t="s">
        <v>803</v>
      </c>
      <c r="C12" s="53" t="s">
        <v>45</v>
      </c>
      <c r="D12" s="53" t="s">
        <v>45</v>
      </c>
      <c r="E12" s="53" t="s">
        <v>45</v>
      </c>
    </row>
    <row r="13" spans="2:8" x14ac:dyDescent="0.2">
      <c r="B13" s="53" t="s">
        <v>804</v>
      </c>
      <c r="C13" s="53" t="s">
        <v>45</v>
      </c>
      <c r="D13" s="53" t="s">
        <v>45</v>
      </c>
      <c r="E13" s="53" t="s">
        <v>45</v>
      </c>
    </row>
    <row r="14" spans="2:8" x14ac:dyDescent="0.2">
      <c r="B14" s="53" t="s">
        <v>805</v>
      </c>
      <c r="C14" s="53" t="s">
        <v>45</v>
      </c>
      <c r="D14" s="53" t="s">
        <v>45</v>
      </c>
      <c r="E14" s="53" t="s">
        <v>45</v>
      </c>
    </row>
    <row r="15" spans="2:8" x14ac:dyDescent="0.2">
      <c r="B15" s="53" t="s">
        <v>806</v>
      </c>
      <c r="C15" s="53" t="s">
        <v>45</v>
      </c>
      <c r="D15" s="53" t="s">
        <v>45</v>
      </c>
      <c r="E15" s="53" t="s">
        <v>45</v>
      </c>
    </row>
    <row r="16" spans="2:8" x14ac:dyDescent="0.2">
      <c r="B16" s="53" t="s">
        <v>807</v>
      </c>
      <c r="C16" s="53" t="s">
        <v>45</v>
      </c>
      <c r="D16" s="53" t="s">
        <v>45</v>
      </c>
      <c r="E16" s="53" t="s">
        <v>45</v>
      </c>
    </row>
    <row r="17" spans="2:5" x14ac:dyDescent="0.2">
      <c r="B17" s="53" t="s">
        <v>808</v>
      </c>
      <c r="C17" s="53" t="s">
        <v>45</v>
      </c>
      <c r="D17" s="53" t="s">
        <v>45</v>
      </c>
      <c r="E17" s="53" t="s">
        <v>45</v>
      </c>
    </row>
    <row r="18" spans="2:5" x14ac:dyDescent="0.2">
      <c r="B18" s="53" t="s">
        <v>809</v>
      </c>
      <c r="C18" s="53" t="s">
        <v>45</v>
      </c>
      <c r="D18" s="53" t="s">
        <v>45</v>
      </c>
      <c r="E18" s="53" t="s">
        <v>45</v>
      </c>
    </row>
    <row r="19" spans="2:5" x14ac:dyDescent="0.2">
      <c r="B19" s="53" t="s">
        <v>810</v>
      </c>
      <c r="C19" s="53" t="s">
        <v>45</v>
      </c>
      <c r="D19" s="53" t="s">
        <v>45</v>
      </c>
      <c r="E19" s="53" t="s">
        <v>45</v>
      </c>
    </row>
    <row r="20" spans="2:5" x14ac:dyDescent="0.2">
      <c r="B20" s="53" t="s">
        <v>811</v>
      </c>
      <c r="C20" s="53" t="s">
        <v>45</v>
      </c>
      <c r="D20" s="53" t="s">
        <v>45</v>
      </c>
      <c r="E20" s="53" t="s">
        <v>45</v>
      </c>
    </row>
  </sheetData>
  <sheetProtection algorithmName="SHA-512" hashValue="SDHsbs1fu0DyGdW2OFWyRw91yGQfq0+4HiVP8XdiqEYpWF/5SEFq3Ptx9XwJKRK/a+slJ7amf3JiDXcp7yIJYg==" saltValue="XsV6yk1c5aZ/I36zr9LjX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1006</vt:i4>
      </vt:variant>
    </vt:vector>
  </HeadingPairs>
  <TitlesOfParts>
    <vt:vector size="1008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2025-08-12T08:50:06Z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