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бланки для завода\2025\08,25\09,08,25 на 11,08,25 КИ\"/>
    </mc:Choice>
  </mc:AlternateContent>
  <xr:revisionPtr revIDLastSave="0" documentId="13_ncr:1_{7818F9DD-B27C-480D-8619-EB8E56332E72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O498" i="1"/>
  <c r="BM498" i="1"/>
  <c r="Y498" i="1"/>
  <c r="BP498" i="1" s="1"/>
  <c r="BO497" i="1"/>
  <c r="BM497" i="1"/>
  <c r="Y497" i="1"/>
  <c r="Z497" i="1" s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P488" i="1" s="1"/>
  <c r="BO487" i="1"/>
  <c r="BM487" i="1"/>
  <c r="Y487" i="1"/>
  <c r="X485" i="1"/>
  <c r="X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Z481" i="1" s="1"/>
  <c r="X479" i="1"/>
  <c r="X478" i="1"/>
  <c r="BO477" i="1"/>
  <c r="BM477" i="1"/>
  <c r="Y477" i="1"/>
  <c r="BP477" i="1" s="1"/>
  <c r="BO476" i="1"/>
  <c r="BM476" i="1"/>
  <c r="Y476" i="1"/>
  <c r="Y478" i="1" s="1"/>
  <c r="BO475" i="1"/>
  <c r="BM475" i="1"/>
  <c r="Y475" i="1"/>
  <c r="BP474" i="1"/>
  <c r="BO474" i="1"/>
  <c r="BN474" i="1"/>
  <c r="BM474" i="1"/>
  <c r="Z474" i="1"/>
  <c r="Y474" i="1"/>
  <c r="X470" i="1"/>
  <c r="X469" i="1"/>
  <c r="BO468" i="1"/>
  <c r="BM468" i="1"/>
  <c r="Y468" i="1"/>
  <c r="P468" i="1"/>
  <c r="BO467" i="1"/>
  <c r="BM467" i="1"/>
  <c r="Y467" i="1"/>
  <c r="Z467" i="1" s="1"/>
  <c r="P467" i="1"/>
  <c r="BO466" i="1"/>
  <c r="BM466" i="1"/>
  <c r="Y466" i="1"/>
  <c r="P466" i="1"/>
  <c r="X464" i="1"/>
  <c r="X463" i="1"/>
  <c r="BO462" i="1"/>
  <c r="BM462" i="1"/>
  <c r="Y462" i="1"/>
  <c r="BN462" i="1" s="1"/>
  <c r="P462" i="1"/>
  <c r="BP461" i="1"/>
  <c r="BO461" i="1"/>
  <c r="BM461" i="1"/>
  <c r="Y461" i="1"/>
  <c r="BN461" i="1" s="1"/>
  <c r="P461" i="1"/>
  <c r="BO460" i="1"/>
  <c r="BM460" i="1"/>
  <c r="Y460" i="1"/>
  <c r="BN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Z457" i="1" s="1"/>
  <c r="P457" i="1"/>
  <c r="BO456" i="1"/>
  <c r="BM456" i="1"/>
  <c r="Y456" i="1"/>
  <c r="Z456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X448" i="1"/>
  <c r="X447" i="1"/>
  <c r="BO446" i="1"/>
  <c r="BM446" i="1"/>
  <c r="Y446" i="1"/>
  <c r="BN446" i="1" s="1"/>
  <c r="P446" i="1"/>
  <c r="BO445" i="1"/>
  <c r="BM445" i="1"/>
  <c r="Y445" i="1"/>
  <c r="BN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P442" i="1" s="1"/>
  <c r="BO441" i="1"/>
  <c r="BN441" i="1"/>
  <c r="BM441" i="1"/>
  <c r="Z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Z438" i="1" s="1"/>
  <c r="P438" i="1"/>
  <c r="BO437" i="1"/>
  <c r="BM437" i="1"/>
  <c r="Y437" i="1"/>
  <c r="BP437" i="1" s="1"/>
  <c r="P437" i="1"/>
  <c r="BO436" i="1"/>
  <c r="BM436" i="1"/>
  <c r="Y436" i="1"/>
  <c r="BO435" i="1"/>
  <c r="BM435" i="1"/>
  <c r="Y435" i="1"/>
  <c r="Z435" i="1" s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Y428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O414" i="1"/>
  <c r="BM414" i="1"/>
  <c r="Y414" i="1"/>
  <c r="BP414" i="1" s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BP404" i="1" s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Z393" i="1" s="1"/>
  <c r="P393" i="1"/>
  <c r="BO392" i="1"/>
  <c r="BM392" i="1"/>
  <c r="Y392" i="1"/>
  <c r="Z392" i="1" s="1"/>
  <c r="P392" i="1"/>
  <c r="BO391" i="1"/>
  <c r="BM391" i="1"/>
  <c r="Y391" i="1"/>
  <c r="P391" i="1"/>
  <c r="X387" i="1"/>
  <c r="X386" i="1"/>
  <c r="BO385" i="1"/>
  <c r="BM385" i="1"/>
  <c r="Y385" i="1"/>
  <c r="Y387" i="1" s="1"/>
  <c r="P385" i="1"/>
  <c r="X383" i="1"/>
  <c r="X382" i="1"/>
  <c r="BO381" i="1"/>
  <c r="BM381" i="1"/>
  <c r="Y381" i="1"/>
  <c r="BP381" i="1" s="1"/>
  <c r="P381" i="1"/>
  <c r="BO380" i="1"/>
  <c r="BM380" i="1"/>
  <c r="Y380" i="1"/>
  <c r="BP380" i="1" s="1"/>
  <c r="P380" i="1"/>
  <c r="X378" i="1"/>
  <c r="X377" i="1"/>
  <c r="BO376" i="1"/>
  <c r="BM376" i="1"/>
  <c r="Y376" i="1"/>
  <c r="Z376" i="1" s="1"/>
  <c r="Z377" i="1" s="1"/>
  <c r="P376" i="1"/>
  <c r="X374" i="1"/>
  <c r="X373" i="1"/>
  <c r="BO372" i="1"/>
  <c r="BM372" i="1"/>
  <c r="Y372" i="1"/>
  <c r="BN372" i="1" s="1"/>
  <c r="P372" i="1"/>
  <c r="BO371" i="1"/>
  <c r="BM371" i="1"/>
  <c r="Z371" i="1"/>
  <c r="Y371" i="1"/>
  <c r="BN371" i="1" s="1"/>
  <c r="P371" i="1"/>
  <c r="BO370" i="1"/>
  <c r="BM370" i="1"/>
  <c r="Y370" i="1"/>
  <c r="BP370" i="1" s="1"/>
  <c r="P370" i="1"/>
  <c r="X367" i="1"/>
  <c r="X366" i="1"/>
  <c r="BO365" i="1"/>
  <c r="BM365" i="1"/>
  <c r="Y365" i="1"/>
  <c r="Y366" i="1" s="1"/>
  <c r="P365" i="1"/>
  <c r="X363" i="1"/>
  <c r="X362" i="1"/>
  <c r="BO361" i="1"/>
  <c r="BM361" i="1"/>
  <c r="Y361" i="1"/>
  <c r="Z361" i="1" s="1"/>
  <c r="P361" i="1"/>
  <c r="BO360" i="1"/>
  <c r="BM360" i="1"/>
  <c r="Y360" i="1"/>
  <c r="BP360" i="1" s="1"/>
  <c r="P360" i="1"/>
  <c r="X358" i="1"/>
  <c r="X357" i="1"/>
  <c r="BP356" i="1"/>
  <c r="BO356" i="1"/>
  <c r="BM356" i="1"/>
  <c r="Y356" i="1"/>
  <c r="BN356" i="1" s="1"/>
  <c r="P356" i="1"/>
  <c r="BO355" i="1"/>
  <c r="BM355" i="1"/>
  <c r="Y355" i="1"/>
  <c r="Y358" i="1" s="1"/>
  <c r="P355" i="1"/>
  <c r="X353" i="1"/>
  <c r="X352" i="1"/>
  <c r="BO351" i="1"/>
  <c r="BM351" i="1"/>
  <c r="Y351" i="1"/>
  <c r="BP351" i="1" s="1"/>
  <c r="P351" i="1"/>
  <c r="BO350" i="1"/>
  <c r="BM350" i="1"/>
  <c r="Y350" i="1"/>
  <c r="Z350" i="1" s="1"/>
  <c r="P350" i="1"/>
  <c r="BO349" i="1"/>
  <c r="BM349" i="1"/>
  <c r="Y349" i="1"/>
  <c r="BN349" i="1" s="1"/>
  <c r="P349" i="1"/>
  <c r="BO348" i="1"/>
  <c r="BM348" i="1"/>
  <c r="Y348" i="1"/>
  <c r="Z348" i="1" s="1"/>
  <c r="P348" i="1"/>
  <c r="BO347" i="1"/>
  <c r="BM347" i="1"/>
  <c r="Y347" i="1"/>
  <c r="BP347" i="1" s="1"/>
  <c r="P347" i="1"/>
  <c r="BO346" i="1"/>
  <c r="BM346" i="1"/>
  <c r="Y346" i="1"/>
  <c r="Z346" i="1" s="1"/>
  <c r="P346" i="1"/>
  <c r="BO345" i="1"/>
  <c r="BM345" i="1"/>
  <c r="Y345" i="1"/>
  <c r="P345" i="1"/>
  <c r="X341" i="1"/>
  <c r="X340" i="1"/>
  <c r="BP339" i="1"/>
  <c r="BO339" i="1"/>
  <c r="BM339" i="1"/>
  <c r="Y339" i="1"/>
  <c r="BN339" i="1" s="1"/>
  <c r="P339" i="1"/>
  <c r="BO338" i="1"/>
  <c r="BM338" i="1"/>
  <c r="Y338" i="1"/>
  <c r="Z338" i="1" s="1"/>
  <c r="P338" i="1"/>
  <c r="BO337" i="1"/>
  <c r="BM337" i="1"/>
  <c r="Y337" i="1"/>
  <c r="S516" i="1" s="1"/>
  <c r="P337" i="1"/>
  <c r="X334" i="1"/>
  <c r="X333" i="1"/>
  <c r="BO332" i="1"/>
  <c r="BM332" i="1"/>
  <c r="Y332" i="1"/>
  <c r="P332" i="1"/>
  <c r="BO331" i="1"/>
  <c r="BM331" i="1"/>
  <c r="Y331" i="1"/>
  <c r="Z331" i="1" s="1"/>
  <c r="P331" i="1"/>
  <c r="BO330" i="1"/>
  <c r="BM330" i="1"/>
  <c r="Y330" i="1"/>
  <c r="BN330" i="1" s="1"/>
  <c r="P330" i="1"/>
  <c r="X328" i="1"/>
  <c r="X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BO323" i="1"/>
  <c r="BM323" i="1"/>
  <c r="Y323" i="1"/>
  <c r="BN323" i="1" s="1"/>
  <c r="X321" i="1"/>
  <c r="X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X315" i="1"/>
  <c r="X314" i="1"/>
  <c r="BP313" i="1"/>
  <c r="BO313" i="1"/>
  <c r="BM313" i="1"/>
  <c r="Y313" i="1"/>
  <c r="P313" i="1"/>
  <c r="BO312" i="1"/>
  <c r="BM312" i="1"/>
  <c r="Y312" i="1"/>
  <c r="BN312" i="1" s="1"/>
  <c r="P312" i="1"/>
  <c r="BO311" i="1"/>
  <c r="BM311" i="1"/>
  <c r="Z311" i="1"/>
  <c r="Y311" i="1"/>
  <c r="BN311" i="1" s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BN305" i="1" s="1"/>
  <c r="P305" i="1"/>
  <c r="BO304" i="1"/>
  <c r="BM304" i="1"/>
  <c r="Y304" i="1"/>
  <c r="BN304" i="1" s="1"/>
  <c r="P304" i="1"/>
  <c r="BO303" i="1"/>
  <c r="BM303" i="1"/>
  <c r="Y303" i="1"/>
  <c r="P303" i="1"/>
  <c r="BP302" i="1"/>
  <c r="BO302" i="1"/>
  <c r="BM302" i="1"/>
  <c r="Y302" i="1"/>
  <c r="BN302" i="1" s="1"/>
  <c r="P302" i="1"/>
  <c r="BO301" i="1"/>
  <c r="BM301" i="1"/>
  <c r="Y301" i="1"/>
  <c r="BN301" i="1" s="1"/>
  <c r="P301" i="1"/>
  <c r="BO300" i="1"/>
  <c r="BM300" i="1"/>
  <c r="Y300" i="1"/>
  <c r="BP300" i="1" s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N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Z290" i="1" s="1"/>
  <c r="P290" i="1"/>
  <c r="BO289" i="1"/>
  <c r="BM289" i="1"/>
  <c r="Y289" i="1"/>
  <c r="Z289" i="1" s="1"/>
  <c r="P289" i="1"/>
  <c r="Y286" i="1"/>
  <c r="X286" i="1"/>
  <c r="X285" i="1"/>
  <c r="BO284" i="1"/>
  <c r="BN284" i="1"/>
  <c r="BM284" i="1"/>
  <c r="Z284" i="1"/>
  <c r="Z285" i="1" s="1"/>
  <c r="Y284" i="1"/>
  <c r="Q516" i="1" s="1"/>
  <c r="P284" i="1"/>
  <c r="X281" i="1"/>
  <c r="X280" i="1"/>
  <c r="BO279" i="1"/>
  <c r="BN279" i="1"/>
  <c r="BM279" i="1"/>
  <c r="Z279" i="1"/>
  <c r="Z280" i="1" s="1"/>
  <c r="Y279" i="1"/>
  <c r="Y281" i="1" s="1"/>
  <c r="P279" i="1"/>
  <c r="X277" i="1"/>
  <c r="X276" i="1"/>
  <c r="BO275" i="1"/>
  <c r="BM275" i="1"/>
  <c r="Y275" i="1"/>
  <c r="BP275" i="1" s="1"/>
  <c r="P275" i="1"/>
  <c r="X272" i="1"/>
  <c r="X271" i="1"/>
  <c r="BO270" i="1"/>
  <c r="BM270" i="1"/>
  <c r="Y270" i="1"/>
  <c r="BP270" i="1" s="1"/>
  <c r="P270" i="1"/>
  <c r="BO269" i="1"/>
  <c r="BM269" i="1"/>
  <c r="Y269" i="1"/>
  <c r="BN269" i="1" s="1"/>
  <c r="P269" i="1"/>
  <c r="BO268" i="1"/>
  <c r="BM268" i="1"/>
  <c r="Y268" i="1"/>
  <c r="Y271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Z260" i="1" s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Z251" i="1" s="1"/>
  <c r="P251" i="1"/>
  <c r="X248" i="1"/>
  <c r="X247" i="1"/>
  <c r="BO246" i="1"/>
  <c r="BM246" i="1"/>
  <c r="Y246" i="1"/>
  <c r="BN246" i="1" s="1"/>
  <c r="P246" i="1"/>
  <c r="BO245" i="1"/>
  <c r="BM245" i="1"/>
  <c r="Z245" i="1"/>
  <c r="Y245" i="1"/>
  <c r="BN245" i="1" s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BP242" i="1" s="1"/>
  <c r="P242" i="1"/>
  <c r="X240" i="1"/>
  <c r="X239" i="1"/>
  <c r="BP238" i="1"/>
  <c r="BO238" i="1"/>
  <c r="BM238" i="1"/>
  <c r="Y238" i="1"/>
  <c r="Y240" i="1" s="1"/>
  <c r="Y236" i="1"/>
  <c r="X236" i="1"/>
  <c r="X235" i="1"/>
  <c r="BO234" i="1"/>
  <c r="BM234" i="1"/>
  <c r="Y234" i="1"/>
  <c r="BN234" i="1" s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M226" i="1"/>
  <c r="Y226" i="1"/>
  <c r="BN226" i="1" s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BN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M209" i="1"/>
  <c r="Y209" i="1"/>
  <c r="BN209" i="1" s="1"/>
  <c r="P209" i="1"/>
  <c r="BO208" i="1"/>
  <c r="BM208" i="1"/>
  <c r="Y208" i="1"/>
  <c r="Z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BN201" i="1" s="1"/>
  <c r="P201" i="1"/>
  <c r="BO200" i="1"/>
  <c r="BM200" i="1"/>
  <c r="Z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N197" i="1"/>
  <c r="BM197" i="1"/>
  <c r="Z197" i="1"/>
  <c r="Y197" i="1"/>
  <c r="BP197" i="1" s="1"/>
  <c r="P197" i="1"/>
  <c r="BO196" i="1"/>
  <c r="BM196" i="1"/>
  <c r="Y196" i="1"/>
  <c r="BN196" i="1" s="1"/>
  <c r="P196" i="1"/>
  <c r="BO195" i="1"/>
  <c r="BM195" i="1"/>
  <c r="Y195" i="1"/>
  <c r="Z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BP190" i="1" s="1"/>
  <c r="P190" i="1"/>
  <c r="X188" i="1"/>
  <c r="X187" i="1"/>
  <c r="BO186" i="1"/>
  <c r="BM186" i="1"/>
  <c r="Y186" i="1"/>
  <c r="Z186" i="1" s="1"/>
  <c r="P186" i="1"/>
  <c r="BO185" i="1"/>
  <c r="BM185" i="1"/>
  <c r="Y185" i="1"/>
  <c r="BN185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N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N167" i="1" s="1"/>
  <c r="P167" i="1"/>
  <c r="BO166" i="1"/>
  <c r="BM166" i="1"/>
  <c r="Y166" i="1"/>
  <c r="Z166" i="1" s="1"/>
  <c r="P166" i="1"/>
  <c r="BO165" i="1"/>
  <c r="BM165" i="1"/>
  <c r="Y165" i="1"/>
  <c r="BN165" i="1" s="1"/>
  <c r="P165" i="1"/>
  <c r="BP164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Z158" i="1" s="1"/>
  <c r="Z159" i="1" s="1"/>
  <c r="P158" i="1"/>
  <c r="X154" i="1"/>
  <c r="X153" i="1"/>
  <c r="BO152" i="1"/>
  <c r="BM152" i="1"/>
  <c r="Y152" i="1"/>
  <c r="BN152" i="1" s="1"/>
  <c r="P152" i="1"/>
  <c r="BO151" i="1"/>
  <c r="BM151" i="1"/>
  <c r="Y151" i="1"/>
  <c r="Z151" i="1" s="1"/>
  <c r="P151" i="1"/>
  <c r="BO150" i="1"/>
  <c r="BM150" i="1"/>
  <c r="Y150" i="1"/>
  <c r="BN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P140" i="1"/>
  <c r="BO140" i="1"/>
  <c r="BM140" i="1"/>
  <c r="Y140" i="1"/>
  <c r="BN140" i="1" s="1"/>
  <c r="P140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BN124" i="1" s="1"/>
  <c r="P124" i="1"/>
  <c r="X122" i="1"/>
  <c r="X121" i="1"/>
  <c r="BO120" i="1"/>
  <c r="BM120" i="1"/>
  <c r="Y120" i="1"/>
  <c r="BN120" i="1" s="1"/>
  <c r="P120" i="1"/>
  <c r="BO119" i="1"/>
  <c r="BM119" i="1"/>
  <c r="Y119" i="1"/>
  <c r="P119" i="1"/>
  <c r="BO118" i="1"/>
  <c r="BM118" i="1"/>
  <c r="Y118" i="1"/>
  <c r="Z118" i="1" s="1"/>
  <c r="P118" i="1"/>
  <c r="BO117" i="1"/>
  <c r="BM117" i="1"/>
  <c r="Y117" i="1"/>
  <c r="BN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N112" i="1" s="1"/>
  <c r="P112" i="1"/>
  <c r="BO111" i="1"/>
  <c r="BM111" i="1"/>
  <c r="Y111" i="1"/>
  <c r="BP111" i="1" s="1"/>
  <c r="P111" i="1"/>
  <c r="X109" i="1"/>
  <c r="X108" i="1"/>
  <c r="BP107" i="1"/>
  <c r="BO107" i="1"/>
  <c r="BM107" i="1"/>
  <c r="Y107" i="1"/>
  <c r="BN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N98" i="1" s="1"/>
  <c r="P98" i="1"/>
  <c r="BO97" i="1"/>
  <c r="BM97" i="1"/>
  <c r="Y97" i="1"/>
  <c r="BN97" i="1" s="1"/>
  <c r="P97" i="1"/>
  <c r="BO96" i="1"/>
  <c r="BM96" i="1"/>
  <c r="Y96" i="1"/>
  <c r="BP96" i="1" s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Y93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Z75" i="1"/>
  <c r="Y75" i="1"/>
  <c r="P75" i="1"/>
  <c r="BO74" i="1"/>
  <c r="BM74" i="1"/>
  <c r="Y74" i="1"/>
  <c r="BN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N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Z56" i="1" s="1"/>
  <c r="P56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P43" i="1"/>
  <c r="BO42" i="1"/>
  <c r="BM42" i="1"/>
  <c r="Y42" i="1"/>
  <c r="BN42" i="1" s="1"/>
  <c r="P42" i="1"/>
  <c r="BO41" i="1"/>
  <c r="BM41" i="1"/>
  <c r="Y41" i="1"/>
  <c r="BN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N30" i="1" s="1"/>
  <c r="P30" i="1"/>
  <c r="BO29" i="1"/>
  <c r="BM29" i="1"/>
  <c r="Y29" i="1"/>
  <c r="Z29" i="1" s="1"/>
  <c r="P29" i="1"/>
  <c r="BO28" i="1"/>
  <c r="BM28" i="1"/>
  <c r="Y28" i="1"/>
  <c r="BP28" i="1" s="1"/>
  <c r="P28" i="1"/>
  <c r="BP27" i="1"/>
  <c r="BO27" i="1"/>
  <c r="BM27" i="1"/>
  <c r="Y27" i="1"/>
  <c r="BN27" i="1" s="1"/>
  <c r="P27" i="1"/>
  <c r="BO26" i="1"/>
  <c r="BM26" i="1"/>
  <c r="Y26" i="1"/>
  <c r="P26" i="1"/>
  <c r="X24" i="1"/>
  <c r="X23" i="1"/>
  <c r="X510" i="1" s="1"/>
  <c r="BO22" i="1"/>
  <c r="BM22" i="1"/>
  <c r="Y22" i="1"/>
  <c r="Y24" i="1" s="1"/>
  <c r="H10" i="1"/>
  <c r="A9" i="1"/>
  <c r="F9" i="1" s="1"/>
  <c r="D7" i="1"/>
  <c r="Q6" i="1"/>
  <c r="P2" i="1"/>
  <c r="BP41" i="1" l="1"/>
  <c r="BP78" i="1"/>
  <c r="BP124" i="1"/>
  <c r="G516" i="1"/>
  <c r="Y148" i="1"/>
  <c r="BP175" i="1"/>
  <c r="BP201" i="1"/>
  <c r="BP213" i="1"/>
  <c r="Z229" i="1"/>
  <c r="BP246" i="1"/>
  <c r="Z301" i="1"/>
  <c r="Z305" i="1"/>
  <c r="BP312" i="1"/>
  <c r="Z325" i="1"/>
  <c r="Z400" i="1"/>
  <c r="Z446" i="1"/>
  <c r="Z460" i="1"/>
  <c r="Y490" i="1"/>
  <c r="Y495" i="1"/>
  <c r="BN29" i="1"/>
  <c r="BP29" i="1"/>
  <c r="BN70" i="1"/>
  <c r="BN79" i="1"/>
  <c r="Z79" i="1"/>
  <c r="BN99" i="1"/>
  <c r="Z99" i="1"/>
  <c r="BN106" i="1"/>
  <c r="BP106" i="1"/>
  <c r="BP136" i="1"/>
  <c r="BN136" i="1"/>
  <c r="Z136" i="1"/>
  <c r="BN170" i="1"/>
  <c r="BP170" i="1"/>
  <c r="BP210" i="1"/>
  <c r="BN210" i="1"/>
  <c r="Z210" i="1"/>
  <c r="BP227" i="1"/>
  <c r="Z227" i="1"/>
  <c r="BN261" i="1"/>
  <c r="Z261" i="1"/>
  <c r="BP263" i="1"/>
  <c r="BN263" i="1"/>
  <c r="Z263" i="1"/>
  <c r="BN268" i="1"/>
  <c r="BP293" i="1"/>
  <c r="BN293" i="1"/>
  <c r="Z293" i="1"/>
  <c r="BP295" i="1"/>
  <c r="Z295" i="1"/>
  <c r="BP303" i="1"/>
  <c r="BN303" i="1"/>
  <c r="Z303" i="1"/>
  <c r="BN317" i="1"/>
  <c r="BN326" i="1"/>
  <c r="BP326" i="1"/>
  <c r="Y407" i="1"/>
  <c r="Z410" i="1"/>
  <c r="Z411" i="1" s="1"/>
  <c r="Y412" i="1"/>
  <c r="BN410" i="1"/>
  <c r="BP410" i="1"/>
  <c r="BP436" i="1"/>
  <c r="Z436" i="1"/>
  <c r="BN492" i="1"/>
  <c r="BP493" i="1"/>
  <c r="Z493" i="1"/>
  <c r="BP22" i="1"/>
  <c r="X506" i="1"/>
  <c r="BP30" i="1"/>
  <c r="Z47" i="1"/>
  <c r="Z48" i="1" s="1"/>
  <c r="BN56" i="1"/>
  <c r="BP56" i="1"/>
  <c r="BN61" i="1"/>
  <c r="Z63" i="1"/>
  <c r="BN64" i="1"/>
  <c r="Y81" i="1"/>
  <c r="BP75" i="1"/>
  <c r="BP79" i="1"/>
  <c r="BN89" i="1"/>
  <c r="BP89" i="1"/>
  <c r="BN91" i="1"/>
  <c r="BP91" i="1"/>
  <c r="BP99" i="1"/>
  <c r="BN105" i="1"/>
  <c r="Z105" i="1"/>
  <c r="BN119" i="1"/>
  <c r="BP119" i="1"/>
  <c r="BN141" i="1"/>
  <c r="BN151" i="1"/>
  <c r="BP151" i="1"/>
  <c r="BN164" i="1"/>
  <c r="Z164" i="1"/>
  <c r="BN180" i="1"/>
  <c r="Z180" i="1"/>
  <c r="Z181" i="1" s="1"/>
  <c r="BP202" i="1"/>
  <c r="BN202" i="1"/>
  <c r="Z202" i="1"/>
  <c r="BP225" i="1"/>
  <c r="BN225" i="1"/>
  <c r="Z225" i="1"/>
  <c r="BN230" i="1"/>
  <c r="BP230" i="1"/>
  <c r="BN255" i="1"/>
  <c r="BP255" i="1"/>
  <c r="BP261" i="1"/>
  <c r="BP262" i="1"/>
  <c r="Z262" i="1"/>
  <c r="BN313" i="1"/>
  <c r="Z313" i="1"/>
  <c r="BN346" i="1"/>
  <c r="BP346" i="1"/>
  <c r="BN347" i="1"/>
  <c r="BN355" i="1"/>
  <c r="BN360" i="1"/>
  <c r="Z360" i="1"/>
  <c r="Z362" i="1" s="1"/>
  <c r="BP391" i="1"/>
  <c r="BN391" i="1"/>
  <c r="Z391" i="1"/>
  <c r="Y402" i="1"/>
  <c r="BP396" i="1"/>
  <c r="BN396" i="1"/>
  <c r="Z396" i="1"/>
  <c r="BP399" i="1"/>
  <c r="Z399" i="1"/>
  <c r="BP434" i="1"/>
  <c r="Z434" i="1"/>
  <c r="BN444" i="1"/>
  <c r="BP444" i="1"/>
  <c r="BP466" i="1"/>
  <c r="Z466" i="1"/>
  <c r="BP468" i="1"/>
  <c r="BN468" i="1"/>
  <c r="Z468" i="1"/>
  <c r="Y142" i="1"/>
  <c r="Y143" i="1"/>
  <c r="BN186" i="1"/>
  <c r="BP186" i="1"/>
  <c r="BP200" i="1"/>
  <c r="BN208" i="1"/>
  <c r="BP208" i="1"/>
  <c r="BP245" i="1"/>
  <c r="BN290" i="1"/>
  <c r="BP301" i="1"/>
  <c r="BP305" i="1"/>
  <c r="Y314" i="1"/>
  <c r="BP311" i="1"/>
  <c r="Y320" i="1"/>
  <c r="BN338" i="1"/>
  <c r="BP338" i="1"/>
  <c r="Y341" i="1"/>
  <c r="Y352" i="1"/>
  <c r="BN345" i="1"/>
  <c r="Y353" i="1"/>
  <c r="BP348" i="1"/>
  <c r="BN350" i="1"/>
  <c r="BP371" i="1"/>
  <c r="Y377" i="1"/>
  <c r="BN393" i="1"/>
  <c r="BN414" i="1"/>
  <c r="BP446" i="1"/>
  <c r="BP460" i="1"/>
  <c r="BN467" i="1"/>
  <c r="Z498" i="1"/>
  <c r="Z499" i="1" s="1"/>
  <c r="Y505" i="1"/>
  <c r="Z476" i="1"/>
  <c r="BN483" i="1"/>
  <c r="BN69" i="1"/>
  <c r="Z98" i="1"/>
  <c r="Z169" i="1"/>
  <c r="BN227" i="1"/>
  <c r="Z242" i="1"/>
  <c r="Z254" i="1"/>
  <c r="BP268" i="1"/>
  <c r="BN275" i="1"/>
  <c r="Z323" i="1"/>
  <c r="BN348" i="1"/>
  <c r="BP385" i="1"/>
  <c r="Z54" i="1"/>
  <c r="Y32" i="1"/>
  <c r="Z41" i="1"/>
  <c r="BN47" i="1"/>
  <c r="BP63" i="1"/>
  <c r="BN75" i="1"/>
  <c r="Y126" i="1"/>
  <c r="Z141" i="1"/>
  <c r="BN191" i="1"/>
  <c r="BN207" i="1"/>
  <c r="Z214" i="1"/>
  <c r="Z317" i="1"/>
  <c r="Z345" i="1"/>
  <c r="Y362" i="1"/>
  <c r="BP393" i="1"/>
  <c r="Y411" i="1"/>
  <c r="Z462" i="1"/>
  <c r="BN54" i="1"/>
  <c r="Y86" i="1"/>
  <c r="BN135" i="1"/>
  <c r="Y159" i="1"/>
  <c r="BN169" i="1"/>
  <c r="BP185" i="1"/>
  <c r="BN224" i="1"/>
  <c r="BN242" i="1"/>
  <c r="BN254" i="1"/>
  <c r="BP284" i="1"/>
  <c r="BN337" i="1"/>
  <c r="BP323" i="1"/>
  <c r="BP47" i="1"/>
  <c r="BP98" i="1"/>
  <c r="Z64" i="1"/>
  <c r="Z70" i="1"/>
  <c r="E516" i="1"/>
  <c r="Y277" i="1"/>
  <c r="Y285" i="1"/>
  <c r="BN361" i="1"/>
  <c r="V516" i="1"/>
  <c r="Z394" i="1"/>
  <c r="Z404" i="1"/>
  <c r="Z437" i="1"/>
  <c r="BP445" i="1"/>
  <c r="BP462" i="1"/>
  <c r="BN477" i="1"/>
  <c r="Z487" i="1"/>
  <c r="Y48" i="1"/>
  <c r="Z89" i="1"/>
  <c r="Y172" i="1"/>
  <c r="Y193" i="1"/>
  <c r="Y248" i="1"/>
  <c r="BP269" i="1"/>
  <c r="Y307" i="1"/>
  <c r="Y418" i="1"/>
  <c r="BN417" i="1"/>
  <c r="Y447" i="1"/>
  <c r="Y469" i="1"/>
  <c r="BN497" i="1"/>
  <c r="BP234" i="1"/>
  <c r="BP330" i="1"/>
  <c r="Z356" i="1"/>
  <c r="BN394" i="1"/>
  <c r="BN404" i="1"/>
  <c r="Z433" i="1"/>
  <c r="AA516" i="1"/>
  <c r="Z42" i="1"/>
  <c r="Z96" i="1"/>
  <c r="Z113" i="1"/>
  <c r="Z130" i="1"/>
  <c r="Z212" i="1"/>
  <c r="Z218" i="1"/>
  <c r="Z270" i="1"/>
  <c r="Y296" i="1"/>
  <c r="Z309" i="1"/>
  <c r="Y363" i="1"/>
  <c r="Z381" i="1"/>
  <c r="Y484" i="1"/>
  <c r="Y419" i="1"/>
  <c r="BP42" i="1"/>
  <c r="Y59" i="1"/>
  <c r="BP55" i="1"/>
  <c r="Y65" i="1"/>
  <c r="BN96" i="1"/>
  <c r="BN113" i="1"/>
  <c r="BN130" i="1"/>
  <c r="Z163" i="1"/>
  <c r="BN199" i="1"/>
  <c r="BN212" i="1"/>
  <c r="BN218" i="1"/>
  <c r="BN270" i="1"/>
  <c r="BN309" i="1"/>
  <c r="BN331" i="1"/>
  <c r="BN381" i="1"/>
  <c r="Z395" i="1"/>
  <c r="Z62" i="1"/>
  <c r="BN77" i="1"/>
  <c r="Z83" i="1"/>
  <c r="Z107" i="1"/>
  <c r="Y187" i="1"/>
  <c r="BN229" i="1"/>
  <c r="BP279" i="1"/>
  <c r="BN325" i="1"/>
  <c r="Y463" i="1"/>
  <c r="BN481" i="1"/>
  <c r="Y44" i="1"/>
  <c r="Y66" i="1"/>
  <c r="Y101" i="1"/>
  <c r="BP130" i="1"/>
  <c r="Z146" i="1"/>
  <c r="Z147" i="1" s="1"/>
  <c r="BN163" i="1"/>
  <c r="BP180" i="1"/>
  <c r="Z196" i="1"/>
  <c r="Y203" i="1"/>
  <c r="BN238" i="1"/>
  <c r="BP309" i="1"/>
  <c r="Z319" i="1"/>
  <c r="BP331" i="1"/>
  <c r="BP350" i="1"/>
  <c r="BP372" i="1"/>
  <c r="BN395" i="1"/>
  <c r="BN62" i="1"/>
  <c r="Z74" i="1"/>
  <c r="BN83" i="1"/>
  <c r="BP167" i="1"/>
  <c r="Y177" i="1"/>
  <c r="Y188" i="1"/>
  <c r="Z264" i="1"/>
  <c r="Y280" i="1"/>
  <c r="Z304" i="1"/>
  <c r="BP365" i="1"/>
  <c r="BN392" i="1"/>
  <c r="BN399" i="1"/>
  <c r="BN415" i="1"/>
  <c r="BN422" i="1"/>
  <c r="Y479" i="1"/>
  <c r="Z492" i="1"/>
  <c r="Z31" i="1"/>
  <c r="Y108" i="1"/>
  <c r="Y133" i="1"/>
  <c r="BP152" i="1"/>
  <c r="Y181" i="1"/>
  <c r="Y221" i="1"/>
  <c r="Y315" i="1"/>
  <c r="BN319" i="1"/>
  <c r="Y334" i="1"/>
  <c r="Z475" i="1"/>
  <c r="Z482" i="1"/>
  <c r="BP196" i="1"/>
  <c r="Z213" i="1"/>
  <c r="O516" i="1"/>
  <c r="BP392" i="1"/>
  <c r="BP422" i="1"/>
  <c r="Z444" i="1"/>
  <c r="Z55" i="1"/>
  <c r="X507" i="1"/>
  <c r="Z78" i="1"/>
  <c r="Z140" i="1"/>
  <c r="Z142" i="1" s="1"/>
  <c r="BP146" i="1"/>
  <c r="X508" i="1"/>
  <c r="BP35" i="1"/>
  <c r="BN53" i="1"/>
  <c r="BP74" i="1"/>
  <c r="Z91" i="1"/>
  <c r="Z124" i="1"/>
  <c r="Z230" i="1"/>
  <c r="Y239" i="1"/>
  <c r="Z268" i="1"/>
  <c r="Y272" i="1"/>
  <c r="BP294" i="1"/>
  <c r="BP304" i="1"/>
  <c r="Z326" i="1"/>
  <c r="Y367" i="1"/>
  <c r="Z385" i="1"/>
  <c r="Z386" i="1" s="1"/>
  <c r="BN475" i="1"/>
  <c r="BP97" i="1"/>
  <c r="Y182" i="1"/>
  <c r="BP467" i="1"/>
  <c r="Y115" i="1"/>
  <c r="BN385" i="1"/>
  <c r="BN118" i="1"/>
  <c r="Y127" i="1"/>
  <c r="BN158" i="1"/>
  <c r="BN166" i="1"/>
  <c r="BN174" i="1"/>
  <c r="Y216" i="1"/>
  <c r="BN251" i="1"/>
  <c r="BN260" i="1"/>
  <c r="Z312" i="1"/>
  <c r="BP349" i="1"/>
  <c r="Z365" i="1"/>
  <c r="Z366" i="1" s="1"/>
  <c r="BN376" i="1"/>
  <c r="Z422" i="1"/>
  <c r="Z423" i="1" s="1"/>
  <c r="BN435" i="1"/>
  <c r="BN438" i="1"/>
  <c r="BN457" i="1"/>
  <c r="BP475" i="1"/>
  <c r="Y485" i="1"/>
  <c r="BP497" i="1"/>
  <c r="H516" i="1"/>
  <c r="Z125" i="1"/>
  <c r="Z90" i="1"/>
  <c r="BN68" i="1"/>
  <c r="H9" i="1"/>
  <c r="BN26" i="1"/>
  <c r="Y45" i="1"/>
  <c r="J9" i="1"/>
  <c r="Y178" i="1"/>
  <c r="Y276" i="1"/>
  <c r="Y429" i="1"/>
  <c r="I516" i="1"/>
  <c r="BN214" i="1"/>
  <c r="BP162" i="1"/>
  <c r="BN168" i="1"/>
  <c r="BN176" i="1"/>
  <c r="BP219" i="1"/>
  <c r="Z53" i="1"/>
  <c r="Z61" i="1"/>
  <c r="Z69" i="1"/>
  <c r="Z77" i="1"/>
  <c r="Y80" i="1"/>
  <c r="Y109" i="1"/>
  <c r="BP118" i="1"/>
  <c r="Z135" i="1"/>
  <c r="BN146" i="1"/>
  <c r="BP158" i="1"/>
  <c r="BP166" i="1"/>
  <c r="BP174" i="1"/>
  <c r="Z191" i="1"/>
  <c r="Z199" i="1"/>
  <c r="Z207" i="1"/>
  <c r="Z224" i="1"/>
  <c r="Y235" i="1"/>
  <c r="BP251" i="1"/>
  <c r="BP260" i="1"/>
  <c r="BP290" i="1"/>
  <c r="Y297" i="1"/>
  <c r="Y321" i="1"/>
  <c r="Z337" i="1"/>
  <c r="Y340" i="1"/>
  <c r="Z347" i="1"/>
  <c r="Z355" i="1"/>
  <c r="BN365" i="1"/>
  <c r="BP376" i="1"/>
  <c r="BP435" i="1"/>
  <c r="BP438" i="1"/>
  <c r="Y448" i="1"/>
  <c r="BP457" i="1"/>
  <c r="Y464" i="1"/>
  <c r="J516" i="1"/>
  <c r="Z131" i="1"/>
  <c r="Y36" i="1"/>
  <c r="Z117" i="1"/>
  <c r="BN43" i="1"/>
  <c r="BN125" i="1"/>
  <c r="Y232" i="1"/>
  <c r="BN28" i="1"/>
  <c r="BN95" i="1"/>
  <c r="BN84" i="1"/>
  <c r="Y85" i="1"/>
  <c r="Y122" i="1"/>
  <c r="A10" i="1"/>
  <c r="BP26" i="1"/>
  <c r="Y33" i="1"/>
  <c r="F10" i="1"/>
  <c r="Y264" i="1"/>
  <c r="Y382" i="1"/>
  <c r="Z397" i="1"/>
  <c r="Z405" i="1"/>
  <c r="BP481" i="1"/>
  <c r="BP492" i="1"/>
  <c r="K516" i="1"/>
  <c r="BN476" i="1"/>
  <c r="BN487" i="1"/>
  <c r="BN498" i="1"/>
  <c r="L516" i="1"/>
  <c r="BN397" i="1"/>
  <c r="BN405" i="1"/>
  <c r="Z439" i="1"/>
  <c r="Z442" i="1"/>
  <c r="Z450" i="1"/>
  <c r="Y453" i="1"/>
  <c r="Z458" i="1"/>
  <c r="M516" i="1"/>
  <c r="Z111" i="1"/>
  <c r="Y114" i="1"/>
  <c r="Z119" i="1"/>
  <c r="Z167" i="1"/>
  <c r="Z175" i="1"/>
  <c r="Z243" i="1"/>
  <c r="Z252" i="1"/>
  <c r="Z291" i="1"/>
  <c r="Z299" i="1"/>
  <c r="Z22" i="1"/>
  <c r="Z23" i="1" s="1"/>
  <c r="Z30" i="1"/>
  <c r="Z97" i="1"/>
  <c r="Y100" i="1"/>
  <c r="Z106" i="1"/>
  <c r="BP135" i="1"/>
  <c r="Z152" i="1"/>
  <c r="Z170" i="1"/>
  <c r="Z246" i="1"/>
  <c r="Z255" i="1"/>
  <c r="Y265" i="1"/>
  <c r="Z294" i="1"/>
  <c r="Z302" i="1"/>
  <c r="Z310" i="1"/>
  <c r="Z318" i="1"/>
  <c r="BP337" i="1"/>
  <c r="BP355" i="1"/>
  <c r="Z372" i="1"/>
  <c r="Y383" i="1"/>
  <c r="BP394" i="1"/>
  <c r="BN400" i="1"/>
  <c r="Y423" i="1"/>
  <c r="BN433" i="1"/>
  <c r="BN436" i="1"/>
  <c r="Z445" i="1"/>
  <c r="Z461" i="1"/>
  <c r="BP476" i="1"/>
  <c r="BP487" i="1"/>
  <c r="Z57" i="1"/>
  <c r="Y92" i="1"/>
  <c r="BN111" i="1"/>
  <c r="Y160" i="1"/>
  <c r="Z238" i="1"/>
  <c r="Z239" i="1" s="1"/>
  <c r="BN243" i="1"/>
  <c r="BN252" i="1"/>
  <c r="BN291" i="1"/>
  <c r="BN299" i="1"/>
  <c r="Y378" i="1"/>
  <c r="BP405" i="1"/>
  <c r="Z414" i="1"/>
  <c r="BN439" i="1"/>
  <c r="BN442" i="1"/>
  <c r="BN450" i="1"/>
  <c r="BN458" i="1"/>
  <c r="BN466" i="1"/>
  <c r="BN482" i="1"/>
  <c r="BN493" i="1"/>
  <c r="P516" i="1"/>
  <c r="Z27" i="1"/>
  <c r="Z35" i="1"/>
  <c r="Z36" i="1" s="1"/>
  <c r="BN35" i="1"/>
  <c r="BN22" i="1"/>
  <c r="Y192" i="1"/>
  <c r="BN310" i="1"/>
  <c r="BN318" i="1"/>
  <c r="Z417" i="1"/>
  <c r="BP433" i="1"/>
  <c r="Y454" i="1"/>
  <c r="Y470" i="1"/>
  <c r="Z477" i="1"/>
  <c r="Z488" i="1"/>
  <c r="Z489" i="1" s="1"/>
  <c r="Y499" i="1"/>
  <c r="BP243" i="1"/>
  <c r="BP299" i="1"/>
  <c r="Y406" i="1"/>
  <c r="Y424" i="1"/>
  <c r="R516" i="1"/>
  <c r="Z162" i="1"/>
  <c r="Z211" i="1"/>
  <c r="Z219" i="1"/>
  <c r="Z228" i="1"/>
  <c r="Y231" i="1"/>
  <c r="BP310" i="1"/>
  <c r="BP318" i="1"/>
  <c r="Z324" i="1"/>
  <c r="Y327" i="1"/>
  <c r="Z332" i="1"/>
  <c r="Z351" i="1"/>
  <c r="Z380" i="1"/>
  <c r="Z382" i="1" s="1"/>
  <c r="Z398" i="1"/>
  <c r="Y401" i="1"/>
  <c r="BN488" i="1"/>
  <c r="Z483" i="1"/>
  <c r="Y494" i="1"/>
  <c r="Y500" i="1"/>
  <c r="T516" i="1"/>
  <c r="Y23" i="1"/>
  <c r="Z28" i="1"/>
  <c r="BN57" i="1"/>
  <c r="Z95" i="1"/>
  <c r="Z104" i="1"/>
  <c r="Z112" i="1"/>
  <c r="Z120" i="1"/>
  <c r="BN131" i="1"/>
  <c r="Z150" i="1"/>
  <c r="Z153" i="1" s="1"/>
  <c r="Y153" i="1"/>
  <c r="BN162" i="1"/>
  <c r="Z168" i="1"/>
  <c r="Y171" i="1"/>
  <c r="Z176" i="1"/>
  <c r="Y204" i="1"/>
  <c r="BN211" i="1"/>
  <c r="BN219" i="1"/>
  <c r="BN228" i="1"/>
  <c r="Z244" i="1"/>
  <c r="Y247" i="1"/>
  <c r="Z253" i="1"/>
  <c r="Y256" i="1"/>
  <c r="Z292" i="1"/>
  <c r="Z300" i="1"/>
  <c r="BN324" i="1"/>
  <c r="BN332" i="1"/>
  <c r="BP345" i="1"/>
  <c r="BN351" i="1"/>
  <c r="BP361" i="1"/>
  <c r="Z370" i="1"/>
  <c r="Y373" i="1"/>
  <c r="BN380" i="1"/>
  <c r="BN398" i="1"/>
  <c r="Z427" i="1"/>
  <c r="Z428" i="1" s="1"/>
  <c r="Z440" i="1"/>
  <c r="Z443" i="1"/>
  <c r="Z451" i="1"/>
  <c r="Z459" i="1"/>
  <c r="Z463" i="1" s="1"/>
  <c r="U516" i="1"/>
  <c r="Z43" i="1"/>
  <c r="Z44" i="1" s="1"/>
  <c r="BN262" i="1"/>
  <c r="BN289" i="1"/>
  <c r="Y306" i="1"/>
  <c r="Y328" i="1"/>
  <c r="BN434" i="1"/>
  <c r="BN437" i="1"/>
  <c r="BN456" i="1"/>
  <c r="Z503" i="1"/>
  <c r="Z504" i="1" s="1"/>
  <c r="Z165" i="1"/>
  <c r="BN292" i="1"/>
  <c r="BN300" i="1"/>
  <c r="BP332" i="1"/>
  <c r="BN370" i="1"/>
  <c r="Z415" i="1"/>
  <c r="BN427" i="1"/>
  <c r="BN440" i="1"/>
  <c r="BN443" i="1"/>
  <c r="BN451" i="1"/>
  <c r="BN459" i="1"/>
  <c r="Y489" i="1"/>
  <c r="B516" i="1"/>
  <c r="W516" i="1"/>
  <c r="BN31" i="1"/>
  <c r="BP43" i="1"/>
  <c r="Z52" i="1"/>
  <c r="Z68" i="1"/>
  <c r="Y71" i="1"/>
  <c r="Z76" i="1"/>
  <c r="Z84" i="1"/>
  <c r="BP117" i="1"/>
  <c r="BP125" i="1"/>
  <c r="Y137" i="1"/>
  <c r="Y154" i="1"/>
  <c r="BP165" i="1"/>
  <c r="Z190" i="1"/>
  <c r="Z198" i="1"/>
  <c r="Z206" i="1"/>
  <c r="Y257" i="1"/>
  <c r="Z275" i="1"/>
  <c r="Z276" i="1" s="1"/>
  <c r="BP289" i="1"/>
  <c r="BN295" i="1"/>
  <c r="Y357" i="1"/>
  <c r="Y374" i="1"/>
  <c r="Y386" i="1"/>
  <c r="BP456" i="1"/>
  <c r="BN503" i="1"/>
  <c r="C516" i="1"/>
  <c r="BN244" i="1"/>
  <c r="BN253" i="1"/>
  <c r="Y58" i="1"/>
  <c r="BN90" i="1"/>
  <c r="BP104" i="1"/>
  <c r="BP112" i="1"/>
  <c r="BP120" i="1"/>
  <c r="Y132" i="1"/>
  <c r="BP150" i="1"/>
  <c r="Z185" i="1"/>
  <c r="Z187" i="1" s="1"/>
  <c r="BN195" i="1"/>
  <c r="Z201" i="1"/>
  <c r="Z209" i="1"/>
  <c r="Y220" i="1"/>
  <c r="Z226" i="1"/>
  <c r="Z234" i="1"/>
  <c r="Z235" i="1" s="1"/>
  <c r="Z269" i="1"/>
  <c r="Z330" i="1"/>
  <c r="Z333" i="1" s="1"/>
  <c r="Y333" i="1"/>
  <c r="Z339" i="1"/>
  <c r="Z349" i="1"/>
  <c r="BP427" i="1"/>
  <c r="D516" i="1"/>
  <c r="Y516" i="1"/>
  <c r="BN76" i="1"/>
  <c r="BP503" i="1"/>
  <c r="Z516" i="1"/>
  <c r="Z26" i="1"/>
  <c r="Y72" i="1"/>
  <c r="Y121" i="1"/>
  <c r="Z174" i="1"/>
  <c r="BP195" i="1"/>
  <c r="F516" i="1"/>
  <c r="BN104" i="1"/>
  <c r="BP131" i="1"/>
  <c r="BN52" i="1"/>
  <c r="BN190" i="1"/>
  <c r="BN198" i="1"/>
  <c r="BN206" i="1"/>
  <c r="Y215" i="1"/>
  <c r="BP52" i="1"/>
  <c r="Y504" i="1"/>
  <c r="Z220" i="1" l="1"/>
  <c r="Z478" i="1"/>
  <c r="Z314" i="1"/>
  <c r="Z406" i="1"/>
  <c r="Z132" i="1"/>
  <c r="Z469" i="1"/>
  <c r="Z306" i="1"/>
  <c r="Z256" i="1"/>
  <c r="Z271" i="1"/>
  <c r="X509" i="1"/>
  <c r="Z192" i="1"/>
  <c r="Z85" i="1"/>
  <c r="Z58" i="1"/>
  <c r="Z484" i="1"/>
  <c r="Z327" i="1"/>
  <c r="Z357" i="1"/>
  <c r="Z137" i="1"/>
  <c r="Z65" i="1"/>
  <c r="Z126" i="1"/>
  <c r="Z494" i="1"/>
  <c r="Y506" i="1"/>
  <c r="Y508" i="1"/>
  <c r="Z92" i="1"/>
  <c r="Z352" i="1"/>
  <c r="Z447" i="1"/>
  <c r="Z203" i="1"/>
  <c r="Z177" i="1"/>
  <c r="Z32" i="1"/>
  <c r="Z296" i="1"/>
  <c r="Z373" i="1"/>
  <c r="Z320" i="1"/>
  <c r="Z401" i="1"/>
  <c r="Z80" i="1"/>
  <c r="Z340" i="1"/>
  <c r="Z215" i="1"/>
  <c r="Z418" i="1"/>
  <c r="Z121" i="1"/>
  <c r="Z231" i="1"/>
  <c r="Z247" i="1"/>
  <c r="Y507" i="1"/>
  <c r="Y509" i="1" s="1"/>
  <c r="Z114" i="1"/>
  <c r="Z108" i="1"/>
  <c r="Z100" i="1"/>
  <c r="Z171" i="1"/>
  <c r="Z453" i="1"/>
  <c r="Z71" i="1"/>
  <c r="Y510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<sst xmlns="http://schemas.openxmlformats.org/spreadsheetml/2006/main" count="2255" uniqueCount="812">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</sst>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topLeftCell="A17" zoomScaleSheetLayoutView="100" workbookViewId="0">
      <selection activeCell="V28" sqref="V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822" t="s">
        <v>0</v>
      </c>
      <c r="E1" s="613"/>
      <c r="F1" s="613"/>
      <c r="G1" s="14" t="s">
        <v>1</v>
      </c>
      <c r="H1" s="82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872" t="s">
        <v>3</v>
      </c>
      <c r="S1" s="613"/>
      <c r="T1" s="61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6"/>
      <c r="Q3" s="576"/>
      <c r="R3" s="576"/>
      <c r="S3" s="576"/>
      <c r="T3" s="576"/>
      <c r="U3" s="576"/>
      <c r="V3" s="576"/>
      <c r="W3" s="5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97" t="s">
        <v>8</v>
      </c>
      <c r="B5" s="666"/>
      <c r="C5" s="589"/>
      <c r="D5" s="682"/>
      <c r="E5" s="684"/>
      <c r="F5" s="635" t="s">
        <v>9</v>
      </c>
      <c r="G5" s="589"/>
      <c r="H5" s="682" t="s">
        <v>811</v>
      </c>
      <c r="I5" s="683"/>
      <c r="J5" s="683"/>
      <c r="K5" s="683"/>
      <c r="L5" s="683"/>
      <c r="M5" s="684"/>
      <c r="N5" s="69"/>
      <c r="P5" s="26" t="s">
        <v>10</v>
      </c>
      <c r="Q5" s="614">
        <v>45880</v>
      </c>
      <c r="R5" s="615"/>
      <c r="T5" s="761" t="s">
        <v>11</v>
      </c>
      <c r="U5" s="598"/>
      <c r="V5" s="763" t="s">
        <v>12</v>
      </c>
      <c r="W5" s="615"/>
      <c r="AB5" s="57"/>
      <c r="AC5" s="57"/>
      <c r="AD5" s="57"/>
      <c r="AE5" s="57"/>
    </row>
    <row r="6" spans="1:32" s="17" customFormat="1" ht="24" customHeight="1" x14ac:dyDescent="0.2">
      <c r="A6" s="797" t="s">
        <v>13</v>
      </c>
      <c r="B6" s="666"/>
      <c r="C6" s="589"/>
      <c r="D6" s="689" t="s">
        <v>14</v>
      </c>
      <c r="E6" s="690"/>
      <c r="F6" s="690"/>
      <c r="G6" s="690"/>
      <c r="H6" s="690"/>
      <c r="I6" s="690"/>
      <c r="J6" s="690"/>
      <c r="K6" s="690"/>
      <c r="L6" s="690"/>
      <c r="M6" s="615"/>
      <c r="N6" s="70"/>
      <c r="P6" s="26" t="s">
        <v>15</v>
      </c>
      <c r="Q6" s="606" t="str">
        <f>IF(Q5=0," ",CHOOSE(WEEKDAY(Q5,2),"Понедельник","Вторник","Среда","Четверг","Пятница","Суббота","Воскресенье"))</f>
        <v>Понедельник</v>
      </c>
      <c r="R6" s="573"/>
      <c r="T6" s="771" t="s">
        <v>16</v>
      </c>
      <c r="U6" s="598"/>
      <c r="V6" s="698" t="s">
        <v>17</v>
      </c>
      <c r="W6" s="69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766"/>
      <c r="N7" s="71"/>
      <c r="P7" s="26"/>
      <c r="Q7" s="46"/>
      <c r="R7" s="46"/>
      <c r="T7" s="576"/>
      <c r="U7" s="598"/>
      <c r="V7" s="700"/>
      <c r="W7" s="701"/>
      <c r="AB7" s="57"/>
      <c r="AC7" s="57"/>
      <c r="AD7" s="57"/>
      <c r="AE7" s="57"/>
    </row>
    <row r="8" spans="1:32" s="17" customFormat="1" ht="25.5" customHeight="1" x14ac:dyDescent="0.2">
      <c r="A8" s="571" t="s">
        <v>18</v>
      </c>
      <c r="B8" s="566"/>
      <c r="C8" s="567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72"/>
      <c r="P8" s="26" t="s">
        <v>20</v>
      </c>
      <c r="Q8" s="765">
        <v>0.5</v>
      </c>
      <c r="R8" s="766"/>
      <c r="T8" s="576"/>
      <c r="U8" s="598"/>
      <c r="V8" s="700"/>
      <c r="W8" s="701"/>
      <c r="AB8" s="57"/>
      <c r="AC8" s="57"/>
      <c r="AD8" s="57"/>
      <c r="AE8" s="57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52"/>
      <c r="E9" s="653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7" t="str">
        <f>IF(AND($A$9="Тип доверенности/получателя при получении в адресе перегруза:",$D$9="Разовая доверенность"),"Введите ФИО","")</f>
        <v/>
      </c>
      <c r="I9" s="653"/>
      <c r="J9" s="7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3"/>
      <c r="L9" s="653"/>
      <c r="M9" s="653"/>
      <c r="N9" s="67"/>
      <c r="P9" s="29" t="s">
        <v>21</v>
      </c>
      <c r="Q9" s="891"/>
      <c r="R9" s="639"/>
      <c r="T9" s="576"/>
      <c r="U9" s="598"/>
      <c r="V9" s="702"/>
      <c r="W9" s="70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52"/>
      <c r="E10" s="653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11" t="str">
        <f>IFERROR(VLOOKUP($D$10,Proxy,2,FALSE),"")</f>
        <v/>
      </c>
      <c r="I10" s="576"/>
      <c r="J10" s="576"/>
      <c r="K10" s="576"/>
      <c r="L10" s="576"/>
      <c r="M10" s="576"/>
      <c r="N10" s="68"/>
      <c r="P10" s="29" t="s">
        <v>22</v>
      </c>
      <c r="Q10" s="772"/>
      <c r="R10" s="773"/>
      <c r="U10" s="26" t="s">
        <v>23</v>
      </c>
      <c r="V10" s="888" t="s">
        <v>24</v>
      </c>
      <c r="W10" s="69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812"/>
      <c r="R11" s="615"/>
      <c r="U11" s="26" t="s">
        <v>27</v>
      </c>
      <c r="V11" s="638" t="s">
        <v>28</v>
      </c>
      <c r="W11" s="63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4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589"/>
      <c r="N12" s="73"/>
      <c r="P12" s="26" t="s">
        <v>30</v>
      </c>
      <c r="Q12" s="765"/>
      <c r="R12" s="766"/>
      <c r="S12" s="27"/>
      <c r="U12" s="26"/>
      <c r="V12" s="613"/>
      <c r="W12" s="576"/>
      <c r="AB12" s="57"/>
      <c r="AC12" s="57"/>
      <c r="AD12" s="57"/>
      <c r="AE12" s="57"/>
    </row>
    <row r="13" spans="1:32" s="17" customFormat="1" ht="23.25" customHeight="1" x14ac:dyDescent="0.2">
      <c r="A13" s="74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589"/>
      <c r="N13" s="73"/>
      <c r="O13" s="29"/>
      <c r="P13" s="29" t="s">
        <v>32</v>
      </c>
      <c r="Q13" s="638"/>
      <c r="R13" s="63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4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58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589"/>
      <c r="N15" s="74"/>
      <c r="P15" s="893" t="s">
        <v>35</v>
      </c>
      <c r="Q15" s="613"/>
      <c r="R15" s="613"/>
      <c r="S15" s="613"/>
      <c r="T15" s="61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94"/>
      <c r="Q16" s="894"/>
      <c r="R16" s="894"/>
      <c r="S16" s="894"/>
      <c r="T16" s="8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83" t="s">
        <v>36</v>
      </c>
      <c r="B17" s="583" t="s">
        <v>37</v>
      </c>
      <c r="C17" s="801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6"/>
      <c r="R17" s="826"/>
      <c r="S17" s="826"/>
      <c r="T17" s="584"/>
      <c r="U17" s="588" t="s">
        <v>51</v>
      </c>
      <c r="V17" s="589"/>
      <c r="W17" s="583" t="s">
        <v>52</v>
      </c>
      <c r="X17" s="583" t="s">
        <v>53</v>
      </c>
      <c r="Y17" s="595" t="s">
        <v>54</v>
      </c>
      <c r="Z17" s="707" t="s">
        <v>55</v>
      </c>
      <c r="AA17" s="626" t="s">
        <v>56</v>
      </c>
      <c r="AB17" s="626" t="s">
        <v>57</v>
      </c>
      <c r="AC17" s="626" t="s">
        <v>58</v>
      </c>
      <c r="AD17" s="626" t="s">
        <v>59</v>
      </c>
      <c r="AE17" s="627"/>
      <c r="AF17" s="628"/>
      <c r="AG17" s="77"/>
      <c r="BD17" s="76" t="s">
        <v>60</v>
      </c>
    </row>
    <row r="18" spans="1:68" ht="14.25" customHeight="1" x14ac:dyDescent="0.2">
      <c r="A18" s="601"/>
      <c r="B18" s="601"/>
      <c r="C18" s="601"/>
      <c r="D18" s="585"/>
      <c r="E18" s="586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585"/>
      <c r="Q18" s="827"/>
      <c r="R18" s="827"/>
      <c r="S18" s="827"/>
      <c r="T18" s="586"/>
      <c r="U18" s="78" t="s">
        <v>61</v>
      </c>
      <c r="V18" s="78" t="s">
        <v>62</v>
      </c>
      <c r="W18" s="601"/>
      <c r="X18" s="601"/>
      <c r="Y18" s="596"/>
      <c r="Z18" s="708"/>
      <c r="AA18" s="710"/>
      <c r="AB18" s="710"/>
      <c r="AC18" s="710"/>
      <c r="AD18" s="629"/>
      <c r="AE18" s="630"/>
      <c r="AF18" s="631"/>
      <c r="AG18" s="77"/>
      <c r="BD18" s="76"/>
    </row>
    <row r="19" spans="1:68" ht="27.75" hidden="1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hidden="1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62"/>
      <c r="AB20" s="62"/>
      <c r="AC20" s="62"/>
    </row>
    <row r="21" spans="1:68" ht="14.25" hidden="1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4301031278</v>
      </c>
      <c r="D22" s="572">
        <v>4680115886643</v>
      </c>
      <c r="E22" s="57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706" t="s">
        <v>69</v>
      </c>
      <c r="Q22" s="569"/>
      <c r="R22" s="569"/>
      <c r="S22" s="569"/>
      <c r="T22" s="570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72</v>
      </c>
      <c r="Q23" s="566"/>
      <c r="R23" s="566"/>
      <c r="S23" s="566"/>
      <c r="T23" s="566"/>
      <c r="U23" s="566"/>
      <c r="V23" s="567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72</v>
      </c>
      <c r="Q24" s="566"/>
      <c r="R24" s="566"/>
      <c r="S24" s="566"/>
      <c r="T24" s="566"/>
      <c r="U24" s="566"/>
      <c r="V24" s="567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79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63"/>
      <c r="AB25" s="63"/>
      <c r="AC25" s="63"/>
    </row>
    <row r="26" spans="1:68" ht="27" hidden="1" customHeight="1" x14ac:dyDescent="0.25">
      <c r="A26" s="60" t="s">
        <v>75</v>
      </c>
      <c r="B26" s="60" t="s">
        <v>76</v>
      </c>
      <c r="C26" s="34">
        <v>4301051866</v>
      </c>
      <c r="D26" s="572">
        <v>4680115885912</v>
      </c>
      <c r="E26" s="57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80</v>
      </c>
      <c r="B27" s="60" t="s">
        <v>81</v>
      </c>
      <c r="C27" s="34">
        <v>4301051556</v>
      </c>
      <c r="D27" s="572">
        <v>4607091388237</v>
      </c>
      <c r="E27" s="57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82</v>
      </c>
      <c r="B28" s="60" t="s">
        <v>83</v>
      </c>
      <c r="C28" s="34">
        <v>4301051907</v>
      </c>
      <c r="D28" s="572">
        <v>4680115886230</v>
      </c>
      <c r="E28" s="57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8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85</v>
      </c>
      <c r="B29" s="60" t="s">
        <v>86</v>
      </c>
      <c r="C29" s="34">
        <v>4301051909</v>
      </c>
      <c r="D29" s="572">
        <v>4680115886247</v>
      </c>
      <c r="E29" s="57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8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88</v>
      </c>
      <c r="B30" s="60" t="s">
        <v>89</v>
      </c>
      <c r="C30" s="34">
        <v>4301051861</v>
      </c>
      <c r="D30" s="572">
        <v>4680115885905</v>
      </c>
      <c r="E30" s="57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91</v>
      </c>
      <c r="B31" s="60" t="s">
        <v>92</v>
      </c>
      <c r="C31" s="34">
        <v>4301051595</v>
      </c>
      <c r="D31" s="572">
        <v>4607091388244</v>
      </c>
      <c r="E31" s="57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72</v>
      </c>
      <c r="Q32" s="566"/>
      <c r="R32" s="566"/>
      <c r="S32" s="566"/>
      <c r="T32" s="566"/>
      <c r="U32" s="566"/>
      <c r="V32" s="567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72</v>
      </c>
      <c r="Q33" s="566"/>
      <c r="R33" s="566"/>
      <c r="S33" s="566"/>
      <c r="T33" s="566"/>
      <c r="U33" s="566"/>
      <c r="V33" s="567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79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63"/>
      <c r="AB34" s="63"/>
      <c r="AC34" s="63"/>
    </row>
    <row r="35" spans="1:68" ht="27" hidden="1" customHeight="1" x14ac:dyDescent="0.25">
      <c r="A35" s="60" t="s">
        <v>96</v>
      </c>
      <c r="B35" s="60" t="s">
        <v>97</v>
      </c>
      <c r="C35" s="34">
        <v>4301032013</v>
      </c>
      <c r="D35" s="572">
        <v>4607091388503</v>
      </c>
      <c r="E35" s="57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72</v>
      </c>
      <c r="Q36" s="566"/>
      <c r="R36" s="566"/>
      <c r="S36" s="566"/>
      <c r="T36" s="566"/>
      <c r="U36" s="566"/>
      <c r="V36" s="567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72</v>
      </c>
      <c r="Q37" s="566"/>
      <c r="R37" s="566"/>
      <c r="S37" s="566"/>
      <c r="T37" s="566"/>
      <c r="U37" s="566"/>
      <c r="V37" s="567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33" t="s">
        <v>101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52"/>
      <c r="AB38" s="52"/>
      <c r="AC38" s="52"/>
    </row>
    <row r="39" spans="1:68" ht="16.5" hidden="1" customHeight="1" x14ac:dyDescent="0.25">
      <c r="A39" s="57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62"/>
      <c r="AB39" s="62"/>
      <c r="AC39" s="62"/>
    </row>
    <row r="40" spans="1:68" ht="14.25" hidden="1" customHeight="1" x14ac:dyDescent="0.25">
      <c r="A40" s="579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72">
        <v>4607091385670</v>
      </c>
      <c r="E41" s="57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7"/>
      <c r="V41" s="37"/>
      <c r="W41" s="38" t="s">
        <v>70</v>
      </c>
      <c r="X41" s="56">
        <v>400</v>
      </c>
      <c r="Y41" s="53">
        <f>IFERROR(IF(X41="",0,CEILING((X41/$H41),1)*$H41),"")</f>
        <v>410.40000000000003</v>
      </c>
      <c r="Z41" s="39">
        <f>IFERROR(IF(Y41=0,"",ROUNDUP(Y41/H41,0)*0.01898),"")</f>
        <v>0.72123999999999999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416.11111111111109</v>
      </c>
      <c r="BN41" s="75">
        <f>IFERROR(Y41*I41/H41,"0")</f>
        <v>426.92999999999995</v>
      </c>
      <c r="BO41" s="75">
        <f>IFERROR(1/J41*(X41/H41),"0")</f>
        <v>0.57870370370370372</v>
      </c>
      <c r="BP41" s="75">
        <f>IFERROR(1/J41*(Y41/H41),"0")</f>
        <v>0.59375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72">
        <v>4607091385687</v>
      </c>
      <c r="E42" s="57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7"/>
      <c r="V42" s="37"/>
      <c r="W42" s="38" t="s">
        <v>70</v>
      </c>
      <c r="X42" s="56">
        <v>96</v>
      </c>
      <c r="Y42" s="53">
        <f>IFERROR(IF(X42="",0,CEILING((X42/$H42),1)*$H42),"")</f>
        <v>96</v>
      </c>
      <c r="Z42" s="39">
        <f>IFERROR(IF(Y42=0,"",ROUNDUP(Y42/H42,0)*0.00902),"")</f>
        <v>0.21648000000000001</v>
      </c>
      <c r="AA42" s="65"/>
      <c r="AB42" s="66"/>
      <c r="AC42" s="99" t="s">
        <v>108</v>
      </c>
      <c r="AG42" s="75"/>
      <c r="AJ42" s="79" t="s">
        <v>113</v>
      </c>
      <c r="AK42" s="79">
        <v>48</v>
      </c>
      <c r="BB42" s="100" t="s">
        <v>1</v>
      </c>
      <c r="BM42" s="75">
        <f>IFERROR(X42*I42/H42,"0")</f>
        <v>101.03999999999999</v>
      </c>
      <c r="BN42" s="75">
        <f>IFERROR(Y42*I42/H42,"0")</f>
        <v>101.03999999999999</v>
      </c>
      <c r="BO42" s="75">
        <f>IFERROR(1/J42*(X42/H42),"0")</f>
        <v>0.18181818181818182</v>
      </c>
      <c r="BP42" s="75">
        <f>IFERROR(1/J42*(Y42/H42),"0")</f>
        <v>0.18181818181818182</v>
      </c>
    </row>
    <row r="43" spans="1:68" ht="27" hidden="1" customHeight="1" x14ac:dyDescent="0.25">
      <c r="A43" s="60" t="s">
        <v>114</v>
      </c>
      <c r="B43" s="60" t="s">
        <v>115</v>
      </c>
      <c r="C43" s="34">
        <v>4301011565</v>
      </c>
      <c r="D43" s="572">
        <v>4680115882539</v>
      </c>
      <c r="E43" s="57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72</v>
      </c>
      <c r="Q44" s="566"/>
      <c r="R44" s="566"/>
      <c r="S44" s="566"/>
      <c r="T44" s="566"/>
      <c r="U44" s="566"/>
      <c r="V44" s="567"/>
      <c r="W44" s="40" t="s">
        <v>73</v>
      </c>
      <c r="X44" s="41">
        <f>IFERROR(X41/H41,"0")+IFERROR(X42/H42,"0")+IFERROR(X43/H43,"0")</f>
        <v>61.037037037037038</v>
      </c>
      <c r="Y44" s="41">
        <f>IFERROR(Y41/H41,"0")+IFERROR(Y42/H42,"0")+IFERROR(Y43/H43,"0")</f>
        <v>62</v>
      </c>
      <c r="Z44" s="41">
        <f>IFERROR(IF(Z41="",0,Z41),"0")+IFERROR(IF(Z42="",0,Z42),"0")+IFERROR(IF(Z43="",0,Z43),"0")</f>
        <v>0.93772</v>
      </c>
      <c r="AA44" s="64"/>
      <c r="AB44" s="64"/>
      <c r="AC44" s="64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72</v>
      </c>
      <c r="Q45" s="566"/>
      <c r="R45" s="566"/>
      <c r="S45" s="566"/>
      <c r="T45" s="566"/>
      <c r="U45" s="566"/>
      <c r="V45" s="567"/>
      <c r="W45" s="40" t="s">
        <v>70</v>
      </c>
      <c r="X45" s="41">
        <f>IFERROR(SUM(X41:X43),"0")</f>
        <v>496</v>
      </c>
      <c r="Y45" s="41">
        <f>IFERROR(SUM(Y41:Y43),"0")</f>
        <v>506.40000000000003</v>
      </c>
      <c r="Z45" s="40"/>
      <c r="AA45" s="64"/>
      <c r="AB45" s="64"/>
      <c r="AC45" s="64"/>
    </row>
    <row r="46" spans="1:68" ht="14.25" hidden="1" customHeight="1" x14ac:dyDescent="0.25">
      <c r="A46" s="579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63"/>
      <c r="AB46" s="63"/>
      <c r="AC46" s="63"/>
    </row>
    <row r="47" spans="1:68" ht="16.5" hidden="1" customHeight="1" x14ac:dyDescent="0.25">
      <c r="A47" s="60" t="s">
        <v>116</v>
      </c>
      <c r="B47" s="60" t="s">
        <v>117</v>
      </c>
      <c r="C47" s="34">
        <v>4301051820</v>
      </c>
      <c r="D47" s="572">
        <v>4680115884915</v>
      </c>
      <c r="E47" s="57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72</v>
      </c>
      <c r="Q48" s="566"/>
      <c r="R48" s="566"/>
      <c r="S48" s="566"/>
      <c r="T48" s="566"/>
      <c r="U48" s="566"/>
      <c r="V48" s="567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72</v>
      </c>
      <c r="Q49" s="566"/>
      <c r="R49" s="566"/>
      <c r="S49" s="566"/>
      <c r="T49" s="566"/>
      <c r="U49" s="566"/>
      <c r="V49" s="567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7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62"/>
      <c r="AB50" s="62"/>
      <c r="AC50" s="62"/>
    </row>
    <row r="51" spans="1:68" ht="14.25" hidden="1" customHeight="1" x14ac:dyDescent="0.25">
      <c r="A51" s="579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63"/>
      <c r="AB51" s="63"/>
      <c r="AC51" s="63"/>
    </row>
    <row r="52" spans="1:68" ht="27" hidden="1" customHeight="1" x14ac:dyDescent="0.25">
      <c r="A52" s="60" t="s">
        <v>120</v>
      </c>
      <c r="B52" s="60" t="s">
        <v>121</v>
      </c>
      <c r="C52" s="34">
        <v>4301012030</v>
      </c>
      <c r="D52" s="572">
        <v>4680115885882</v>
      </c>
      <c r="E52" s="57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123</v>
      </c>
      <c r="B53" s="60" t="s">
        <v>124</v>
      </c>
      <c r="C53" s="34">
        <v>4301011816</v>
      </c>
      <c r="D53" s="572">
        <v>4680115881426</v>
      </c>
      <c r="E53" s="57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125</v>
      </c>
      <c r="M53" s="36" t="s">
        <v>107</v>
      </c>
      <c r="N53" s="36"/>
      <c r="O53" s="35">
        <v>50</v>
      </c>
      <c r="P53" s="8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7"/>
      <c r="V53" s="37"/>
      <c r="W53" s="38" t="s">
        <v>70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126</v>
      </c>
      <c r="AG53" s="75"/>
      <c r="AJ53" s="79" t="s">
        <v>127</v>
      </c>
      <c r="AK53" s="79">
        <v>691.2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128</v>
      </c>
      <c r="B54" s="60" t="s">
        <v>129</v>
      </c>
      <c r="C54" s="34">
        <v>4301011386</v>
      </c>
      <c r="D54" s="572">
        <v>4680115880283</v>
      </c>
      <c r="E54" s="57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130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131</v>
      </c>
      <c r="B55" s="60" t="s">
        <v>132</v>
      </c>
      <c r="C55" s="34">
        <v>4301011806</v>
      </c>
      <c r="D55" s="572">
        <v>4680115881525</v>
      </c>
      <c r="E55" s="57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7"/>
      <c r="V55" s="37"/>
      <c r="W55" s="38" t="s">
        <v>70</v>
      </c>
      <c r="X55" s="56">
        <v>300</v>
      </c>
      <c r="Y55" s="53">
        <f t="shared" si="6"/>
        <v>300</v>
      </c>
      <c r="Z55" s="39">
        <f>IFERROR(IF(Y55=0,"",ROUNDUP(Y55/H55,0)*0.00902),"")</f>
        <v>0.67649999999999999</v>
      </c>
      <c r="AA55" s="65"/>
      <c r="AB55" s="66"/>
      <c r="AC55" s="111" t="s">
        <v>126</v>
      </c>
      <c r="AG55" s="75"/>
      <c r="AJ55" s="79"/>
      <c r="AK55" s="79">
        <v>0</v>
      </c>
      <c r="BB55" s="112" t="s">
        <v>1</v>
      </c>
      <c r="BM55" s="75">
        <f t="shared" si="7"/>
        <v>315.75</v>
      </c>
      <c r="BN55" s="75">
        <f t="shared" si="8"/>
        <v>315.75</v>
      </c>
      <c r="BO55" s="75">
        <f t="shared" si="9"/>
        <v>0.56818181818181823</v>
      </c>
      <c r="BP55" s="75">
        <f t="shared" si="10"/>
        <v>0.56818181818181823</v>
      </c>
    </row>
    <row r="56" spans="1:68" ht="27" hidden="1" customHeight="1" x14ac:dyDescent="0.25">
      <c r="A56" s="60" t="s">
        <v>133</v>
      </c>
      <c r="B56" s="60" t="s">
        <v>134</v>
      </c>
      <c r="C56" s="34">
        <v>4301011589</v>
      </c>
      <c r="D56" s="572">
        <v>4680115885899</v>
      </c>
      <c r="E56" s="57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135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136</v>
      </c>
      <c r="B57" s="60" t="s">
        <v>137</v>
      </c>
      <c r="C57" s="34">
        <v>4301011801</v>
      </c>
      <c r="D57" s="572">
        <v>4680115881419</v>
      </c>
      <c r="E57" s="57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125</v>
      </c>
      <c r="M57" s="36" t="s">
        <v>107</v>
      </c>
      <c r="N57" s="36"/>
      <c r="O57" s="35">
        <v>50</v>
      </c>
      <c r="P57" s="6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7"/>
      <c r="V57" s="37"/>
      <c r="W57" s="38" t="s">
        <v>70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138</v>
      </c>
      <c r="AG57" s="75"/>
      <c r="AJ57" s="79" t="s">
        <v>127</v>
      </c>
      <c r="AK57" s="79">
        <v>594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72</v>
      </c>
      <c r="Q58" s="566"/>
      <c r="R58" s="566"/>
      <c r="S58" s="566"/>
      <c r="T58" s="566"/>
      <c r="U58" s="566"/>
      <c r="V58" s="567"/>
      <c r="W58" s="40" t="s">
        <v>73</v>
      </c>
      <c r="X58" s="41">
        <f>IFERROR(X52/H52,"0")+IFERROR(X53/H53,"0")+IFERROR(X54/H54,"0")+IFERROR(X55/H55,"0")+IFERROR(X56/H56,"0")+IFERROR(X57/H57,"0")</f>
        <v>75</v>
      </c>
      <c r="Y58" s="41">
        <f>IFERROR(Y52/H52,"0")+IFERROR(Y53/H53,"0")+IFERROR(Y54/H54,"0")+IFERROR(Y55/H55,"0")+IFERROR(Y56/H56,"0")+IFERROR(Y57/H57,"0")</f>
        <v>75</v>
      </c>
      <c r="Z58" s="41">
        <f>IFERROR(IF(Z52="",0,Z52),"0")+IFERROR(IF(Z53="",0,Z53),"0")+IFERROR(IF(Z54="",0,Z54),"0")+IFERROR(IF(Z55="",0,Z55),"0")+IFERROR(IF(Z56="",0,Z56),"0")+IFERROR(IF(Z57="",0,Z57),"0")</f>
        <v>0.67649999999999999</v>
      </c>
      <c r="AA58" s="64"/>
      <c r="AB58" s="64"/>
      <c r="AC58" s="64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72</v>
      </c>
      <c r="Q59" s="566"/>
      <c r="R59" s="566"/>
      <c r="S59" s="566"/>
      <c r="T59" s="566"/>
      <c r="U59" s="566"/>
      <c r="V59" s="567"/>
      <c r="W59" s="40" t="s">
        <v>70</v>
      </c>
      <c r="X59" s="41">
        <f>IFERROR(SUM(X52:X57),"0")</f>
        <v>300</v>
      </c>
      <c r="Y59" s="41">
        <f>IFERROR(SUM(Y52:Y57),"0")</f>
        <v>300</v>
      </c>
      <c r="Z59" s="40"/>
      <c r="AA59" s="64"/>
      <c r="AB59" s="64"/>
      <c r="AC59" s="64"/>
    </row>
    <row r="60" spans="1:68" ht="14.25" hidden="1" customHeight="1" x14ac:dyDescent="0.25">
      <c r="A60" s="579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63"/>
      <c r="AB60" s="63"/>
      <c r="AC60" s="63"/>
    </row>
    <row r="61" spans="1:68" ht="16.5" customHeight="1" x14ac:dyDescent="0.25">
      <c r="A61" s="60" t="s">
        <v>140</v>
      </c>
      <c r="B61" s="60" t="s">
        <v>141</v>
      </c>
      <c r="C61" s="34">
        <v>4301020298</v>
      </c>
      <c r="D61" s="572">
        <v>4680115881440</v>
      </c>
      <c r="E61" s="57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6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7"/>
      <c r="V61" s="37"/>
      <c r="W61" s="38" t="s">
        <v>70</v>
      </c>
      <c r="X61" s="56">
        <v>100</v>
      </c>
      <c r="Y61" s="53">
        <f>IFERROR(IF(X61="",0,CEILING((X61/$H61),1)*$H61),"")</f>
        <v>108</v>
      </c>
      <c r="Z61" s="39">
        <f>IFERROR(IF(Y61=0,"",ROUNDUP(Y61/H61,0)*0.01898),"")</f>
        <v>0.1898</v>
      </c>
      <c r="AA61" s="65"/>
      <c r="AB61" s="66"/>
      <c r="AC61" s="117" t="s">
        <v>142</v>
      </c>
      <c r="AG61" s="75"/>
      <c r="AJ61" s="79"/>
      <c r="AK61" s="79">
        <v>0</v>
      </c>
      <c r="BB61" s="118" t="s">
        <v>1</v>
      </c>
      <c r="BM61" s="75">
        <f>IFERROR(X61*I61/H61,"0")</f>
        <v>104.02777777777777</v>
      </c>
      <c r="BN61" s="75">
        <f>IFERROR(Y61*I61/H61,"0")</f>
        <v>112.34999999999998</v>
      </c>
      <c r="BO61" s="75">
        <f>IFERROR(1/J61*(X61/H61),"0")</f>
        <v>0.14467592592592593</v>
      </c>
      <c r="BP61" s="75">
        <f>IFERROR(1/J61*(Y61/H61),"0")</f>
        <v>0.15625</v>
      </c>
    </row>
    <row r="62" spans="1:68" ht="27" hidden="1" customHeight="1" x14ac:dyDescent="0.25">
      <c r="A62" s="60" t="s">
        <v>143</v>
      </c>
      <c r="B62" s="60" t="s">
        <v>144</v>
      </c>
      <c r="C62" s="34">
        <v>4301020228</v>
      </c>
      <c r="D62" s="572">
        <v>4680115882751</v>
      </c>
      <c r="E62" s="57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145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146</v>
      </c>
      <c r="B63" s="60" t="s">
        <v>147</v>
      </c>
      <c r="C63" s="34">
        <v>4301020358</v>
      </c>
      <c r="D63" s="572">
        <v>4680115885950</v>
      </c>
      <c r="E63" s="57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142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148</v>
      </c>
      <c r="B64" s="60" t="s">
        <v>149</v>
      </c>
      <c r="C64" s="34">
        <v>4301020296</v>
      </c>
      <c r="D64" s="572">
        <v>4680115881433</v>
      </c>
      <c r="E64" s="57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125</v>
      </c>
      <c r="M64" s="36" t="s">
        <v>107</v>
      </c>
      <c r="N64" s="36"/>
      <c r="O64" s="35">
        <v>50</v>
      </c>
      <c r="P64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7"/>
      <c r="V64" s="37"/>
      <c r="W64" s="38" t="s">
        <v>70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142</v>
      </c>
      <c r="AG64" s="75"/>
      <c r="AJ64" s="79" t="s">
        <v>127</v>
      </c>
      <c r="AK64" s="79">
        <v>491.4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72</v>
      </c>
      <c r="Q65" s="566"/>
      <c r="R65" s="566"/>
      <c r="S65" s="566"/>
      <c r="T65" s="566"/>
      <c r="U65" s="566"/>
      <c r="V65" s="567"/>
      <c r="W65" s="40" t="s">
        <v>73</v>
      </c>
      <c r="X65" s="41">
        <f>IFERROR(X61/H61,"0")+IFERROR(X62/H62,"0")+IFERROR(X63/H63,"0")+IFERROR(X64/H64,"0")</f>
        <v>9.2592592592592595</v>
      </c>
      <c r="Y65" s="41">
        <f>IFERROR(Y61/H61,"0")+IFERROR(Y62/H62,"0")+IFERROR(Y63/H63,"0")+IFERROR(Y64/H64,"0")</f>
        <v>10</v>
      </c>
      <c r="Z65" s="41">
        <f>IFERROR(IF(Z61="",0,Z61),"0")+IFERROR(IF(Z62="",0,Z62),"0")+IFERROR(IF(Z63="",0,Z63),"0")+IFERROR(IF(Z64="",0,Z64),"0")</f>
        <v>0.1898</v>
      </c>
      <c r="AA65" s="64"/>
      <c r="AB65" s="64"/>
      <c r="AC65" s="64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72</v>
      </c>
      <c r="Q66" s="566"/>
      <c r="R66" s="566"/>
      <c r="S66" s="566"/>
      <c r="T66" s="566"/>
      <c r="U66" s="566"/>
      <c r="V66" s="567"/>
      <c r="W66" s="40" t="s">
        <v>70</v>
      </c>
      <c r="X66" s="41">
        <f>IFERROR(SUM(X61:X64),"0")</f>
        <v>100</v>
      </c>
      <c r="Y66" s="41">
        <f>IFERROR(SUM(Y61:Y64),"0")</f>
        <v>108</v>
      </c>
      <c r="Z66" s="40"/>
      <c r="AA66" s="64"/>
      <c r="AB66" s="64"/>
      <c r="AC66" s="64"/>
    </row>
    <row r="67" spans="1:68" ht="14.25" hidden="1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63"/>
      <c r="AB67" s="63"/>
      <c r="AC67" s="63"/>
    </row>
    <row r="68" spans="1:68" ht="27" hidden="1" customHeight="1" x14ac:dyDescent="0.25">
      <c r="A68" s="60" t="s">
        <v>150</v>
      </c>
      <c r="B68" s="60" t="s">
        <v>151</v>
      </c>
      <c r="C68" s="34">
        <v>4301031243</v>
      </c>
      <c r="D68" s="572">
        <v>4680115885073</v>
      </c>
      <c r="E68" s="57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153</v>
      </c>
      <c r="B69" s="60" t="s">
        <v>154</v>
      </c>
      <c r="C69" s="34">
        <v>4301031241</v>
      </c>
      <c r="D69" s="572">
        <v>4680115885059</v>
      </c>
      <c r="E69" s="57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156</v>
      </c>
      <c r="B70" s="60" t="s">
        <v>157</v>
      </c>
      <c r="C70" s="34">
        <v>4301031316</v>
      </c>
      <c r="D70" s="572">
        <v>4680115885097</v>
      </c>
      <c r="E70" s="57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6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72</v>
      </c>
      <c r="Q71" s="566"/>
      <c r="R71" s="566"/>
      <c r="S71" s="566"/>
      <c r="T71" s="566"/>
      <c r="U71" s="566"/>
      <c r="V71" s="567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72</v>
      </c>
      <c r="Q72" s="566"/>
      <c r="R72" s="566"/>
      <c r="S72" s="566"/>
      <c r="T72" s="566"/>
      <c r="U72" s="566"/>
      <c r="V72" s="567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79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63"/>
      <c r="AB73" s="63"/>
      <c r="AC73" s="63"/>
    </row>
    <row r="74" spans="1:68" ht="16.5" hidden="1" customHeight="1" x14ac:dyDescent="0.25">
      <c r="A74" s="60" t="s">
        <v>159</v>
      </c>
      <c r="B74" s="60" t="s">
        <v>160</v>
      </c>
      <c r="C74" s="34">
        <v>4301051838</v>
      </c>
      <c r="D74" s="572">
        <v>4680115881891</v>
      </c>
      <c r="E74" s="57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162</v>
      </c>
      <c r="B75" s="60" t="s">
        <v>163</v>
      </c>
      <c r="C75" s="34">
        <v>4301051846</v>
      </c>
      <c r="D75" s="572">
        <v>4680115885769</v>
      </c>
      <c r="E75" s="57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6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165</v>
      </c>
      <c r="B76" s="60" t="s">
        <v>166</v>
      </c>
      <c r="C76" s="34">
        <v>4301051927</v>
      </c>
      <c r="D76" s="572">
        <v>4680115884410</v>
      </c>
      <c r="E76" s="57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168</v>
      </c>
      <c r="B77" s="60" t="s">
        <v>169</v>
      </c>
      <c r="C77" s="34">
        <v>4301051837</v>
      </c>
      <c r="D77" s="572">
        <v>4680115884311</v>
      </c>
      <c r="E77" s="57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170</v>
      </c>
      <c r="B78" s="60" t="s">
        <v>171</v>
      </c>
      <c r="C78" s="34">
        <v>4301051844</v>
      </c>
      <c r="D78" s="572">
        <v>4680115885929</v>
      </c>
      <c r="E78" s="57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8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172</v>
      </c>
      <c r="B79" s="60" t="s">
        <v>173</v>
      </c>
      <c r="C79" s="34">
        <v>4301051929</v>
      </c>
      <c r="D79" s="572">
        <v>4680115884403</v>
      </c>
      <c r="E79" s="57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72</v>
      </c>
      <c r="Q80" s="566"/>
      <c r="R80" s="566"/>
      <c r="S80" s="566"/>
      <c r="T80" s="566"/>
      <c r="U80" s="566"/>
      <c r="V80" s="567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72</v>
      </c>
      <c r="Q81" s="566"/>
      <c r="R81" s="566"/>
      <c r="S81" s="566"/>
      <c r="T81" s="566"/>
      <c r="U81" s="566"/>
      <c r="V81" s="567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79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63"/>
      <c r="AB82" s="63"/>
      <c r="AC82" s="63"/>
    </row>
    <row r="83" spans="1:68" ht="27" hidden="1" customHeight="1" x14ac:dyDescent="0.25">
      <c r="A83" s="60" t="s">
        <v>175</v>
      </c>
      <c r="B83" s="60" t="s">
        <v>176</v>
      </c>
      <c r="C83" s="34">
        <v>4301060455</v>
      </c>
      <c r="D83" s="572">
        <v>4680115881532</v>
      </c>
      <c r="E83" s="57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6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7"/>
      <c r="V83" s="37"/>
      <c r="W83" s="38" t="s">
        <v>70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178</v>
      </c>
      <c r="B84" s="60" t="s">
        <v>179</v>
      </c>
      <c r="C84" s="34">
        <v>4301060351</v>
      </c>
      <c r="D84" s="572">
        <v>4680115881464</v>
      </c>
      <c r="E84" s="57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7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72</v>
      </c>
      <c r="Q85" s="566"/>
      <c r="R85" s="566"/>
      <c r="S85" s="566"/>
      <c r="T85" s="566"/>
      <c r="U85" s="566"/>
      <c r="V85" s="567"/>
      <c r="W85" s="40" t="s">
        <v>73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72</v>
      </c>
      <c r="Q86" s="566"/>
      <c r="R86" s="566"/>
      <c r="S86" s="566"/>
      <c r="T86" s="566"/>
      <c r="U86" s="566"/>
      <c r="V86" s="567"/>
      <c r="W86" s="40" t="s">
        <v>70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57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62"/>
      <c r="AB87" s="62"/>
      <c r="AC87" s="62"/>
    </row>
    <row r="88" spans="1:68" ht="14.25" hidden="1" customHeight="1" x14ac:dyDescent="0.25">
      <c r="A88" s="579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72">
        <v>4680115881327</v>
      </c>
      <c r="E89" s="57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7"/>
      <c r="V89" s="37"/>
      <c r="W89" s="38" t="s">
        <v>70</v>
      </c>
      <c r="X89" s="56">
        <v>300</v>
      </c>
      <c r="Y89" s="53">
        <f>IFERROR(IF(X89="",0,CEILING((X89/$H89),1)*$H89),"")</f>
        <v>302.40000000000003</v>
      </c>
      <c r="Z89" s="39">
        <f>IFERROR(IF(Y89=0,"",ROUNDUP(Y89/H89,0)*0.01898),"")</f>
        <v>0.53144000000000002</v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312.08333333333331</v>
      </c>
      <c r="BN89" s="75">
        <f>IFERROR(Y89*I89/H89,"0")</f>
        <v>314.58000000000004</v>
      </c>
      <c r="BO89" s="75">
        <f>IFERROR(1/J89*(X89/H89),"0")</f>
        <v>0.43402777777777773</v>
      </c>
      <c r="BP89" s="75">
        <f>IFERROR(1/J89*(Y89/H89),"0")</f>
        <v>0.4375</v>
      </c>
    </row>
    <row r="90" spans="1:68" ht="27" hidden="1" customHeight="1" x14ac:dyDescent="0.25">
      <c r="A90" s="60" t="s">
        <v>185</v>
      </c>
      <c r="B90" s="60" t="s">
        <v>186</v>
      </c>
      <c r="C90" s="34">
        <v>4301011476</v>
      </c>
      <c r="D90" s="572">
        <v>4680115881518</v>
      </c>
      <c r="E90" s="57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187</v>
      </c>
      <c r="B91" s="60" t="s">
        <v>188</v>
      </c>
      <c r="C91" s="34">
        <v>4301011443</v>
      </c>
      <c r="D91" s="572">
        <v>4680115881303</v>
      </c>
      <c r="E91" s="57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5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7"/>
      <c r="V91" s="37"/>
      <c r="W91" s="38" t="s">
        <v>70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184</v>
      </c>
      <c r="AG91" s="75"/>
      <c r="AJ91" s="79" t="s">
        <v>113</v>
      </c>
      <c r="AK91" s="79">
        <v>54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72</v>
      </c>
      <c r="Q92" s="566"/>
      <c r="R92" s="566"/>
      <c r="S92" s="566"/>
      <c r="T92" s="566"/>
      <c r="U92" s="566"/>
      <c r="V92" s="567"/>
      <c r="W92" s="40" t="s">
        <v>73</v>
      </c>
      <c r="X92" s="41">
        <f>IFERROR(X89/H89,"0")+IFERROR(X90/H90,"0")+IFERROR(X91/H91,"0")</f>
        <v>27.777777777777775</v>
      </c>
      <c r="Y92" s="41">
        <f>IFERROR(Y89/H89,"0")+IFERROR(Y90/H90,"0")+IFERROR(Y91/H91,"0")</f>
        <v>28</v>
      </c>
      <c r="Z92" s="41">
        <f>IFERROR(IF(Z89="",0,Z89),"0")+IFERROR(IF(Z90="",0,Z90),"0")+IFERROR(IF(Z91="",0,Z91),"0")</f>
        <v>0.53144000000000002</v>
      </c>
      <c r="AA92" s="64"/>
      <c r="AB92" s="64"/>
      <c r="AC92" s="64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72</v>
      </c>
      <c r="Q93" s="566"/>
      <c r="R93" s="566"/>
      <c r="S93" s="566"/>
      <c r="T93" s="566"/>
      <c r="U93" s="566"/>
      <c r="V93" s="567"/>
      <c r="W93" s="40" t="s">
        <v>70</v>
      </c>
      <c r="X93" s="41">
        <f>IFERROR(SUM(X89:X91),"0")</f>
        <v>300</v>
      </c>
      <c r="Y93" s="41">
        <f>IFERROR(SUM(Y89:Y91),"0")</f>
        <v>302.40000000000003</v>
      </c>
      <c r="Z93" s="40"/>
      <c r="AA93" s="64"/>
      <c r="AB93" s="64"/>
      <c r="AC93" s="64"/>
    </row>
    <row r="94" spans="1:68" ht="14.25" hidden="1" customHeight="1" x14ac:dyDescent="0.25">
      <c r="A94" s="579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63"/>
      <c r="AB94" s="63"/>
      <c r="AC94" s="63"/>
    </row>
    <row r="95" spans="1:68" ht="16.5" customHeight="1" x14ac:dyDescent="0.25">
      <c r="A95" s="60" t="s">
        <v>189</v>
      </c>
      <c r="B95" s="60" t="s">
        <v>190</v>
      </c>
      <c r="C95" s="34">
        <v>4301051712</v>
      </c>
      <c r="D95" s="572">
        <v>4607091386967</v>
      </c>
      <c r="E95" s="57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859" t="s">
        <v>191</v>
      </c>
      <c r="Q95" s="569"/>
      <c r="R95" s="569"/>
      <c r="S95" s="569"/>
      <c r="T95" s="570"/>
      <c r="U95" s="37"/>
      <c r="V95" s="37"/>
      <c r="W95" s="38" t="s">
        <v>70</v>
      </c>
      <c r="X95" s="56">
        <v>200</v>
      </c>
      <c r="Y95" s="53">
        <f>IFERROR(IF(X95="",0,CEILING((X95/$H95),1)*$H95),"")</f>
        <v>202.5</v>
      </c>
      <c r="Z95" s="39">
        <f>IFERROR(IF(Y95=0,"",ROUNDUP(Y95/H95,0)*0.01898),"")</f>
        <v>0.47450000000000003</v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>IFERROR(X95*I95/H95,"0")</f>
        <v>212.81481481481481</v>
      </c>
      <c r="BN95" s="75">
        <f>IFERROR(Y95*I95/H95,"0")</f>
        <v>215.47499999999999</v>
      </c>
      <c r="BO95" s="75">
        <f>IFERROR(1/J95*(X95/H95),"0")</f>
        <v>0.38580246913580246</v>
      </c>
      <c r="BP95" s="75">
        <f>IFERROR(1/J95*(Y95/H95),"0")</f>
        <v>0.390625</v>
      </c>
    </row>
    <row r="96" spans="1:68" ht="27" hidden="1" customHeight="1" x14ac:dyDescent="0.25">
      <c r="A96" s="60" t="s">
        <v>193</v>
      </c>
      <c r="B96" s="60" t="s">
        <v>194</v>
      </c>
      <c r="C96" s="34">
        <v>4301051788</v>
      </c>
      <c r="D96" s="572">
        <v>4680115884953</v>
      </c>
      <c r="E96" s="573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77</v>
      </c>
      <c r="L96" s="35"/>
      <c r="M96" s="36" t="s">
        <v>78</v>
      </c>
      <c r="N96" s="36"/>
      <c r="O96" s="35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7"/>
      <c r="V96" s="37"/>
      <c r="W96" s="38" t="s">
        <v>70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195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196</v>
      </c>
      <c r="B97" s="60" t="s">
        <v>197</v>
      </c>
      <c r="C97" s="34">
        <v>4301051718</v>
      </c>
      <c r="D97" s="572">
        <v>4607091385731</v>
      </c>
      <c r="E97" s="573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77</v>
      </c>
      <c r="L97" s="35"/>
      <c r="M97" s="36" t="s">
        <v>93</v>
      </c>
      <c r="N97" s="36"/>
      <c r="O97" s="35">
        <v>45</v>
      </c>
      <c r="P97" s="8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7"/>
      <c r="V97" s="37"/>
      <c r="W97" s="38" t="s">
        <v>70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192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196</v>
      </c>
      <c r="B98" s="60" t="s">
        <v>198</v>
      </c>
      <c r="C98" s="34">
        <v>4301052039</v>
      </c>
      <c r="D98" s="572">
        <v>4607091385731</v>
      </c>
      <c r="E98" s="57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78</v>
      </c>
      <c r="N98" s="36"/>
      <c r="O98" s="35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7"/>
      <c r="V98" s="37"/>
      <c r="W98" s="38" t="s">
        <v>70</v>
      </c>
      <c r="X98" s="56">
        <v>650</v>
      </c>
      <c r="Y98" s="53">
        <f>IFERROR(IF(X98="",0,CEILING((X98/$H98),1)*$H98),"")</f>
        <v>650.70000000000005</v>
      </c>
      <c r="Z98" s="39">
        <f>IFERROR(IF(Y98=0,"",ROUNDUP(Y98/H98,0)*0.00651),"")</f>
        <v>1.56891</v>
      </c>
      <c r="AA98" s="65"/>
      <c r="AB98" s="66"/>
      <c r="AC98" s="159" t="s">
        <v>199</v>
      </c>
      <c r="AG98" s="75"/>
      <c r="AJ98" s="79"/>
      <c r="AK98" s="79">
        <v>0</v>
      </c>
      <c r="BB98" s="160" t="s">
        <v>1</v>
      </c>
      <c r="BM98" s="75">
        <f>IFERROR(X98*I98/H98,"0")</f>
        <v>710.66666666666663</v>
      </c>
      <c r="BN98" s="75">
        <f>IFERROR(Y98*I98/H98,"0")</f>
        <v>711.43200000000002</v>
      </c>
      <c r="BO98" s="75">
        <f>IFERROR(1/J98*(X98/H98),"0")</f>
        <v>1.3227513227513228</v>
      </c>
      <c r="BP98" s="75">
        <f>IFERROR(1/J98*(Y98/H98),"0")</f>
        <v>1.3241758241758244</v>
      </c>
    </row>
    <row r="99" spans="1:68" ht="16.5" hidden="1" customHeight="1" x14ac:dyDescent="0.25">
      <c r="A99" s="60" t="s">
        <v>200</v>
      </c>
      <c r="B99" s="60" t="s">
        <v>201</v>
      </c>
      <c r="C99" s="34">
        <v>4301051438</v>
      </c>
      <c r="D99" s="572">
        <v>4680115880894</v>
      </c>
      <c r="E99" s="573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7"/>
      <c r="V99" s="37"/>
      <c r="W99" s="38" t="s">
        <v>70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202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72</v>
      </c>
      <c r="Q100" s="566"/>
      <c r="R100" s="566"/>
      <c r="S100" s="566"/>
      <c r="T100" s="566"/>
      <c r="U100" s="566"/>
      <c r="V100" s="567"/>
      <c r="W100" s="40" t="s">
        <v>73</v>
      </c>
      <c r="X100" s="41">
        <f>IFERROR(X95/H95,"0")+IFERROR(X96/H96,"0")+IFERROR(X97/H97,"0")+IFERROR(X98/H98,"0")+IFERROR(X99/H99,"0")</f>
        <v>265.4320987654321</v>
      </c>
      <c r="Y100" s="41">
        <f>IFERROR(Y95/H95,"0")+IFERROR(Y96/H96,"0")+IFERROR(Y97/H97,"0")+IFERROR(Y98/H98,"0")+IFERROR(Y99/H99,"0")</f>
        <v>266</v>
      </c>
      <c r="Z100" s="41">
        <f>IFERROR(IF(Z95="",0,Z95),"0")+IFERROR(IF(Z96="",0,Z96),"0")+IFERROR(IF(Z97="",0,Z97),"0")+IFERROR(IF(Z98="",0,Z98),"0")+IFERROR(IF(Z99="",0,Z99),"0")</f>
        <v>2.0434100000000002</v>
      </c>
      <c r="AA100" s="64"/>
      <c r="AB100" s="64"/>
      <c r="AC100" s="64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72</v>
      </c>
      <c r="Q101" s="566"/>
      <c r="R101" s="566"/>
      <c r="S101" s="566"/>
      <c r="T101" s="566"/>
      <c r="U101" s="566"/>
      <c r="V101" s="567"/>
      <c r="W101" s="40" t="s">
        <v>70</v>
      </c>
      <c r="X101" s="41">
        <f>IFERROR(SUM(X95:X99),"0")</f>
        <v>850</v>
      </c>
      <c r="Y101" s="41">
        <f>IFERROR(SUM(Y95:Y99),"0")</f>
        <v>853.2</v>
      </c>
      <c r="Z101" s="40"/>
      <c r="AA101" s="64"/>
      <c r="AB101" s="64"/>
      <c r="AC101" s="64"/>
    </row>
    <row r="102" spans="1:68" ht="16.5" hidden="1" customHeight="1" x14ac:dyDescent="0.25">
      <c r="A102" s="578" t="s">
        <v>203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62"/>
      <c r="AB102" s="62"/>
      <c r="AC102" s="62"/>
    </row>
    <row r="103" spans="1:68" ht="14.25" hidden="1" customHeight="1" x14ac:dyDescent="0.25">
      <c r="A103" s="579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572">
        <v>4680115882133</v>
      </c>
      <c r="E104" s="573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106</v>
      </c>
      <c r="L104" s="35"/>
      <c r="M104" s="36" t="s">
        <v>107</v>
      </c>
      <c r="N104" s="36"/>
      <c r="O104" s="35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7"/>
      <c r="V104" s="37"/>
      <c r="W104" s="38" t="s">
        <v>70</v>
      </c>
      <c r="X104" s="56">
        <v>500</v>
      </c>
      <c r="Y104" s="53">
        <f>IFERROR(IF(X104="",0,CEILING((X104/$H104),1)*$H104),"")</f>
        <v>507.6</v>
      </c>
      <c r="Z104" s="39">
        <f>IFERROR(IF(Y104=0,"",ROUNDUP(Y104/H104,0)*0.01898),"")</f>
        <v>0.89205999999999996</v>
      </c>
      <c r="AA104" s="65"/>
      <c r="AB104" s="66"/>
      <c r="AC104" s="163" t="s">
        <v>206</v>
      </c>
      <c r="AG104" s="75"/>
      <c r="AJ104" s="79"/>
      <c r="AK104" s="79">
        <v>0</v>
      </c>
      <c r="BB104" s="164" t="s">
        <v>1</v>
      </c>
      <c r="BM104" s="75">
        <f>IFERROR(X104*I104/H104,"0")</f>
        <v>520.1388888888888</v>
      </c>
      <c r="BN104" s="75">
        <f>IFERROR(Y104*I104/H104,"0")</f>
        <v>528.04499999999996</v>
      </c>
      <c r="BO104" s="75">
        <f>IFERROR(1/J104*(X104/H104),"0")</f>
        <v>0.72337962962962954</v>
      </c>
      <c r="BP104" s="75">
        <f>IFERROR(1/J104*(Y104/H104),"0")</f>
        <v>0.734375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572">
        <v>4680115880269</v>
      </c>
      <c r="E105" s="573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111</v>
      </c>
      <c r="L105" s="35" t="s">
        <v>112</v>
      </c>
      <c r="M105" s="36" t="s">
        <v>78</v>
      </c>
      <c r="N105" s="36"/>
      <c r="O105" s="35">
        <v>50</v>
      </c>
      <c r="P105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7"/>
      <c r="V105" s="37"/>
      <c r="W105" s="38" t="s">
        <v>70</v>
      </c>
      <c r="X105" s="56">
        <v>90</v>
      </c>
      <c r="Y105" s="53">
        <f>IFERROR(IF(X105="",0,CEILING((X105/$H105),1)*$H105),"")</f>
        <v>90</v>
      </c>
      <c r="Z105" s="39">
        <f>IFERROR(IF(Y105=0,"",ROUNDUP(Y105/H105,0)*0.00902),"")</f>
        <v>0.21648000000000001</v>
      </c>
      <c r="AA105" s="65"/>
      <c r="AB105" s="66"/>
      <c r="AC105" s="165" t="s">
        <v>206</v>
      </c>
      <c r="AG105" s="75"/>
      <c r="AJ105" s="79" t="s">
        <v>113</v>
      </c>
      <c r="AK105" s="79">
        <v>45</v>
      </c>
      <c r="BB105" s="166" t="s">
        <v>1</v>
      </c>
      <c r="BM105" s="75">
        <f>IFERROR(X105*I105/H105,"0")</f>
        <v>95.039999999999992</v>
      </c>
      <c r="BN105" s="75">
        <f>IFERROR(Y105*I105/H105,"0")</f>
        <v>95.039999999999992</v>
      </c>
      <c r="BO105" s="75">
        <f>IFERROR(1/J105*(X105/H105),"0")</f>
        <v>0.18181818181818182</v>
      </c>
      <c r="BP105" s="75">
        <f>IFERROR(1/J105*(Y105/H105),"0")</f>
        <v>0.18181818181818182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572">
        <v>4680115880429</v>
      </c>
      <c r="E106" s="573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6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206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572">
        <v>4680115881457</v>
      </c>
      <c r="E107" s="573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6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206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72</v>
      </c>
      <c r="Q108" s="566"/>
      <c r="R108" s="566"/>
      <c r="S108" s="566"/>
      <c r="T108" s="566"/>
      <c r="U108" s="566"/>
      <c r="V108" s="567"/>
      <c r="W108" s="40" t="s">
        <v>73</v>
      </c>
      <c r="X108" s="41">
        <f>IFERROR(X104/H104,"0")+IFERROR(X105/H105,"0")+IFERROR(X106/H106,"0")+IFERROR(X107/H107,"0")</f>
        <v>70.296296296296291</v>
      </c>
      <c r="Y108" s="41">
        <f>IFERROR(Y104/H104,"0")+IFERROR(Y105/H105,"0")+IFERROR(Y106/H106,"0")+IFERROR(Y107/H107,"0")</f>
        <v>71</v>
      </c>
      <c r="Z108" s="41">
        <f>IFERROR(IF(Z104="",0,Z104),"0")+IFERROR(IF(Z105="",0,Z105),"0")+IFERROR(IF(Z106="",0,Z106),"0")+IFERROR(IF(Z107="",0,Z107),"0")</f>
        <v>1.1085400000000001</v>
      </c>
      <c r="AA108" s="64"/>
      <c r="AB108" s="64"/>
      <c r="AC108" s="64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72</v>
      </c>
      <c r="Q109" s="566"/>
      <c r="R109" s="566"/>
      <c r="S109" s="566"/>
      <c r="T109" s="566"/>
      <c r="U109" s="566"/>
      <c r="V109" s="567"/>
      <c r="W109" s="40" t="s">
        <v>70</v>
      </c>
      <c r="X109" s="41">
        <f>IFERROR(SUM(X104:X107),"0")</f>
        <v>590</v>
      </c>
      <c r="Y109" s="41">
        <f>IFERROR(SUM(Y104:Y107),"0")</f>
        <v>597.6</v>
      </c>
      <c r="Z109" s="40"/>
      <c r="AA109" s="64"/>
      <c r="AB109" s="64"/>
      <c r="AC109" s="64"/>
    </row>
    <row r="110" spans="1:68" ht="14.25" hidden="1" customHeight="1" x14ac:dyDescent="0.25">
      <c r="A110" s="579" t="s">
        <v>139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572">
        <v>4680115881488</v>
      </c>
      <c r="E111" s="573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106</v>
      </c>
      <c r="L111" s="35"/>
      <c r="M111" s="36" t="s">
        <v>107</v>
      </c>
      <c r="N111" s="36"/>
      <c r="O111" s="35">
        <v>55</v>
      </c>
      <c r="P111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7"/>
      <c r="V111" s="37"/>
      <c r="W111" s="38" t="s">
        <v>70</v>
      </c>
      <c r="X111" s="56">
        <v>100</v>
      </c>
      <c r="Y111" s="53">
        <f>IFERROR(IF(X111="",0,CEILING((X111/$H111),1)*$H111),"")</f>
        <v>108</v>
      </c>
      <c r="Z111" s="39">
        <f>IFERROR(IF(Y111=0,"",ROUNDUP(Y111/H111,0)*0.01898),"")</f>
        <v>0.1898</v>
      </c>
      <c r="AA111" s="65"/>
      <c r="AB111" s="66"/>
      <c r="AC111" s="171" t="s">
        <v>215</v>
      </c>
      <c r="AG111" s="75"/>
      <c r="AJ111" s="79"/>
      <c r="AK111" s="79">
        <v>0</v>
      </c>
      <c r="BB111" s="172" t="s">
        <v>1</v>
      </c>
      <c r="BM111" s="75">
        <f>IFERROR(X111*I111/H111,"0")</f>
        <v>104.02777777777777</v>
      </c>
      <c r="BN111" s="75">
        <f>IFERROR(Y111*I111/H111,"0")</f>
        <v>112.34999999999998</v>
      </c>
      <c r="BO111" s="75">
        <f>IFERROR(1/J111*(X111/H111),"0")</f>
        <v>0.14467592592592593</v>
      </c>
      <c r="BP111" s="75">
        <f>IFERROR(1/J111*(Y111/H111),"0")</f>
        <v>0.15625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572">
        <v>4680115882775</v>
      </c>
      <c r="E112" s="573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67</v>
      </c>
      <c r="L112" s="35"/>
      <c r="M112" s="36" t="s">
        <v>107</v>
      </c>
      <c r="N112" s="36"/>
      <c r="O112" s="35">
        <v>55</v>
      </c>
      <c r="P112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215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572">
        <v>4680115880658</v>
      </c>
      <c r="E113" s="573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77</v>
      </c>
      <c r="L113" s="35"/>
      <c r="M113" s="36" t="s">
        <v>107</v>
      </c>
      <c r="N113" s="36"/>
      <c r="O113" s="35">
        <v>55</v>
      </c>
      <c r="P113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215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72</v>
      </c>
      <c r="Q114" s="566"/>
      <c r="R114" s="566"/>
      <c r="S114" s="566"/>
      <c r="T114" s="566"/>
      <c r="U114" s="566"/>
      <c r="V114" s="567"/>
      <c r="W114" s="40" t="s">
        <v>73</v>
      </c>
      <c r="X114" s="41">
        <f>IFERROR(X111/H111,"0")+IFERROR(X112/H112,"0")+IFERROR(X113/H113,"0")</f>
        <v>9.2592592592592595</v>
      </c>
      <c r="Y114" s="41">
        <f>IFERROR(Y111/H111,"0")+IFERROR(Y112/H112,"0")+IFERROR(Y113/H113,"0")</f>
        <v>10</v>
      </c>
      <c r="Z114" s="41">
        <f>IFERROR(IF(Z111="",0,Z111),"0")+IFERROR(IF(Z112="",0,Z112),"0")+IFERROR(IF(Z113="",0,Z113),"0")</f>
        <v>0.1898</v>
      </c>
      <c r="AA114" s="64"/>
      <c r="AB114" s="64"/>
      <c r="AC114" s="64"/>
    </row>
    <row r="115" spans="1:68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72</v>
      </c>
      <c r="Q115" s="566"/>
      <c r="R115" s="566"/>
      <c r="S115" s="566"/>
      <c r="T115" s="566"/>
      <c r="U115" s="566"/>
      <c r="V115" s="567"/>
      <c r="W115" s="40" t="s">
        <v>70</v>
      </c>
      <c r="X115" s="41">
        <f>IFERROR(SUM(X111:X113),"0")</f>
        <v>100</v>
      </c>
      <c r="Y115" s="41">
        <f>IFERROR(SUM(Y111:Y113),"0")</f>
        <v>108</v>
      </c>
      <c r="Z115" s="40"/>
      <c r="AA115" s="64"/>
      <c r="AB115" s="64"/>
      <c r="AC115" s="64"/>
    </row>
    <row r="116" spans="1:68" ht="14.25" hidden="1" customHeight="1" x14ac:dyDescent="0.25">
      <c r="A116" s="579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572">
        <v>4607091385168</v>
      </c>
      <c r="E117" s="573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106</v>
      </c>
      <c r="L117" s="35"/>
      <c r="M117" s="36" t="s">
        <v>93</v>
      </c>
      <c r="N117" s="36"/>
      <c r="O117" s="35">
        <v>45</v>
      </c>
      <c r="P117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7"/>
      <c r="V117" s="37"/>
      <c r="W117" s="38" t="s">
        <v>70</v>
      </c>
      <c r="X117" s="56">
        <v>400</v>
      </c>
      <c r="Y117" s="53">
        <f>IFERROR(IF(X117="",0,CEILING((X117/$H117),1)*$H117),"")</f>
        <v>405</v>
      </c>
      <c r="Z117" s="39">
        <f>IFERROR(IF(Y117=0,"",ROUNDUP(Y117/H117,0)*0.01898),"")</f>
        <v>0.94900000000000007</v>
      </c>
      <c r="AA117" s="65"/>
      <c r="AB117" s="66"/>
      <c r="AC117" s="177" t="s">
        <v>222</v>
      </c>
      <c r="AG117" s="75"/>
      <c r="AJ117" s="79"/>
      <c r="AK117" s="79">
        <v>0</v>
      </c>
      <c r="BB117" s="178" t="s">
        <v>1</v>
      </c>
      <c r="BM117" s="75">
        <f>IFERROR(X117*I117/H117,"0")</f>
        <v>425.33333333333331</v>
      </c>
      <c r="BN117" s="75">
        <f>IFERROR(Y117*I117/H117,"0")</f>
        <v>430.65</v>
      </c>
      <c r="BO117" s="75">
        <f>IFERROR(1/J117*(X117/H117),"0")</f>
        <v>0.77160493827160492</v>
      </c>
      <c r="BP117" s="75">
        <f>IFERROR(1/J117*(Y117/H117),"0")</f>
        <v>0.78125</v>
      </c>
    </row>
    <row r="118" spans="1:68" ht="27" hidden="1" customHeight="1" x14ac:dyDescent="0.25">
      <c r="A118" s="60" t="s">
        <v>223</v>
      </c>
      <c r="B118" s="60" t="s">
        <v>224</v>
      </c>
      <c r="C118" s="34">
        <v>4301051730</v>
      </c>
      <c r="D118" s="572">
        <v>4607091383256</v>
      </c>
      <c r="E118" s="573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77</v>
      </c>
      <c r="L118" s="35"/>
      <c r="M118" s="36" t="s">
        <v>93</v>
      </c>
      <c r="N118" s="36"/>
      <c r="O118" s="35">
        <v>45</v>
      </c>
      <c r="P118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222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225</v>
      </c>
      <c r="B119" s="60" t="s">
        <v>226</v>
      </c>
      <c r="C119" s="34">
        <v>4301051721</v>
      </c>
      <c r="D119" s="572">
        <v>4607091385748</v>
      </c>
      <c r="E119" s="573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77</v>
      </c>
      <c r="L119" s="35"/>
      <c r="M119" s="36" t="s">
        <v>93</v>
      </c>
      <c r="N119" s="36"/>
      <c r="O119" s="35">
        <v>45</v>
      </c>
      <c r="P119" s="8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7"/>
      <c r="V119" s="37"/>
      <c r="W119" s="38" t="s">
        <v>70</v>
      </c>
      <c r="X119" s="56">
        <v>400</v>
      </c>
      <c r="Y119" s="53">
        <f>IFERROR(IF(X119="",0,CEILING((X119/$H119),1)*$H119),"")</f>
        <v>402.3</v>
      </c>
      <c r="Z119" s="39">
        <f>IFERROR(IF(Y119=0,"",ROUNDUP(Y119/H119,0)*0.00651),"")</f>
        <v>0.96999000000000002</v>
      </c>
      <c r="AA119" s="65"/>
      <c r="AB119" s="66"/>
      <c r="AC119" s="181" t="s">
        <v>222</v>
      </c>
      <c r="AG119" s="75"/>
      <c r="AJ119" s="79"/>
      <c r="AK119" s="79">
        <v>0</v>
      </c>
      <c r="BB119" s="182" t="s">
        <v>1</v>
      </c>
      <c r="BM119" s="75">
        <f>IFERROR(X119*I119/H119,"0")</f>
        <v>437.33333333333331</v>
      </c>
      <c r="BN119" s="75">
        <f>IFERROR(Y119*I119/H119,"0")</f>
        <v>439.84799999999996</v>
      </c>
      <c r="BO119" s="75">
        <f>IFERROR(1/J119*(X119/H119),"0")</f>
        <v>0.81400081400081403</v>
      </c>
      <c r="BP119" s="75">
        <f>IFERROR(1/J119*(Y119/H119),"0")</f>
        <v>0.81868131868131877</v>
      </c>
    </row>
    <row r="120" spans="1:68" ht="16.5" hidden="1" customHeight="1" x14ac:dyDescent="0.25">
      <c r="A120" s="60" t="s">
        <v>227</v>
      </c>
      <c r="B120" s="60" t="s">
        <v>228</v>
      </c>
      <c r="C120" s="34">
        <v>4301051740</v>
      </c>
      <c r="D120" s="572">
        <v>4680115884533</v>
      </c>
      <c r="E120" s="573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77</v>
      </c>
      <c r="L120" s="35"/>
      <c r="M120" s="36" t="s">
        <v>78</v>
      </c>
      <c r="N120" s="36"/>
      <c r="O120" s="35">
        <v>45</v>
      </c>
      <c r="P120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229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72</v>
      </c>
      <c r="Q121" s="566"/>
      <c r="R121" s="566"/>
      <c r="S121" s="566"/>
      <c r="T121" s="566"/>
      <c r="U121" s="566"/>
      <c r="V121" s="567"/>
      <c r="W121" s="40" t="s">
        <v>73</v>
      </c>
      <c r="X121" s="41">
        <f>IFERROR(X117/H117,"0")+IFERROR(X118/H118,"0")+IFERROR(X119/H119,"0")+IFERROR(X120/H120,"0")</f>
        <v>197.53086419753086</v>
      </c>
      <c r="Y121" s="41">
        <f>IFERROR(Y117/H117,"0")+IFERROR(Y118/H118,"0")+IFERROR(Y119/H119,"0")+IFERROR(Y120/H120,"0")</f>
        <v>199</v>
      </c>
      <c r="Z121" s="41">
        <f>IFERROR(IF(Z117="",0,Z117),"0")+IFERROR(IF(Z118="",0,Z118),"0")+IFERROR(IF(Z119="",0,Z119),"0")+IFERROR(IF(Z120="",0,Z120),"0")</f>
        <v>1.91899</v>
      </c>
      <c r="AA121" s="64"/>
      <c r="AB121" s="64"/>
      <c r="AC121" s="64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72</v>
      </c>
      <c r="Q122" s="566"/>
      <c r="R122" s="566"/>
      <c r="S122" s="566"/>
      <c r="T122" s="566"/>
      <c r="U122" s="566"/>
      <c r="V122" s="567"/>
      <c r="W122" s="40" t="s">
        <v>70</v>
      </c>
      <c r="X122" s="41">
        <f>IFERROR(SUM(X117:X120),"0")</f>
        <v>800</v>
      </c>
      <c r="Y122" s="41">
        <f>IFERROR(SUM(Y117:Y120),"0")</f>
        <v>807.3</v>
      </c>
      <c r="Z122" s="40"/>
      <c r="AA122" s="64"/>
      <c r="AB122" s="64"/>
      <c r="AC122" s="64"/>
    </row>
    <row r="123" spans="1:68" ht="14.25" hidden="1" customHeight="1" x14ac:dyDescent="0.25">
      <c r="A123" s="579" t="s">
        <v>174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63"/>
      <c r="AB123" s="63"/>
      <c r="AC123" s="63"/>
    </row>
    <row r="124" spans="1:68" ht="27" hidden="1" customHeight="1" x14ac:dyDescent="0.25">
      <c r="A124" s="60" t="s">
        <v>230</v>
      </c>
      <c r="B124" s="60" t="s">
        <v>231</v>
      </c>
      <c r="C124" s="34">
        <v>4301060357</v>
      </c>
      <c r="D124" s="572">
        <v>4680115882652</v>
      </c>
      <c r="E124" s="573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77</v>
      </c>
      <c r="L124" s="35"/>
      <c r="M124" s="36" t="s">
        <v>78</v>
      </c>
      <c r="N124" s="36"/>
      <c r="O124" s="35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7"/>
      <c r="V124" s="37"/>
      <c r="W124" s="38" t="s">
        <v>70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232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233</v>
      </c>
      <c r="B125" s="60" t="s">
        <v>234</v>
      </c>
      <c r="C125" s="34">
        <v>4301060317</v>
      </c>
      <c r="D125" s="572">
        <v>4680115880238</v>
      </c>
      <c r="E125" s="573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77</v>
      </c>
      <c r="L125" s="35"/>
      <c r="M125" s="36" t="s">
        <v>78</v>
      </c>
      <c r="N125" s="36"/>
      <c r="O125" s="35">
        <v>40</v>
      </c>
      <c r="P125" s="6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7"/>
      <c r="V125" s="37"/>
      <c r="W125" s="38" t="s">
        <v>70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235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72</v>
      </c>
      <c r="Q126" s="566"/>
      <c r="R126" s="566"/>
      <c r="S126" s="566"/>
      <c r="T126" s="566"/>
      <c r="U126" s="566"/>
      <c r="V126" s="567"/>
      <c r="W126" s="40" t="s">
        <v>73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72</v>
      </c>
      <c r="Q127" s="566"/>
      <c r="R127" s="566"/>
      <c r="S127" s="566"/>
      <c r="T127" s="566"/>
      <c r="U127" s="566"/>
      <c r="V127" s="567"/>
      <c r="W127" s="40" t="s">
        <v>70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78" t="s">
        <v>236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62"/>
      <c r="AB128" s="62"/>
      <c r="AC128" s="62"/>
    </row>
    <row r="129" spans="1:68" ht="14.25" hidden="1" customHeight="1" x14ac:dyDescent="0.25">
      <c r="A129" s="579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63"/>
      <c r="AB129" s="63"/>
      <c r="AC129" s="63"/>
    </row>
    <row r="130" spans="1:68" ht="27" customHeight="1" x14ac:dyDescent="0.25">
      <c r="A130" s="60" t="s">
        <v>237</v>
      </c>
      <c r="B130" s="60" t="s">
        <v>238</v>
      </c>
      <c r="C130" s="34">
        <v>4301011562</v>
      </c>
      <c r="D130" s="572">
        <v>4680115882577</v>
      </c>
      <c r="E130" s="573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77</v>
      </c>
      <c r="L130" s="35"/>
      <c r="M130" s="36" t="s">
        <v>98</v>
      </c>
      <c r="N130" s="36"/>
      <c r="O130" s="35">
        <v>90</v>
      </c>
      <c r="P130" s="7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9"/>
      <c r="R130" s="569"/>
      <c r="S130" s="569"/>
      <c r="T130" s="570"/>
      <c r="U130" s="37"/>
      <c r="V130" s="37"/>
      <c r="W130" s="38" t="s">
        <v>70</v>
      </c>
      <c r="X130" s="56">
        <v>200</v>
      </c>
      <c r="Y130" s="53">
        <f>IFERROR(IF(X130="",0,CEILING((X130/$H130),1)*$H130),"")</f>
        <v>201.60000000000002</v>
      </c>
      <c r="Z130" s="39">
        <f>IFERROR(IF(Y130=0,"",ROUNDUP(Y130/H130,0)*0.00651),"")</f>
        <v>0.41012999999999999</v>
      </c>
      <c r="AA130" s="65"/>
      <c r="AB130" s="66"/>
      <c r="AC130" s="189" t="s">
        <v>239</v>
      </c>
      <c r="AG130" s="75"/>
      <c r="AJ130" s="79"/>
      <c r="AK130" s="79">
        <v>0</v>
      </c>
      <c r="BB130" s="190" t="s">
        <v>1</v>
      </c>
      <c r="BM130" s="75">
        <f>IFERROR(X130*I130/H130,"0")</f>
        <v>211.25</v>
      </c>
      <c r="BN130" s="75">
        <f>IFERROR(Y130*I130/H130,"0")</f>
        <v>212.94</v>
      </c>
      <c r="BO130" s="75">
        <f>IFERROR(1/J130*(X130/H130),"0")</f>
        <v>0.34340659340659341</v>
      </c>
      <c r="BP130" s="75">
        <f>IFERROR(1/J130*(Y130/H130),"0")</f>
        <v>0.3461538461538462</v>
      </c>
    </row>
    <row r="131" spans="1:68" ht="27" hidden="1" customHeight="1" x14ac:dyDescent="0.25">
      <c r="A131" s="60" t="s">
        <v>237</v>
      </c>
      <c r="B131" s="60" t="s">
        <v>240</v>
      </c>
      <c r="C131" s="34">
        <v>4301011564</v>
      </c>
      <c r="D131" s="572">
        <v>4680115882577</v>
      </c>
      <c r="E131" s="573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77</v>
      </c>
      <c r="L131" s="35"/>
      <c r="M131" s="36" t="s">
        <v>98</v>
      </c>
      <c r="N131" s="36"/>
      <c r="O131" s="35">
        <v>90</v>
      </c>
      <c r="P131" s="8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9"/>
      <c r="R131" s="569"/>
      <c r="S131" s="569"/>
      <c r="T131" s="570"/>
      <c r="U131" s="37"/>
      <c r="V131" s="37"/>
      <c r="W131" s="38" t="s">
        <v>70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239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72</v>
      </c>
      <c r="Q132" s="566"/>
      <c r="R132" s="566"/>
      <c r="S132" s="566"/>
      <c r="T132" s="566"/>
      <c r="U132" s="566"/>
      <c r="V132" s="567"/>
      <c r="W132" s="40" t="s">
        <v>73</v>
      </c>
      <c r="X132" s="41">
        <f>IFERROR(X130/H130,"0")+IFERROR(X131/H131,"0")</f>
        <v>62.5</v>
      </c>
      <c r="Y132" s="41">
        <f>IFERROR(Y130/H130,"0")+IFERROR(Y131/H131,"0")</f>
        <v>63.000000000000007</v>
      </c>
      <c r="Z132" s="41">
        <f>IFERROR(IF(Z130="",0,Z130),"0")+IFERROR(IF(Z131="",0,Z131),"0")</f>
        <v>0.41012999999999999</v>
      </c>
      <c r="AA132" s="64"/>
      <c r="AB132" s="64"/>
      <c r="AC132" s="64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72</v>
      </c>
      <c r="Q133" s="566"/>
      <c r="R133" s="566"/>
      <c r="S133" s="566"/>
      <c r="T133" s="566"/>
      <c r="U133" s="566"/>
      <c r="V133" s="567"/>
      <c r="W133" s="40" t="s">
        <v>70</v>
      </c>
      <c r="X133" s="41">
        <f>IFERROR(SUM(X130:X131),"0")</f>
        <v>200</v>
      </c>
      <c r="Y133" s="41">
        <f>IFERROR(SUM(Y130:Y131),"0")</f>
        <v>201.60000000000002</v>
      </c>
      <c r="Z133" s="40"/>
      <c r="AA133" s="64"/>
      <c r="AB133" s="64"/>
      <c r="AC133" s="64"/>
    </row>
    <row r="134" spans="1:68" ht="14.25" hidden="1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63"/>
      <c r="AB134" s="63"/>
      <c r="AC134" s="63"/>
    </row>
    <row r="135" spans="1:68" ht="27" customHeight="1" x14ac:dyDescent="0.25">
      <c r="A135" s="60" t="s">
        <v>241</v>
      </c>
      <c r="B135" s="60" t="s">
        <v>242</v>
      </c>
      <c r="C135" s="34">
        <v>4301031235</v>
      </c>
      <c r="D135" s="572">
        <v>4680115883444</v>
      </c>
      <c r="E135" s="573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77</v>
      </c>
      <c r="L135" s="35"/>
      <c r="M135" s="36" t="s">
        <v>98</v>
      </c>
      <c r="N135" s="36"/>
      <c r="O135" s="35">
        <v>90</v>
      </c>
      <c r="P135" s="6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7"/>
      <c r="V135" s="37"/>
      <c r="W135" s="38" t="s">
        <v>70</v>
      </c>
      <c r="X135" s="56">
        <v>200</v>
      </c>
      <c r="Y135" s="53">
        <f>IFERROR(IF(X135="",0,CEILING((X135/$H135),1)*$H135),"")</f>
        <v>201.6</v>
      </c>
      <c r="Z135" s="39">
        <f>IFERROR(IF(Y135=0,"",ROUNDUP(Y135/H135,0)*0.00651),"")</f>
        <v>0.46872000000000003</v>
      </c>
      <c r="AA135" s="65"/>
      <c r="AB135" s="66"/>
      <c r="AC135" s="193" t="s">
        <v>243</v>
      </c>
      <c r="AG135" s="75"/>
      <c r="AJ135" s="79"/>
      <c r="AK135" s="79">
        <v>0</v>
      </c>
      <c r="BB135" s="194" t="s">
        <v>1</v>
      </c>
      <c r="BM135" s="75">
        <f>IFERROR(X135*I135/H135,"0")</f>
        <v>219.14285714285717</v>
      </c>
      <c r="BN135" s="75">
        <f>IFERROR(Y135*I135/H135,"0")</f>
        <v>220.89599999999999</v>
      </c>
      <c r="BO135" s="75">
        <f>IFERROR(1/J135*(X135/H135),"0")</f>
        <v>0.39246467817896391</v>
      </c>
      <c r="BP135" s="75">
        <f>IFERROR(1/J135*(Y135/H135),"0")</f>
        <v>0.39560439560439564</v>
      </c>
    </row>
    <row r="136" spans="1:68" ht="27" hidden="1" customHeight="1" x14ac:dyDescent="0.25">
      <c r="A136" s="60" t="s">
        <v>241</v>
      </c>
      <c r="B136" s="60" t="s">
        <v>244</v>
      </c>
      <c r="C136" s="34">
        <v>4301031234</v>
      </c>
      <c r="D136" s="572">
        <v>4680115883444</v>
      </c>
      <c r="E136" s="573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77</v>
      </c>
      <c r="L136" s="35"/>
      <c r="M136" s="36" t="s">
        <v>98</v>
      </c>
      <c r="N136" s="36"/>
      <c r="O136" s="35">
        <v>90</v>
      </c>
      <c r="P136" s="6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7"/>
      <c r="V136" s="37"/>
      <c r="W136" s="38" t="s">
        <v>70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243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72</v>
      </c>
      <c r="Q137" s="566"/>
      <c r="R137" s="566"/>
      <c r="S137" s="566"/>
      <c r="T137" s="566"/>
      <c r="U137" s="566"/>
      <c r="V137" s="567"/>
      <c r="W137" s="40" t="s">
        <v>73</v>
      </c>
      <c r="X137" s="41">
        <f>IFERROR(X135/H135,"0")+IFERROR(X136/H136,"0")</f>
        <v>71.428571428571431</v>
      </c>
      <c r="Y137" s="41">
        <f>IFERROR(Y135/H135,"0")+IFERROR(Y136/H136,"0")</f>
        <v>72</v>
      </c>
      <c r="Z137" s="41">
        <f>IFERROR(IF(Z135="",0,Z135),"0")+IFERROR(IF(Z136="",0,Z136),"0")</f>
        <v>0.46872000000000003</v>
      </c>
      <c r="AA137" s="64"/>
      <c r="AB137" s="64"/>
      <c r="AC137" s="64"/>
    </row>
    <row r="138" spans="1:68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72</v>
      </c>
      <c r="Q138" s="566"/>
      <c r="R138" s="566"/>
      <c r="S138" s="566"/>
      <c r="T138" s="566"/>
      <c r="U138" s="566"/>
      <c r="V138" s="567"/>
      <c r="W138" s="40" t="s">
        <v>70</v>
      </c>
      <c r="X138" s="41">
        <f>IFERROR(SUM(X135:X136),"0")</f>
        <v>200</v>
      </c>
      <c r="Y138" s="41">
        <f>IFERROR(SUM(Y135:Y136),"0")</f>
        <v>201.6</v>
      </c>
      <c r="Z138" s="40"/>
      <c r="AA138" s="64"/>
      <c r="AB138" s="64"/>
      <c r="AC138" s="64"/>
    </row>
    <row r="139" spans="1:68" ht="14.25" hidden="1" customHeight="1" x14ac:dyDescent="0.25">
      <c r="A139" s="579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63"/>
      <c r="AB139" s="63"/>
      <c r="AC139" s="63"/>
    </row>
    <row r="140" spans="1:68" ht="16.5" hidden="1" customHeight="1" x14ac:dyDescent="0.25">
      <c r="A140" s="60" t="s">
        <v>245</v>
      </c>
      <c r="B140" s="60" t="s">
        <v>246</v>
      </c>
      <c r="C140" s="34">
        <v>4301051477</v>
      </c>
      <c r="D140" s="572">
        <v>4680115882584</v>
      </c>
      <c r="E140" s="573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77</v>
      </c>
      <c r="L140" s="35"/>
      <c r="M140" s="36" t="s">
        <v>98</v>
      </c>
      <c r="N140" s="36"/>
      <c r="O140" s="35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7"/>
      <c r="V140" s="37"/>
      <c r="W140" s="38" t="s">
        <v>70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239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245</v>
      </c>
      <c r="B141" s="60" t="s">
        <v>247</v>
      </c>
      <c r="C141" s="34">
        <v>4301051476</v>
      </c>
      <c r="D141" s="572">
        <v>4680115882584</v>
      </c>
      <c r="E141" s="573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77</v>
      </c>
      <c r="L141" s="35"/>
      <c r="M141" s="36" t="s">
        <v>98</v>
      </c>
      <c r="N141" s="36"/>
      <c r="O141" s="35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7"/>
      <c r="V141" s="37"/>
      <c r="W141" s="38" t="s">
        <v>70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239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72</v>
      </c>
      <c r="Q142" s="566"/>
      <c r="R142" s="566"/>
      <c r="S142" s="566"/>
      <c r="T142" s="566"/>
      <c r="U142" s="566"/>
      <c r="V142" s="567"/>
      <c r="W142" s="40" t="s">
        <v>73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72</v>
      </c>
      <c r="Q143" s="566"/>
      <c r="R143" s="566"/>
      <c r="S143" s="566"/>
      <c r="T143" s="566"/>
      <c r="U143" s="566"/>
      <c r="V143" s="567"/>
      <c r="W143" s="40" t="s">
        <v>70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78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62"/>
      <c r="AB144" s="62"/>
      <c r="AC144" s="62"/>
    </row>
    <row r="145" spans="1:68" ht="14.25" hidden="1" customHeight="1" x14ac:dyDescent="0.25">
      <c r="A145" s="579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63"/>
      <c r="AB145" s="63"/>
      <c r="AC145" s="63"/>
    </row>
    <row r="146" spans="1:68" ht="27" hidden="1" customHeight="1" x14ac:dyDescent="0.25">
      <c r="A146" s="60" t="s">
        <v>248</v>
      </c>
      <c r="B146" s="60" t="s">
        <v>249</v>
      </c>
      <c r="C146" s="34">
        <v>4301011705</v>
      </c>
      <c r="D146" s="572">
        <v>4607091384604</v>
      </c>
      <c r="E146" s="573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111</v>
      </c>
      <c r="L146" s="35"/>
      <c r="M146" s="36" t="s">
        <v>107</v>
      </c>
      <c r="N146" s="36"/>
      <c r="O146" s="35">
        <v>50</v>
      </c>
      <c r="P146" s="6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7"/>
      <c r="V146" s="37"/>
      <c r="W146" s="38" t="s">
        <v>70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250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72</v>
      </c>
      <c r="Q147" s="566"/>
      <c r="R147" s="566"/>
      <c r="S147" s="566"/>
      <c r="T147" s="566"/>
      <c r="U147" s="566"/>
      <c r="V147" s="567"/>
      <c r="W147" s="40" t="s">
        <v>73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72</v>
      </c>
      <c r="Q148" s="566"/>
      <c r="R148" s="566"/>
      <c r="S148" s="566"/>
      <c r="T148" s="566"/>
      <c r="U148" s="566"/>
      <c r="V148" s="567"/>
      <c r="W148" s="40" t="s">
        <v>70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63"/>
      <c r="AB149" s="63"/>
      <c r="AC149" s="63"/>
    </row>
    <row r="150" spans="1:68" ht="16.5" hidden="1" customHeight="1" x14ac:dyDescent="0.25">
      <c r="A150" s="60" t="s">
        <v>251</v>
      </c>
      <c r="B150" s="60" t="s">
        <v>252</v>
      </c>
      <c r="C150" s="34">
        <v>4301030895</v>
      </c>
      <c r="D150" s="572">
        <v>4607091387667</v>
      </c>
      <c r="E150" s="573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106</v>
      </c>
      <c r="L150" s="35"/>
      <c r="M150" s="36" t="s">
        <v>107</v>
      </c>
      <c r="N150" s="36"/>
      <c r="O150" s="35">
        <v>40</v>
      </c>
      <c r="P150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7"/>
      <c r="V150" s="37"/>
      <c r="W150" s="38" t="s">
        <v>70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253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254</v>
      </c>
      <c r="B151" s="60" t="s">
        <v>255</v>
      </c>
      <c r="C151" s="34">
        <v>4301030961</v>
      </c>
      <c r="D151" s="572">
        <v>4607091387636</v>
      </c>
      <c r="E151" s="573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77</v>
      </c>
      <c r="L151" s="35"/>
      <c r="M151" s="36" t="s">
        <v>68</v>
      </c>
      <c r="N151" s="36"/>
      <c r="O151" s="35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7"/>
      <c r="V151" s="37"/>
      <c r="W151" s="38" t="s">
        <v>70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256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257</v>
      </c>
      <c r="B152" s="60" t="s">
        <v>258</v>
      </c>
      <c r="C152" s="34">
        <v>4301030963</v>
      </c>
      <c r="D152" s="572">
        <v>4607091382426</v>
      </c>
      <c r="E152" s="57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68</v>
      </c>
      <c r="N152" s="36"/>
      <c r="O152" s="35">
        <v>40</v>
      </c>
      <c r="P152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259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72</v>
      </c>
      <c r="Q153" s="566"/>
      <c r="R153" s="566"/>
      <c r="S153" s="566"/>
      <c r="T153" s="566"/>
      <c r="U153" s="566"/>
      <c r="V153" s="567"/>
      <c r="W153" s="40" t="s">
        <v>73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72</v>
      </c>
      <c r="Q154" s="566"/>
      <c r="R154" s="566"/>
      <c r="S154" s="566"/>
      <c r="T154" s="566"/>
      <c r="U154" s="566"/>
      <c r="V154" s="567"/>
      <c r="W154" s="40" t="s">
        <v>70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33" t="s">
        <v>260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52"/>
      <c r="AB155" s="52"/>
      <c r="AC155" s="52"/>
    </row>
    <row r="156" spans="1:68" ht="16.5" hidden="1" customHeight="1" x14ac:dyDescent="0.25">
      <c r="A156" s="578" t="s">
        <v>261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62"/>
      <c r="AB156" s="62"/>
      <c r="AC156" s="62"/>
    </row>
    <row r="157" spans="1:68" ht="14.25" hidden="1" customHeight="1" x14ac:dyDescent="0.25">
      <c r="A157" s="579" t="s">
        <v>139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63"/>
      <c r="AB157" s="63"/>
      <c r="AC157" s="63"/>
    </row>
    <row r="158" spans="1:68" ht="27" hidden="1" customHeight="1" x14ac:dyDescent="0.25">
      <c r="A158" s="60" t="s">
        <v>262</v>
      </c>
      <c r="B158" s="60" t="s">
        <v>263</v>
      </c>
      <c r="C158" s="34">
        <v>4301020323</v>
      </c>
      <c r="D158" s="572">
        <v>4680115886223</v>
      </c>
      <c r="E158" s="573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67</v>
      </c>
      <c r="L158" s="35"/>
      <c r="M158" s="36" t="s">
        <v>68</v>
      </c>
      <c r="N158" s="36"/>
      <c r="O158" s="35">
        <v>40</v>
      </c>
      <c r="P158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7"/>
      <c r="V158" s="37"/>
      <c r="W158" s="38" t="s">
        <v>70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264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72</v>
      </c>
      <c r="Q159" s="566"/>
      <c r="R159" s="566"/>
      <c r="S159" s="566"/>
      <c r="T159" s="566"/>
      <c r="U159" s="566"/>
      <c r="V159" s="567"/>
      <c r="W159" s="40" t="s">
        <v>73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72</v>
      </c>
      <c r="Q160" s="566"/>
      <c r="R160" s="566"/>
      <c r="S160" s="566"/>
      <c r="T160" s="566"/>
      <c r="U160" s="566"/>
      <c r="V160" s="567"/>
      <c r="W160" s="40" t="s">
        <v>70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63"/>
      <c r="AB161" s="63"/>
      <c r="AC161" s="63"/>
    </row>
    <row r="162" spans="1:68" ht="27" hidden="1" customHeight="1" x14ac:dyDescent="0.25">
      <c r="A162" s="60" t="s">
        <v>265</v>
      </c>
      <c r="B162" s="60" t="s">
        <v>266</v>
      </c>
      <c r="C162" s="34">
        <v>4301031191</v>
      </c>
      <c r="D162" s="572">
        <v>4680115880993</v>
      </c>
      <c r="E162" s="573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111</v>
      </c>
      <c r="L162" s="35"/>
      <c r="M162" s="36" t="s">
        <v>68</v>
      </c>
      <c r="N162" s="36"/>
      <c r="O162" s="35">
        <v>40</v>
      </c>
      <c r="P162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7"/>
      <c r="V162" s="37"/>
      <c r="W162" s="38" t="s">
        <v>70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267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hidden="1" customHeight="1" x14ac:dyDescent="0.25">
      <c r="A163" s="60" t="s">
        <v>268</v>
      </c>
      <c r="B163" s="60" t="s">
        <v>269</v>
      </c>
      <c r="C163" s="34">
        <v>4301031204</v>
      </c>
      <c r="D163" s="572">
        <v>4680115881761</v>
      </c>
      <c r="E163" s="573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111</v>
      </c>
      <c r="L163" s="35"/>
      <c r="M163" s="36" t="s">
        <v>68</v>
      </c>
      <c r="N163" s="36"/>
      <c r="O163" s="35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7"/>
      <c r="V163" s="37"/>
      <c r="W163" s="38" t="s">
        <v>70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270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271</v>
      </c>
      <c r="B164" s="60" t="s">
        <v>272</v>
      </c>
      <c r="C164" s="34">
        <v>4301031201</v>
      </c>
      <c r="D164" s="572">
        <v>4680115881563</v>
      </c>
      <c r="E164" s="573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7"/>
      <c r="V164" s="37"/>
      <c r="W164" s="38" t="s">
        <v>70</v>
      </c>
      <c r="X164" s="56">
        <v>100</v>
      </c>
      <c r="Y164" s="53">
        <f t="shared" si="16"/>
        <v>100.80000000000001</v>
      </c>
      <c r="Z164" s="39">
        <f>IFERROR(IF(Y164=0,"",ROUNDUP(Y164/H164,0)*0.00902),"")</f>
        <v>0.21648000000000001</v>
      </c>
      <c r="AA164" s="65"/>
      <c r="AB164" s="66"/>
      <c r="AC164" s="215" t="s">
        <v>273</v>
      </c>
      <c r="AG164" s="75"/>
      <c r="AJ164" s="79"/>
      <c r="AK164" s="79">
        <v>0</v>
      </c>
      <c r="BB164" s="216" t="s">
        <v>1</v>
      </c>
      <c r="BM164" s="75">
        <f t="shared" si="17"/>
        <v>105</v>
      </c>
      <c r="BN164" s="75">
        <f t="shared" si="18"/>
        <v>105.84000000000002</v>
      </c>
      <c r="BO164" s="75">
        <f t="shared" si="19"/>
        <v>0.18037518037518038</v>
      </c>
      <c r="BP164" s="75">
        <f t="shared" si="20"/>
        <v>0.18181818181818182</v>
      </c>
    </row>
    <row r="165" spans="1:68" ht="27" hidden="1" customHeight="1" x14ac:dyDescent="0.25">
      <c r="A165" s="60" t="s">
        <v>274</v>
      </c>
      <c r="B165" s="60" t="s">
        <v>275</v>
      </c>
      <c r="C165" s="34">
        <v>4301031199</v>
      </c>
      <c r="D165" s="572">
        <v>4680115880986</v>
      </c>
      <c r="E165" s="573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67</v>
      </c>
      <c r="L165" s="35"/>
      <c r="M165" s="36" t="s">
        <v>68</v>
      </c>
      <c r="N165" s="36"/>
      <c r="O165" s="35">
        <v>40</v>
      </c>
      <c r="P165" s="8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7"/>
      <c r="V165" s="37"/>
      <c r="W165" s="38" t="s">
        <v>70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267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hidden="1" customHeight="1" x14ac:dyDescent="0.25">
      <c r="A166" s="60" t="s">
        <v>276</v>
      </c>
      <c r="B166" s="60" t="s">
        <v>277</v>
      </c>
      <c r="C166" s="34">
        <v>4301031205</v>
      </c>
      <c r="D166" s="572">
        <v>4680115881785</v>
      </c>
      <c r="E166" s="573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6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7"/>
      <c r="V166" s="37"/>
      <c r="W166" s="38" t="s">
        <v>70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270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278</v>
      </c>
      <c r="B167" s="60" t="s">
        <v>279</v>
      </c>
      <c r="C167" s="34">
        <v>4301031399</v>
      </c>
      <c r="D167" s="572">
        <v>4680115886537</v>
      </c>
      <c r="E167" s="573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8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7"/>
      <c r="V167" s="37"/>
      <c r="W167" s="38" t="s">
        <v>70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280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hidden="1" customHeight="1" x14ac:dyDescent="0.25">
      <c r="A168" s="60" t="s">
        <v>281</v>
      </c>
      <c r="B168" s="60" t="s">
        <v>282</v>
      </c>
      <c r="C168" s="34">
        <v>4301031202</v>
      </c>
      <c r="D168" s="572">
        <v>4680115881679</v>
      </c>
      <c r="E168" s="573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7"/>
      <c r="V168" s="37"/>
      <c r="W168" s="38" t="s">
        <v>70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273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hidden="1" customHeight="1" x14ac:dyDescent="0.25">
      <c r="A169" s="60" t="s">
        <v>283</v>
      </c>
      <c r="B169" s="60" t="s">
        <v>284</v>
      </c>
      <c r="C169" s="34">
        <v>4301031158</v>
      </c>
      <c r="D169" s="572">
        <v>4680115880191</v>
      </c>
      <c r="E169" s="573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77</v>
      </c>
      <c r="L169" s="35"/>
      <c r="M169" s="36" t="s">
        <v>68</v>
      </c>
      <c r="N169" s="36"/>
      <c r="O169" s="35">
        <v>40</v>
      </c>
      <c r="P169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7"/>
      <c r="V169" s="37"/>
      <c r="W169" s="38" t="s">
        <v>70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273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285</v>
      </c>
      <c r="B170" s="60" t="s">
        <v>286</v>
      </c>
      <c r="C170" s="34">
        <v>4301031245</v>
      </c>
      <c r="D170" s="572">
        <v>4680115883963</v>
      </c>
      <c r="E170" s="573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7"/>
      <c r="V170" s="37"/>
      <c r="W170" s="38" t="s">
        <v>70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287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72</v>
      </c>
      <c r="Q171" s="566"/>
      <c r="R171" s="566"/>
      <c r="S171" s="566"/>
      <c r="T171" s="566"/>
      <c r="U171" s="566"/>
      <c r="V171" s="567"/>
      <c r="W171" s="40" t="s">
        <v>73</v>
      </c>
      <c r="X171" s="41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41">
        <f>IFERROR(Y162/H162,"0")+IFERROR(Y163/H163,"0")+IFERROR(Y164/H164,"0")+IFERROR(Y165/H165,"0")+IFERROR(Y166/H166,"0")+IFERROR(Y167/H167,"0")+IFERROR(Y168/H168,"0")+IFERROR(Y169/H169,"0")+IFERROR(Y170/H170,"0")</f>
        <v>24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0.21648000000000001</v>
      </c>
      <c r="AA171" s="64"/>
      <c r="AB171" s="64"/>
      <c r="AC171" s="64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72</v>
      </c>
      <c r="Q172" s="566"/>
      <c r="R172" s="566"/>
      <c r="S172" s="566"/>
      <c r="T172" s="566"/>
      <c r="U172" s="566"/>
      <c r="V172" s="567"/>
      <c r="W172" s="40" t="s">
        <v>70</v>
      </c>
      <c r="X172" s="41">
        <f>IFERROR(SUM(X162:X170),"0")</f>
        <v>100</v>
      </c>
      <c r="Y172" s="41">
        <f>IFERROR(SUM(Y162:Y170),"0")</f>
        <v>100.80000000000001</v>
      </c>
      <c r="Z172" s="40"/>
      <c r="AA172" s="64"/>
      <c r="AB172" s="64"/>
      <c r="AC172" s="64"/>
    </row>
    <row r="173" spans="1:68" ht="14.25" hidden="1" customHeight="1" x14ac:dyDescent="0.25">
      <c r="A173" s="579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63"/>
      <c r="AB173" s="63"/>
      <c r="AC173" s="63"/>
    </row>
    <row r="174" spans="1:68" ht="27" hidden="1" customHeight="1" x14ac:dyDescent="0.25">
      <c r="A174" s="60" t="s">
        <v>288</v>
      </c>
      <c r="B174" s="60" t="s">
        <v>289</v>
      </c>
      <c r="C174" s="34">
        <v>4301032053</v>
      </c>
      <c r="D174" s="572">
        <v>4680115886780</v>
      </c>
      <c r="E174" s="573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290</v>
      </c>
      <c r="L174" s="35"/>
      <c r="M174" s="36" t="s">
        <v>291</v>
      </c>
      <c r="N174" s="36"/>
      <c r="O174" s="35">
        <v>60</v>
      </c>
      <c r="P174" s="6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7"/>
      <c r="V174" s="37"/>
      <c r="W174" s="38" t="s">
        <v>70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292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293</v>
      </c>
      <c r="B175" s="60" t="s">
        <v>294</v>
      </c>
      <c r="C175" s="34">
        <v>4301032051</v>
      </c>
      <c r="D175" s="572">
        <v>4680115886742</v>
      </c>
      <c r="E175" s="573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290</v>
      </c>
      <c r="L175" s="35"/>
      <c r="M175" s="36" t="s">
        <v>291</v>
      </c>
      <c r="N175" s="36"/>
      <c r="O175" s="35">
        <v>90</v>
      </c>
      <c r="P175" s="6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7"/>
      <c r="V175" s="37"/>
      <c r="W175" s="38" t="s">
        <v>70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295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296</v>
      </c>
      <c r="B176" s="60" t="s">
        <v>297</v>
      </c>
      <c r="C176" s="34">
        <v>4301032052</v>
      </c>
      <c r="D176" s="572">
        <v>4680115886766</v>
      </c>
      <c r="E176" s="57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290</v>
      </c>
      <c r="L176" s="35"/>
      <c r="M176" s="36" t="s">
        <v>291</v>
      </c>
      <c r="N176" s="36"/>
      <c r="O176" s="35">
        <v>90</v>
      </c>
      <c r="P176" s="6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295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72</v>
      </c>
      <c r="Q177" s="566"/>
      <c r="R177" s="566"/>
      <c r="S177" s="566"/>
      <c r="T177" s="566"/>
      <c r="U177" s="566"/>
      <c r="V177" s="567"/>
      <c r="W177" s="40" t="s">
        <v>73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72</v>
      </c>
      <c r="Q178" s="566"/>
      <c r="R178" s="566"/>
      <c r="S178" s="566"/>
      <c r="T178" s="566"/>
      <c r="U178" s="566"/>
      <c r="V178" s="567"/>
      <c r="W178" s="40" t="s">
        <v>70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79" t="s">
        <v>298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63"/>
      <c r="AB179" s="63"/>
      <c r="AC179" s="63"/>
    </row>
    <row r="180" spans="1:68" ht="27" hidden="1" customHeight="1" x14ac:dyDescent="0.25">
      <c r="A180" s="60" t="s">
        <v>299</v>
      </c>
      <c r="B180" s="60" t="s">
        <v>300</v>
      </c>
      <c r="C180" s="34">
        <v>4301170013</v>
      </c>
      <c r="D180" s="572">
        <v>4680115886797</v>
      </c>
      <c r="E180" s="573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290</v>
      </c>
      <c r="L180" s="35"/>
      <c r="M180" s="36" t="s">
        <v>291</v>
      </c>
      <c r="N180" s="36"/>
      <c r="O180" s="35">
        <v>90</v>
      </c>
      <c r="P180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7"/>
      <c r="V180" s="37"/>
      <c r="W180" s="38" t="s">
        <v>70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295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72</v>
      </c>
      <c r="Q181" s="566"/>
      <c r="R181" s="566"/>
      <c r="S181" s="566"/>
      <c r="T181" s="566"/>
      <c r="U181" s="566"/>
      <c r="V181" s="567"/>
      <c r="W181" s="40" t="s">
        <v>73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72</v>
      </c>
      <c r="Q182" s="566"/>
      <c r="R182" s="566"/>
      <c r="S182" s="566"/>
      <c r="T182" s="566"/>
      <c r="U182" s="566"/>
      <c r="V182" s="567"/>
      <c r="W182" s="40" t="s">
        <v>70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78" t="s">
        <v>301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62"/>
      <c r="AB183" s="62"/>
      <c r="AC183" s="62"/>
    </row>
    <row r="184" spans="1:68" ht="14.25" hidden="1" customHeight="1" x14ac:dyDescent="0.25">
      <c r="A184" s="579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63"/>
      <c r="AB184" s="63"/>
      <c r="AC184" s="63"/>
    </row>
    <row r="185" spans="1:68" ht="16.5" hidden="1" customHeight="1" x14ac:dyDescent="0.25">
      <c r="A185" s="60" t="s">
        <v>302</v>
      </c>
      <c r="B185" s="60" t="s">
        <v>303</v>
      </c>
      <c r="C185" s="34">
        <v>4301011450</v>
      </c>
      <c r="D185" s="572">
        <v>4680115881402</v>
      </c>
      <c r="E185" s="573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106</v>
      </c>
      <c r="L185" s="35"/>
      <c r="M185" s="36" t="s">
        <v>107</v>
      </c>
      <c r="N185" s="36"/>
      <c r="O185" s="35">
        <v>55</v>
      </c>
      <c r="P185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7"/>
      <c r="V185" s="37"/>
      <c r="W185" s="38" t="s">
        <v>70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304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305</v>
      </c>
      <c r="B186" s="60" t="s">
        <v>306</v>
      </c>
      <c r="C186" s="34">
        <v>4301011768</v>
      </c>
      <c r="D186" s="572">
        <v>4680115881396</v>
      </c>
      <c r="E186" s="573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77</v>
      </c>
      <c r="L186" s="35"/>
      <c r="M186" s="36" t="s">
        <v>107</v>
      </c>
      <c r="N186" s="36"/>
      <c r="O186" s="35">
        <v>55</v>
      </c>
      <c r="P18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7"/>
      <c r="V186" s="37"/>
      <c r="W186" s="38" t="s">
        <v>70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304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72</v>
      </c>
      <c r="Q187" s="566"/>
      <c r="R187" s="566"/>
      <c r="S187" s="566"/>
      <c r="T187" s="566"/>
      <c r="U187" s="566"/>
      <c r="V187" s="567"/>
      <c r="W187" s="40" t="s">
        <v>73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72</v>
      </c>
      <c r="Q188" s="566"/>
      <c r="R188" s="566"/>
      <c r="S188" s="566"/>
      <c r="T188" s="566"/>
      <c r="U188" s="566"/>
      <c r="V188" s="567"/>
      <c r="W188" s="40" t="s">
        <v>70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79" t="s">
        <v>139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63"/>
      <c r="AB189" s="63"/>
      <c r="AC189" s="63"/>
    </row>
    <row r="190" spans="1:68" ht="16.5" hidden="1" customHeight="1" x14ac:dyDescent="0.25">
      <c r="A190" s="60" t="s">
        <v>307</v>
      </c>
      <c r="B190" s="60" t="s">
        <v>308</v>
      </c>
      <c r="C190" s="34">
        <v>4301020262</v>
      </c>
      <c r="D190" s="572">
        <v>4680115882935</v>
      </c>
      <c r="E190" s="573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/>
      <c r="M190" s="36" t="s">
        <v>78</v>
      </c>
      <c r="N190" s="36"/>
      <c r="O190" s="35">
        <v>50</v>
      </c>
      <c r="P190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7"/>
      <c r="V190" s="37"/>
      <c r="W190" s="38" t="s">
        <v>70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309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310</v>
      </c>
      <c r="B191" s="60" t="s">
        <v>311</v>
      </c>
      <c r="C191" s="34">
        <v>4301020220</v>
      </c>
      <c r="D191" s="572">
        <v>4680115880764</v>
      </c>
      <c r="E191" s="573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77</v>
      </c>
      <c r="L191" s="35"/>
      <c r="M191" s="36" t="s">
        <v>107</v>
      </c>
      <c r="N191" s="36"/>
      <c r="O191" s="35">
        <v>50</v>
      </c>
      <c r="P191" s="6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7"/>
      <c r="V191" s="37"/>
      <c r="W191" s="38" t="s">
        <v>70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309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72</v>
      </c>
      <c r="Q192" s="566"/>
      <c r="R192" s="566"/>
      <c r="S192" s="566"/>
      <c r="T192" s="566"/>
      <c r="U192" s="566"/>
      <c r="V192" s="567"/>
      <c r="W192" s="40" t="s">
        <v>73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72</v>
      </c>
      <c r="Q193" s="566"/>
      <c r="R193" s="566"/>
      <c r="S193" s="566"/>
      <c r="T193" s="566"/>
      <c r="U193" s="566"/>
      <c r="V193" s="567"/>
      <c r="W193" s="40" t="s">
        <v>70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63"/>
      <c r="AB194" s="63"/>
      <c r="AC194" s="63"/>
    </row>
    <row r="195" spans="1:68" ht="27" customHeight="1" x14ac:dyDescent="0.25">
      <c r="A195" s="60" t="s">
        <v>312</v>
      </c>
      <c r="B195" s="60" t="s">
        <v>313</v>
      </c>
      <c r="C195" s="34">
        <v>4301031224</v>
      </c>
      <c r="D195" s="572">
        <v>4680115882683</v>
      </c>
      <c r="E195" s="573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111</v>
      </c>
      <c r="L195" s="35"/>
      <c r="M195" s="36" t="s">
        <v>68</v>
      </c>
      <c r="N195" s="36"/>
      <c r="O195" s="35">
        <v>40</v>
      </c>
      <c r="P195" s="7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7"/>
      <c r="V195" s="37"/>
      <c r="W195" s="38" t="s">
        <v>70</v>
      </c>
      <c r="X195" s="56">
        <v>200</v>
      </c>
      <c r="Y195" s="53">
        <f t="shared" ref="Y195:Y202" si="21">IFERROR(IF(X195="",0,CEILING((X195/$H195),1)*$H195),"")</f>
        <v>205.20000000000002</v>
      </c>
      <c r="Z195" s="39">
        <f>IFERROR(IF(Y195=0,"",ROUNDUP(Y195/H195,0)*0.00902),"")</f>
        <v>0.34276000000000001</v>
      </c>
      <c r="AA195" s="65"/>
      <c r="AB195" s="66"/>
      <c r="AC195" s="245" t="s">
        <v>314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207.77777777777777</v>
      </c>
      <c r="BN195" s="75">
        <f t="shared" ref="BN195:BN202" si="23">IFERROR(Y195*I195/H195,"0")</f>
        <v>213.18000000000004</v>
      </c>
      <c r="BO195" s="75">
        <f t="shared" ref="BO195:BO202" si="24">IFERROR(1/J195*(X195/H195),"0")</f>
        <v>0.28058361391694725</v>
      </c>
      <c r="BP195" s="75">
        <f t="shared" ref="BP195:BP202" si="25">IFERROR(1/J195*(Y195/H195),"0")</f>
        <v>0.2878787878787879</v>
      </c>
    </row>
    <row r="196" spans="1:68" ht="27" customHeight="1" x14ac:dyDescent="0.25">
      <c r="A196" s="60" t="s">
        <v>315</v>
      </c>
      <c r="B196" s="60" t="s">
        <v>316</v>
      </c>
      <c r="C196" s="34">
        <v>4301031230</v>
      </c>
      <c r="D196" s="572">
        <v>4680115882690</v>
      </c>
      <c r="E196" s="573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111</v>
      </c>
      <c r="L196" s="35"/>
      <c r="M196" s="36" t="s">
        <v>68</v>
      </c>
      <c r="N196" s="36"/>
      <c r="O196" s="35">
        <v>40</v>
      </c>
      <c r="P196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7"/>
      <c r="V196" s="37"/>
      <c r="W196" s="38" t="s">
        <v>70</v>
      </c>
      <c r="X196" s="56">
        <v>100</v>
      </c>
      <c r="Y196" s="53">
        <f t="shared" si="21"/>
        <v>102.60000000000001</v>
      </c>
      <c r="Z196" s="39">
        <f>IFERROR(IF(Y196=0,"",ROUNDUP(Y196/H196,0)*0.00902),"")</f>
        <v>0.17138</v>
      </c>
      <c r="AA196" s="65"/>
      <c r="AB196" s="66"/>
      <c r="AC196" s="247" t="s">
        <v>317</v>
      </c>
      <c r="AG196" s="75"/>
      <c r="AJ196" s="79"/>
      <c r="AK196" s="79">
        <v>0</v>
      </c>
      <c r="BB196" s="248" t="s">
        <v>1</v>
      </c>
      <c r="BM196" s="75">
        <f t="shared" si="22"/>
        <v>103.88888888888889</v>
      </c>
      <c r="BN196" s="75">
        <f t="shared" si="23"/>
        <v>106.59000000000002</v>
      </c>
      <c r="BO196" s="75">
        <f t="shared" si="24"/>
        <v>0.14029180695847362</v>
      </c>
      <c r="BP196" s="75">
        <f t="shared" si="25"/>
        <v>0.14393939393939395</v>
      </c>
    </row>
    <row r="197" spans="1:68" ht="27" customHeight="1" x14ac:dyDescent="0.25">
      <c r="A197" s="60" t="s">
        <v>318</v>
      </c>
      <c r="B197" s="60" t="s">
        <v>319</v>
      </c>
      <c r="C197" s="34">
        <v>4301031220</v>
      </c>
      <c r="D197" s="572">
        <v>4680115882669</v>
      </c>
      <c r="E197" s="57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8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7"/>
      <c r="V197" s="37"/>
      <c r="W197" s="38" t="s">
        <v>70</v>
      </c>
      <c r="X197" s="56">
        <v>100</v>
      </c>
      <c r="Y197" s="53">
        <f t="shared" si="21"/>
        <v>102.60000000000001</v>
      </c>
      <c r="Z197" s="39">
        <f>IFERROR(IF(Y197=0,"",ROUNDUP(Y197/H197,0)*0.00902),"")</f>
        <v>0.17138</v>
      </c>
      <c r="AA197" s="65"/>
      <c r="AB197" s="66"/>
      <c r="AC197" s="249" t="s">
        <v>320</v>
      </c>
      <c r="AG197" s="75"/>
      <c r="AJ197" s="79"/>
      <c r="AK197" s="79">
        <v>0</v>
      </c>
      <c r="BB197" s="250" t="s">
        <v>1</v>
      </c>
      <c r="BM197" s="75">
        <f t="shared" si="22"/>
        <v>103.88888888888889</v>
      </c>
      <c r="BN197" s="75">
        <f t="shared" si="23"/>
        <v>106.59000000000002</v>
      </c>
      <c r="BO197" s="75">
        <f t="shared" si="24"/>
        <v>0.14029180695847362</v>
      </c>
      <c r="BP197" s="75">
        <f t="shared" si="25"/>
        <v>0.14393939393939395</v>
      </c>
    </row>
    <row r="198" spans="1:68" ht="27" customHeight="1" x14ac:dyDescent="0.25">
      <c r="A198" s="60" t="s">
        <v>321</v>
      </c>
      <c r="B198" s="60" t="s">
        <v>322</v>
      </c>
      <c r="C198" s="34">
        <v>4301031221</v>
      </c>
      <c r="D198" s="572">
        <v>4680115882676</v>
      </c>
      <c r="E198" s="57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7"/>
      <c r="V198" s="37"/>
      <c r="W198" s="38" t="s">
        <v>70</v>
      </c>
      <c r="X198" s="56">
        <v>100</v>
      </c>
      <c r="Y198" s="53">
        <f t="shared" si="21"/>
        <v>102.60000000000001</v>
      </c>
      <c r="Z198" s="39">
        <f>IFERROR(IF(Y198=0,"",ROUNDUP(Y198/H198,0)*0.00902),"")</f>
        <v>0.17138</v>
      </c>
      <c r="AA198" s="65"/>
      <c r="AB198" s="66"/>
      <c r="AC198" s="251" t="s">
        <v>323</v>
      </c>
      <c r="AG198" s="75"/>
      <c r="AJ198" s="79"/>
      <c r="AK198" s="79">
        <v>0</v>
      </c>
      <c r="BB198" s="252" t="s">
        <v>1</v>
      </c>
      <c r="BM198" s="75">
        <f t="shared" si="22"/>
        <v>103.88888888888889</v>
      </c>
      <c r="BN198" s="75">
        <f t="shared" si="23"/>
        <v>106.59000000000002</v>
      </c>
      <c r="BO198" s="75">
        <f t="shared" si="24"/>
        <v>0.14029180695847362</v>
      </c>
      <c r="BP198" s="75">
        <f t="shared" si="25"/>
        <v>0.14393939393939395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4301031223</v>
      </c>
      <c r="D199" s="572">
        <v>4680115884014</v>
      </c>
      <c r="E199" s="573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67</v>
      </c>
      <c r="L199" s="35"/>
      <c r="M199" s="36" t="s">
        <v>68</v>
      </c>
      <c r="N199" s="36"/>
      <c r="O199" s="35">
        <v>40</v>
      </c>
      <c r="P199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7"/>
      <c r="V199" s="37"/>
      <c r="W199" s="38" t="s">
        <v>70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314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hidden="1" customHeight="1" x14ac:dyDescent="0.25">
      <c r="A200" s="60" t="s">
        <v>326</v>
      </c>
      <c r="B200" s="60" t="s">
        <v>327</v>
      </c>
      <c r="C200" s="34">
        <v>4301031222</v>
      </c>
      <c r="D200" s="572">
        <v>4680115884007</v>
      </c>
      <c r="E200" s="573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67</v>
      </c>
      <c r="L200" s="35"/>
      <c r="M200" s="36" t="s">
        <v>68</v>
      </c>
      <c r="N200" s="36"/>
      <c r="O200" s="35">
        <v>40</v>
      </c>
      <c r="P200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7"/>
      <c r="V200" s="37"/>
      <c r="W200" s="38" t="s">
        <v>70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317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hidden="1" customHeight="1" x14ac:dyDescent="0.25">
      <c r="A201" s="60" t="s">
        <v>328</v>
      </c>
      <c r="B201" s="60" t="s">
        <v>329</v>
      </c>
      <c r="C201" s="34">
        <v>4301031229</v>
      </c>
      <c r="D201" s="572">
        <v>4680115884038</v>
      </c>
      <c r="E201" s="573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6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7"/>
      <c r="V201" s="37"/>
      <c r="W201" s="38" t="s">
        <v>70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320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hidden="1" customHeight="1" x14ac:dyDescent="0.25">
      <c r="A202" s="60" t="s">
        <v>330</v>
      </c>
      <c r="B202" s="60" t="s">
        <v>331</v>
      </c>
      <c r="C202" s="34">
        <v>4301031225</v>
      </c>
      <c r="D202" s="572">
        <v>4680115884021</v>
      </c>
      <c r="E202" s="57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7"/>
      <c r="V202" s="37"/>
      <c r="W202" s="38" t="s">
        <v>70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323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72</v>
      </c>
      <c r="Q203" s="566"/>
      <c r="R203" s="566"/>
      <c r="S203" s="566"/>
      <c r="T203" s="566"/>
      <c r="U203" s="566"/>
      <c r="V203" s="567"/>
      <c r="W203" s="40" t="s">
        <v>73</v>
      </c>
      <c r="X203" s="41">
        <f>IFERROR(X195/H195,"0")+IFERROR(X196/H196,"0")+IFERROR(X197/H197,"0")+IFERROR(X198/H198,"0")+IFERROR(X199/H199,"0")+IFERROR(X200/H200,"0")+IFERROR(X201/H201,"0")+IFERROR(X202/H202,"0")</f>
        <v>92.592592592592595</v>
      </c>
      <c r="Y203" s="41">
        <f>IFERROR(Y195/H195,"0")+IFERROR(Y196/H196,"0")+IFERROR(Y197/H197,"0")+IFERROR(Y198/H198,"0")+IFERROR(Y199/H199,"0")+IFERROR(Y200/H200,"0")+IFERROR(Y201/H201,"0")+IFERROR(Y202/H202,"0")</f>
        <v>95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0.8569</v>
      </c>
      <c r="AA203" s="64"/>
      <c r="AB203" s="64"/>
      <c r="AC203" s="64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72</v>
      </c>
      <c r="Q204" s="566"/>
      <c r="R204" s="566"/>
      <c r="S204" s="566"/>
      <c r="T204" s="566"/>
      <c r="U204" s="566"/>
      <c r="V204" s="567"/>
      <c r="W204" s="40" t="s">
        <v>70</v>
      </c>
      <c r="X204" s="41">
        <f>IFERROR(SUM(X195:X202),"0")</f>
        <v>500</v>
      </c>
      <c r="Y204" s="41">
        <f>IFERROR(SUM(Y195:Y202),"0")</f>
        <v>513</v>
      </c>
      <c r="Z204" s="40"/>
      <c r="AA204" s="64"/>
      <c r="AB204" s="64"/>
      <c r="AC204" s="64"/>
    </row>
    <row r="205" spans="1:68" ht="14.25" hidden="1" customHeight="1" x14ac:dyDescent="0.25">
      <c r="A205" s="579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63"/>
      <c r="AB205" s="63"/>
      <c r="AC205" s="63"/>
    </row>
    <row r="206" spans="1:68" ht="27" customHeight="1" x14ac:dyDescent="0.25">
      <c r="A206" s="60" t="s">
        <v>332</v>
      </c>
      <c r="B206" s="60" t="s">
        <v>333</v>
      </c>
      <c r="C206" s="34">
        <v>4301051408</v>
      </c>
      <c r="D206" s="572">
        <v>4680115881594</v>
      </c>
      <c r="E206" s="573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106</v>
      </c>
      <c r="L206" s="35"/>
      <c r="M206" s="36" t="s">
        <v>78</v>
      </c>
      <c r="N206" s="36"/>
      <c r="O206" s="35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7"/>
      <c r="V206" s="37"/>
      <c r="W206" s="38" t="s">
        <v>70</v>
      </c>
      <c r="X206" s="56">
        <v>100</v>
      </c>
      <c r="Y206" s="53">
        <f t="shared" ref="Y206:Y214" si="26">IFERROR(IF(X206="",0,CEILING((X206/$H206),1)*$H206),"")</f>
        <v>105.3</v>
      </c>
      <c r="Z206" s="39">
        <f>IFERROR(IF(Y206=0,"",ROUNDUP(Y206/H206,0)*0.01898),"")</f>
        <v>0.24674000000000001</v>
      </c>
      <c r="AA206" s="65"/>
      <c r="AB206" s="66"/>
      <c r="AC206" s="261" t="s">
        <v>334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106.4074074074074</v>
      </c>
      <c r="BN206" s="75">
        <f t="shared" ref="BN206:BN214" si="28">IFERROR(Y206*I206/H206,"0")</f>
        <v>112.047</v>
      </c>
      <c r="BO206" s="75">
        <f t="shared" ref="BO206:BO214" si="29">IFERROR(1/J206*(X206/H206),"0")</f>
        <v>0.19290123456790123</v>
      </c>
      <c r="BP206" s="75">
        <f t="shared" ref="BP206:BP214" si="30">IFERROR(1/J206*(Y206/H206),"0")</f>
        <v>0.203125</v>
      </c>
    </row>
    <row r="207" spans="1:68" ht="27" customHeight="1" x14ac:dyDescent="0.25">
      <c r="A207" s="60" t="s">
        <v>335</v>
      </c>
      <c r="B207" s="60" t="s">
        <v>336</v>
      </c>
      <c r="C207" s="34">
        <v>4301051411</v>
      </c>
      <c r="D207" s="572">
        <v>4680115881617</v>
      </c>
      <c r="E207" s="573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106</v>
      </c>
      <c r="L207" s="35"/>
      <c r="M207" s="36" t="s">
        <v>78</v>
      </c>
      <c r="N207" s="36"/>
      <c r="O207" s="35">
        <v>40</v>
      </c>
      <c r="P207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7"/>
      <c r="V207" s="37"/>
      <c r="W207" s="38" t="s">
        <v>70</v>
      </c>
      <c r="X207" s="56">
        <v>150</v>
      </c>
      <c r="Y207" s="53">
        <f t="shared" si="26"/>
        <v>153.9</v>
      </c>
      <c r="Z207" s="39">
        <f>IFERROR(IF(Y207=0,"",ROUNDUP(Y207/H207,0)*0.01898),"")</f>
        <v>0.36062</v>
      </c>
      <c r="AA207" s="65"/>
      <c r="AB207" s="66"/>
      <c r="AC207" s="263" t="s">
        <v>337</v>
      </c>
      <c r="AG207" s="75"/>
      <c r="AJ207" s="79"/>
      <c r="AK207" s="79">
        <v>0</v>
      </c>
      <c r="BB207" s="264" t="s">
        <v>1</v>
      </c>
      <c r="BM207" s="75">
        <f t="shared" si="27"/>
        <v>159.2777777777778</v>
      </c>
      <c r="BN207" s="75">
        <f t="shared" si="28"/>
        <v>163.41900000000004</v>
      </c>
      <c r="BO207" s="75">
        <f t="shared" si="29"/>
        <v>0.28935185185185186</v>
      </c>
      <c r="BP207" s="75">
        <f t="shared" si="30"/>
        <v>0.296875</v>
      </c>
    </row>
    <row r="208" spans="1:68" ht="16.5" customHeight="1" x14ac:dyDescent="0.25">
      <c r="A208" s="60" t="s">
        <v>338</v>
      </c>
      <c r="B208" s="60" t="s">
        <v>339</v>
      </c>
      <c r="C208" s="34">
        <v>4301051656</v>
      </c>
      <c r="D208" s="572">
        <v>4680115880573</v>
      </c>
      <c r="E208" s="573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45</v>
      </c>
      <c r="P208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7"/>
      <c r="V208" s="37"/>
      <c r="W208" s="38" t="s">
        <v>70</v>
      </c>
      <c r="X208" s="56">
        <v>300</v>
      </c>
      <c r="Y208" s="53">
        <f t="shared" si="26"/>
        <v>304.5</v>
      </c>
      <c r="Z208" s="39">
        <f>IFERROR(IF(Y208=0,"",ROUNDUP(Y208/H208,0)*0.01898),"")</f>
        <v>0.6643</v>
      </c>
      <c r="AA208" s="65"/>
      <c r="AB208" s="66"/>
      <c r="AC208" s="265" t="s">
        <v>340</v>
      </c>
      <c r="AG208" s="75"/>
      <c r="AJ208" s="79"/>
      <c r="AK208" s="79">
        <v>0</v>
      </c>
      <c r="BB208" s="266" t="s">
        <v>1</v>
      </c>
      <c r="BM208" s="75">
        <f t="shared" si="27"/>
        <v>317.89655172413796</v>
      </c>
      <c r="BN208" s="75">
        <f t="shared" si="28"/>
        <v>322.66500000000002</v>
      </c>
      <c r="BO208" s="75">
        <f t="shared" si="29"/>
        <v>0.53879310344827591</v>
      </c>
      <c r="BP208" s="75">
        <f t="shared" si="30"/>
        <v>0.546875</v>
      </c>
    </row>
    <row r="209" spans="1:68" ht="27" customHeight="1" x14ac:dyDescent="0.25">
      <c r="A209" s="60" t="s">
        <v>341</v>
      </c>
      <c r="B209" s="60" t="s">
        <v>342</v>
      </c>
      <c r="C209" s="34">
        <v>4301051407</v>
      </c>
      <c r="D209" s="572">
        <v>4680115882195</v>
      </c>
      <c r="E209" s="573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77</v>
      </c>
      <c r="L209" s="35"/>
      <c r="M209" s="36" t="s">
        <v>78</v>
      </c>
      <c r="N209" s="36"/>
      <c r="O209" s="35">
        <v>40</v>
      </c>
      <c r="P209" s="8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7"/>
      <c r="V209" s="37"/>
      <c r="W209" s="38" t="s">
        <v>70</v>
      </c>
      <c r="X209" s="56">
        <v>100</v>
      </c>
      <c r="Y209" s="53">
        <f t="shared" si="26"/>
        <v>100.8</v>
      </c>
      <c r="Z209" s="39">
        <f t="shared" ref="Z209:Z214" si="31">IFERROR(IF(Y209=0,"",ROUNDUP(Y209/H209,0)*0.00651),"")</f>
        <v>0.27342</v>
      </c>
      <c r="AA209" s="65"/>
      <c r="AB209" s="66"/>
      <c r="AC209" s="267" t="s">
        <v>334</v>
      </c>
      <c r="AG209" s="75"/>
      <c r="AJ209" s="79"/>
      <c r="AK209" s="79">
        <v>0</v>
      </c>
      <c r="BB209" s="268" t="s">
        <v>1</v>
      </c>
      <c r="BM209" s="75">
        <f t="shared" si="27"/>
        <v>111.25</v>
      </c>
      <c r="BN209" s="75">
        <f t="shared" si="28"/>
        <v>112.13999999999999</v>
      </c>
      <c r="BO209" s="75">
        <f t="shared" si="29"/>
        <v>0.22893772893772898</v>
      </c>
      <c r="BP209" s="75">
        <f t="shared" si="30"/>
        <v>0.23076923076923078</v>
      </c>
    </row>
    <row r="210" spans="1:68" ht="27" hidden="1" customHeight="1" x14ac:dyDescent="0.25">
      <c r="A210" s="60" t="s">
        <v>343</v>
      </c>
      <c r="B210" s="60" t="s">
        <v>344</v>
      </c>
      <c r="C210" s="34">
        <v>4301051752</v>
      </c>
      <c r="D210" s="572">
        <v>4680115882607</v>
      </c>
      <c r="E210" s="573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77</v>
      </c>
      <c r="L210" s="35"/>
      <c r="M210" s="36" t="s">
        <v>93</v>
      </c>
      <c r="N210" s="36"/>
      <c r="O210" s="35">
        <v>45</v>
      </c>
      <c r="P210" s="7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7"/>
      <c r="V210" s="37"/>
      <c r="W210" s="38" t="s">
        <v>70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345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346</v>
      </c>
      <c r="B211" s="60" t="s">
        <v>347</v>
      </c>
      <c r="C211" s="34">
        <v>4301051666</v>
      </c>
      <c r="D211" s="572">
        <v>4680115880092</v>
      </c>
      <c r="E211" s="573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7"/>
      <c r="V211" s="37"/>
      <c r="W211" s="38" t="s">
        <v>70</v>
      </c>
      <c r="X211" s="56">
        <v>600</v>
      </c>
      <c r="Y211" s="53">
        <f t="shared" si="26"/>
        <v>600</v>
      </c>
      <c r="Z211" s="39">
        <f t="shared" si="31"/>
        <v>1.6274999999999999</v>
      </c>
      <c r="AA211" s="65"/>
      <c r="AB211" s="66"/>
      <c r="AC211" s="271" t="s">
        <v>340</v>
      </c>
      <c r="AG211" s="75"/>
      <c r="AJ211" s="79"/>
      <c r="AK211" s="79">
        <v>0</v>
      </c>
      <c r="BB211" s="272" t="s">
        <v>1</v>
      </c>
      <c r="BM211" s="75">
        <f t="shared" si="27"/>
        <v>663</v>
      </c>
      <c r="BN211" s="75">
        <f t="shared" si="28"/>
        <v>663</v>
      </c>
      <c r="BO211" s="75">
        <f t="shared" si="29"/>
        <v>1.3736263736263736</v>
      </c>
      <c r="BP211" s="75">
        <f t="shared" si="30"/>
        <v>1.3736263736263736</v>
      </c>
    </row>
    <row r="212" spans="1:68" ht="27" customHeight="1" x14ac:dyDescent="0.25">
      <c r="A212" s="60" t="s">
        <v>348</v>
      </c>
      <c r="B212" s="60" t="s">
        <v>349</v>
      </c>
      <c r="C212" s="34">
        <v>4301051668</v>
      </c>
      <c r="D212" s="572">
        <v>4680115880221</v>
      </c>
      <c r="E212" s="573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77</v>
      </c>
      <c r="L212" s="35"/>
      <c r="M212" s="36" t="s">
        <v>78</v>
      </c>
      <c r="N212" s="36"/>
      <c r="O212" s="35">
        <v>45</v>
      </c>
      <c r="P212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7"/>
      <c r="V212" s="37"/>
      <c r="W212" s="38" t="s">
        <v>70</v>
      </c>
      <c r="X212" s="56">
        <v>600</v>
      </c>
      <c r="Y212" s="53">
        <f t="shared" si="26"/>
        <v>600</v>
      </c>
      <c r="Z212" s="39">
        <f t="shared" si="31"/>
        <v>1.6274999999999999</v>
      </c>
      <c r="AA212" s="65"/>
      <c r="AB212" s="66"/>
      <c r="AC212" s="273" t="s">
        <v>340</v>
      </c>
      <c r="AG212" s="75"/>
      <c r="AJ212" s="79"/>
      <c r="AK212" s="79">
        <v>0</v>
      </c>
      <c r="BB212" s="274" t="s">
        <v>1</v>
      </c>
      <c r="BM212" s="75">
        <f t="shared" si="27"/>
        <v>663</v>
      </c>
      <c r="BN212" s="75">
        <f t="shared" si="28"/>
        <v>663</v>
      </c>
      <c r="BO212" s="75">
        <f t="shared" si="29"/>
        <v>1.3736263736263736</v>
      </c>
      <c r="BP212" s="75">
        <f t="shared" si="30"/>
        <v>1.3736263736263736</v>
      </c>
    </row>
    <row r="213" spans="1:68" ht="27" customHeight="1" x14ac:dyDescent="0.25">
      <c r="A213" s="60" t="s">
        <v>350</v>
      </c>
      <c r="B213" s="60" t="s">
        <v>351</v>
      </c>
      <c r="C213" s="34">
        <v>4301051945</v>
      </c>
      <c r="D213" s="572">
        <v>4680115880504</v>
      </c>
      <c r="E213" s="57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93</v>
      </c>
      <c r="N213" s="36"/>
      <c r="O213" s="35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7"/>
      <c r="V213" s="37"/>
      <c r="W213" s="38" t="s">
        <v>70</v>
      </c>
      <c r="X213" s="56">
        <v>100</v>
      </c>
      <c r="Y213" s="53">
        <f t="shared" si="26"/>
        <v>100.8</v>
      </c>
      <c r="Z213" s="39">
        <f t="shared" si="31"/>
        <v>0.27342</v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si="27"/>
        <v>110.5</v>
      </c>
      <c r="BN213" s="75">
        <f t="shared" si="28"/>
        <v>111.384</v>
      </c>
      <c r="BO213" s="75">
        <f t="shared" si="29"/>
        <v>0.22893772893772898</v>
      </c>
      <c r="BP213" s="75">
        <f t="shared" si="30"/>
        <v>0.23076923076923078</v>
      </c>
    </row>
    <row r="214" spans="1:68" ht="27" customHeight="1" x14ac:dyDescent="0.25">
      <c r="A214" s="60" t="s">
        <v>353</v>
      </c>
      <c r="B214" s="60" t="s">
        <v>354</v>
      </c>
      <c r="C214" s="34">
        <v>4301051410</v>
      </c>
      <c r="D214" s="572">
        <v>4680115882164</v>
      </c>
      <c r="E214" s="573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40</v>
      </c>
      <c r="P214" s="6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7"/>
      <c r="V214" s="37"/>
      <c r="W214" s="38" t="s">
        <v>70</v>
      </c>
      <c r="X214" s="56">
        <v>100</v>
      </c>
      <c r="Y214" s="53">
        <f t="shared" si="26"/>
        <v>100.8</v>
      </c>
      <c r="Z214" s="39">
        <f t="shared" si="31"/>
        <v>0.27342</v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27"/>
        <v>110.75000000000001</v>
      </c>
      <c r="BN214" s="75">
        <f t="shared" si="28"/>
        <v>111.63600000000001</v>
      </c>
      <c r="BO214" s="75">
        <f t="shared" si="29"/>
        <v>0.22893772893772898</v>
      </c>
      <c r="BP214" s="75">
        <f t="shared" si="30"/>
        <v>0.23076923076923078</v>
      </c>
    </row>
    <row r="215" spans="1:68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72</v>
      </c>
      <c r="Q215" s="566"/>
      <c r="R215" s="566"/>
      <c r="S215" s="566"/>
      <c r="T215" s="566"/>
      <c r="U215" s="566"/>
      <c r="V215" s="567"/>
      <c r="W215" s="40" t="s">
        <v>73</v>
      </c>
      <c r="X215" s="41">
        <f>IFERROR(X206/H206,"0")+IFERROR(X207/H207,"0")+IFERROR(X208/H208,"0")+IFERROR(X209/H209,"0")+IFERROR(X210/H210,"0")+IFERROR(X211/H211,"0")+IFERROR(X212/H212,"0")+IFERROR(X213/H213,"0")+IFERROR(X214/H214,"0")</f>
        <v>690.34695615155374</v>
      </c>
      <c r="Y215" s="41">
        <f>IFERROR(Y206/H206,"0")+IFERROR(Y207/H207,"0")+IFERROR(Y208/H208,"0")+IFERROR(Y209/H209,"0")+IFERROR(Y210/H210,"0")+IFERROR(Y211/H211,"0")+IFERROR(Y212/H212,"0")+IFERROR(Y213/H213,"0")+IFERROR(Y214/H214,"0")</f>
        <v>693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5.346919999999999</v>
      </c>
      <c r="AA215" s="64"/>
      <c r="AB215" s="64"/>
      <c r="AC215" s="64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72</v>
      </c>
      <c r="Q216" s="566"/>
      <c r="R216" s="566"/>
      <c r="S216" s="566"/>
      <c r="T216" s="566"/>
      <c r="U216" s="566"/>
      <c r="V216" s="567"/>
      <c r="W216" s="40" t="s">
        <v>70</v>
      </c>
      <c r="X216" s="41">
        <f>IFERROR(SUM(X206:X214),"0")</f>
        <v>2050</v>
      </c>
      <c r="Y216" s="41">
        <f>IFERROR(SUM(Y206:Y214),"0")</f>
        <v>2066.1</v>
      </c>
      <c r="Z216" s="40"/>
      <c r="AA216" s="64"/>
      <c r="AB216" s="64"/>
      <c r="AC216" s="64"/>
    </row>
    <row r="217" spans="1:68" ht="14.25" hidden="1" customHeight="1" x14ac:dyDescent="0.25">
      <c r="A217" s="579" t="s">
        <v>174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63"/>
      <c r="AB217" s="63"/>
      <c r="AC217" s="63"/>
    </row>
    <row r="218" spans="1:68" ht="27" hidden="1" customHeight="1" x14ac:dyDescent="0.25">
      <c r="A218" s="60" t="s">
        <v>356</v>
      </c>
      <c r="B218" s="60" t="s">
        <v>357</v>
      </c>
      <c r="C218" s="34">
        <v>4301060463</v>
      </c>
      <c r="D218" s="572">
        <v>4680115880818</v>
      </c>
      <c r="E218" s="573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77</v>
      </c>
      <c r="L218" s="35"/>
      <c r="M218" s="36" t="s">
        <v>93</v>
      </c>
      <c r="N218" s="36"/>
      <c r="O218" s="35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7"/>
      <c r="V218" s="37"/>
      <c r="W218" s="38" t="s">
        <v>70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/>
      <c r="AB218" s="66"/>
      <c r="AC218" s="279" t="s">
        <v>358</v>
      </c>
      <c r="AG218" s="75"/>
      <c r="AJ218" s="79"/>
      <c r="AK218" s="79">
        <v>0</v>
      </c>
      <c r="BB218" s="28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hidden="1" customHeight="1" x14ac:dyDescent="0.25">
      <c r="A219" s="60" t="s">
        <v>359</v>
      </c>
      <c r="B219" s="60" t="s">
        <v>360</v>
      </c>
      <c r="C219" s="34">
        <v>4301060389</v>
      </c>
      <c r="D219" s="572">
        <v>4680115880801</v>
      </c>
      <c r="E219" s="573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77</v>
      </c>
      <c r="L219" s="35"/>
      <c r="M219" s="36" t="s">
        <v>78</v>
      </c>
      <c r="N219" s="36"/>
      <c r="O219" s="35">
        <v>40</v>
      </c>
      <c r="P219" s="7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7"/>
      <c r="V219" s="37"/>
      <c r="W219" s="38" t="s">
        <v>70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361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idden="1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72</v>
      </c>
      <c r="Q220" s="566"/>
      <c r="R220" s="566"/>
      <c r="S220" s="566"/>
      <c r="T220" s="566"/>
      <c r="U220" s="566"/>
      <c r="V220" s="567"/>
      <c r="W220" s="40" t="s">
        <v>73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hidden="1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72</v>
      </c>
      <c r="Q221" s="566"/>
      <c r="R221" s="566"/>
      <c r="S221" s="566"/>
      <c r="T221" s="566"/>
      <c r="U221" s="566"/>
      <c r="V221" s="567"/>
      <c r="W221" s="40" t="s">
        <v>70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hidden="1" customHeight="1" x14ac:dyDescent="0.25">
      <c r="A222" s="578" t="s">
        <v>362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62"/>
      <c r="AB222" s="62"/>
      <c r="AC222" s="62"/>
    </row>
    <row r="223" spans="1:68" ht="14.25" hidden="1" customHeight="1" x14ac:dyDescent="0.25">
      <c r="A223" s="579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63"/>
      <c r="AB223" s="63"/>
      <c r="AC223" s="63"/>
    </row>
    <row r="224" spans="1:68" ht="27" hidden="1" customHeight="1" x14ac:dyDescent="0.25">
      <c r="A224" s="60" t="s">
        <v>363</v>
      </c>
      <c r="B224" s="60" t="s">
        <v>364</v>
      </c>
      <c r="C224" s="34">
        <v>4301011826</v>
      </c>
      <c r="D224" s="572">
        <v>4680115884137</v>
      </c>
      <c r="E224" s="573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106</v>
      </c>
      <c r="L224" s="35"/>
      <c r="M224" s="36" t="s">
        <v>107</v>
      </c>
      <c r="N224" s="36"/>
      <c r="O224" s="35">
        <v>55</v>
      </c>
      <c r="P224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7"/>
      <c r="V224" s="37"/>
      <c r="W224" s="38" t="s">
        <v>70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365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366</v>
      </c>
      <c r="B225" s="60" t="s">
        <v>367</v>
      </c>
      <c r="C225" s="34">
        <v>4301011724</v>
      </c>
      <c r="D225" s="572">
        <v>4680115884236</v>
      </c>
      <c r="E225" s="573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106</v>
      </c>
      <c r="L225" s="35"/>
      <c r="M225" s="36" t="s">
        <v>107</v>
      </c>
      <c r="N225" s="36"/>
      <c r="O225" s="35">
        <v>55</v>
      </c>
      <c r="P225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7"/>
      <c r="V225" s="37"/>
      <c r="W225" s="38" t="s">
        <v>70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368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369</v>
      </c>
      <c r="B226" s="60" t="s">
        <v>370</v>
      </c>
      <c r="C226" s="34">
        <v>4301011721</v>
      </c>
      <c r="D226" s="572">
        <v>4680115884175</v>
      </c>
      <c r="E226" s="57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6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7"/>
      <c r="V226" s="37"/>
      <c r="W226" s="38" t="s">
        <v>70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371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hidden="1" customHeight="1" x14ac:dyDescent="0.25">
      <c r="A227" s="60" t="s">
        <v>372</v>
      </c>
      <c r="B227" s="60" t="s">
        <v>373</v>
      </c>
      <c r="C227" s="34">
        <v>4301011824</v>
      </c>
      <c r="D227" s="572">
        <v>4680115884144</v>
      </c>
      <c r="E227" s="573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111</v>
      </c>
      <c r="L227" s="35"/>
      <c r="M227" s="36" t="s">
        <v>107</v>
      </c>
      <c r="N227" s="36"/>
      <c r="O227" s="35">
        <v>55</v>
      </c>
      <c r="P227" s="6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7"/>
      <c r="V227" s="37"/>
      <c r="W227" s="38" t="s">
        <v>70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365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hidden="1" customHeight="1" x14ac:dyDescent="0.25">
      <c r="A228" s="60" t="s">
        <v>374</v>
      </c>
      <c r="B228" s="60" t="s">
        <v>375</v>
      </c>
      <c r="C228" s="34">
        <v>4301012149</v>
      </c>
      <c r="D228" s="572">
        <v>4680115886551</v>
      </c>
      <c r="E228" s="573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111</v>
      </c>
      <c r="L228" s="35"/>
      <c r="M228" s="36" t="s">
        <v>107</v>
      </c>
      <c r="N228" s="36"/>
      <c r="O228" s="35">
        <v>55</v>
      </c>
      <c r="P228" s="62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7"/>
      <c r="V228" s="37"/>
      <c r="W228" s="38" t="s">
        <v>70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376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377</v>
      </c>
      <c r="B229" s="60" t="s">
        <v>378</v>
      </c>
      <c r="C229" s="34">
        <v>4301011726</v>
      </c>
      <c r="D229" s="572">
        <v>4680115884182</v>
      </c>
      <c r="E229" s="573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7"/>
      <c r="V229" s="37"/>
      <c r="W229" s="38" t="s">
        <v>70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368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379</v>
      </c>
      <c r="B230" s="60" t="s">
        <v>380</v>
      </c>
      <c r="C230" s="34">
        <v>4301011722</v>
      </c>
      <c r="D230" s="572">
        <v>4680115884205</v>
      </c>
      <c r="E230" s="57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8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7"/>
      <c r="V230" s="37"/>
      <c r="W230" s="38" t="s">
        <v>70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371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hidden="1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72</v>
      </c>
      <c r="Q231" s="566"/>
      <c r="R231" s="566"/>
      <c r="S231" s="566"/>
      <c r="T231" s="566"/>
      <c r="U231" s="566"/>
      <c r="V231" s="567"/>
      <c r="W231" s="40" t="s">
        <v>73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72</v>
      </c>
      <c r="Q232" s="566"/>
      <c r="R232" s="566"/>
      <c r="S232" s="566"/>
      <c r="T232" s="566"/>
      <c r="U232" s="566"/>
      <c r="V232" s="567"/>
      <c r="W232" s="40" t="s">
        <v>70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79" t="s">
        <v>139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63"/>
      <c r="AB233" s="63"/>
      <c r="AC233" s="63"/>
    </row>
    <row r="234" spans="1:68" ht="27" hidden="1" customHeight="1" x14ac:dyDescent="0.25">
      <c r="A234" s="60" t="s">
        <v>381</v>
      </c>
      <c r="B234" s="60" t="s">
        <v>382</v>
      </c>
      <c r="C234" s="34">
        <v>4301020377</v>
      </c>
      <c r="D234" s="572">
        <v>4680115885981</v>
      </c>
      <c r="E234" s="573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67</v>
      </c>
      <c r="L234" s="35"/>
      <c r="M234" s="36" t="s">
        <v>78</v>
      </c>
      <c r="N234" s="36"/>
      <c r="O234" s="35">
        <v>50</v>
      </c>
      <c r="P234" s="86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7"/>
      <c r="V234" s="37"/>
      <c r="W234" s="38" t="s">
        <v>70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383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72</v>
      </c>
      <c r="Q235" s="566"/>
      <c r="R235" s="566"/>
      <c r="S235" s="566"/>
      <c r="T235" s="566"/>
      <c r="U235" s="566"/>
      <c r="V235" s="567"/>
      <c r="W235" s="40" t="s">
        <v>73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72</v>
      </c>
      <c r="Q236" s="566"/>
      <c r="R236" s="566"/>
      <c r="S236" s="566"/>
      <c r="T236" s="566"/>
      <c r="U236" s="566"/>
      <c r="V236" s="567"/>
      <c r="W236" s="40" t="s">
        <v>70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79" t="s">
        <v>384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63"/>
      <c r="AB237" s="63"/>
      <c r="AC237" s="63"/>
    </row>
    <row r="238" spans="1:68" ht="27" hidden="1" customHeight="1" x14ac:dyDescent="0.25">
      <c r="A238" s="60" t="s">
        <v>385</v>
      </c>
      <c r="B238" s="60" t="s">
        <v>386</v>
      </c>
      <c r="C238" s="34">
        <v>4301040362</v>
      </c>
      <c r="D238" s="572">
        <v>4680115886803</v>
      </c>
      <c r="E238" s="573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290</v>
      </c>
      <c r="L238" s="35"/>
      <c r="M238" s="36" t="s">
        <v>291</v>
      </c>
      <c r="N238" s="36"/>
      <c r="O238" s="35">
        <v>45</v>
      </c>
      <c r="P238" s="745" t="s">
        <v>387</v>
      </c>
      <c r="Q238" s="569"/>
      <c r="R238" s="569"/>
      <c r="S238" s="569"/>
      <c r="T238" s="570"/>
      <c r="U238" s="37"/>
      <c r="V238" s="37"/>
      <c r="W238" s="38" t="s">
        <v>70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388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72</v>
      </c>
      <c r="Q239" s="566"/>
      <c r="R239" s="566"/>
      <c r="S239" s="566"/>
      <c r="T239" s="566"/>
      <c r="U239" s="566"/>
      <c r="V239" s="567"/>
      <c r="W239" s="40" t="s">
        <v>73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72</v>
      </c>
      <c r="Q240" s="566"/>
      <c r="R240" s="566"/>
      <c r="S240" s="566"/>
      <c r="T240" s="566"/>
      <c r="U240" s="566"/>
      <c r="V240" s="567"/>
      <c r="W240" s="40" t="s">
        <v>70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79" t="s">
        <v>389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63"/>
      <c r="AB241" s="63"/>
      <c r="AC241" s="63"/>
    </row>
    <row r="242" spans="1:68" ht="27" hidden="1" customHeight="1" x14ac:dyDescent="0.25">
      <c r="A242" s="60" t="s">
        <v>390</v>
      </c>
      <c r="B242" s="60" t="s">
        <v>391</v>
      </c>
      <c r="C242" s="34">
        <v>4301041004</v>
      </c>
      <c r="D242" s="572">
        <v>4680115886704</v>
      </c>
      <c r="E242" s="573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290</v>
      </c>
      <c r="L242" s="35"/>
      <c r="M242" s="36" t="s">
        <v>291</v>
      </c>
      <c r="N242" s="36"/>
      <c r="O242" s="35">
        <v>90</v>
      </c>
      <c r="P242" s="8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7"/>
      <c r="V242" s="37"/>
      <c r="W242" s="38" t="s">
        <v>70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392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393</v>
      </c>
      <c r="B243" s="60" t="s">
        <v>394</v>
      </c>
      <c r="C243" s="34">
        <v>4301041008</v>
      </c>
      <c r="D243" s="572">
        <v>4680115886681</v>
      </c>
      <c r="E243" s="573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290</v>
      </c>
      <c r="L243" s="35"/>
      <c r="M243" s="36" t="s">
        <v>291</v>
      </c>
      <c r="N243" s="36"/>
      <c r="O243" s="35">
        <v>90</v>
      </c>
      <c r="P243" s="608" t="s">
        <v>395</v>
      </c>
      <c r="Q243" s="569"/>
      <c r="R243" s="569"/>
      <c r="S243" s="569"/>
      <c r="T243" s="570"/>
      <c r="U243" s="37"/>
      <c r="V243" s="37"/>
      <c r="W243" s="38" t="s">
        <v>70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392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396</v>
      </c>
      <c r="B244" s="60" t="s">
        <v>397</v>
      </c>
      <c r="C244" s="34">
        <v>4301041007</v>
      </c>
      <c r="D244" s="572">
        <v>4680115886735</v>
      </c>
      <c r="E244" s="573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290</v>
      </c>
      <c r="L244" s="35"/>
      <c r="M244" s="36" t="s">
        <v>291</v>
      </c>
      <c r="N244" s="36"/>
      <c r="O244" s="35">
        <v>90</v>
      </c>
      <c r="P244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7"/>
      <c r="V244" s="37"/>
      <c r="W244" s="38" t="s">
        <v>70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392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398</v>
      </c>
      <c r="B245" s="60" t="s">
        <v>399</v>
      </c>
      <c r="C245" s="34">
        <v>4301041006</v>
      </c>
      <c r="D245" s="572">
        <v>4680115886728</v>
      </c>
      <c r="E245" s="573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290</v>
      </c>
      <c r="L245" s="35"/>
      <c r="M245" s="36" t="s">
        <v>291</v>
      </c>
      <c r="N245" s="36"/>
      <c r="O245" s="35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7"/>
      <c r="V245" s="37"/>
      <c r="W245" s="38" t="s">
        <v>70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392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400</v>
      </c>
      <c r="B246" s="60" t="s">
        <v>401</v>
      </c>
      <c r="C246" s="34">
        <v>4301041005</v>
      </c>
      <c r="D246" s="572">
        <v>4680115886711</v>
      </c>
      <c r="E246" s="57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290</v>
      </c>
      <c r="L246" s="35"/>
      <c r="M246" s="36" t="s">
        <v>291</v>
      </c>
      <c r="N246" s="36"/>
      <c r="O246" s="35">
        <v>90</v>
      </c>
      <c r="P246" s="8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7"/>
      <c r="V246" s="37"/>
      <c r="W246" s="38" t="s">
        <v>70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72</v>
      </c>
      <c r="Q247" s="566"/>
      <c r="R247" s="566"/>
      <c r="S247" s="566"/>
      <c r="T247" s="566"/>
      <c r="U247" s="566"/>
      <c r="V247" s="567"/>
      <c r="W247" s="40" t="s">
        <v>73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72</v>
      </c>
      <c r="Q248" s="566"/>
      <c r="R248" s="566"/>
      <c r="S248" s="566"/>
      <c r="T248" s="566"/>
      <c r="U248" s="566"/>
      <c r="V248" s="567"/>
      <c r="W248" s="40" t="s">
        <v>70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78" t="s">
        <v>402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62"/>
      <c r="AB249" s="62"/>
      <c r="AC249" s="62"/>
    </row>
    <row r="250" spans="1:68" ht="14.25" hidden="1" customHeight="1" x14ac:dyDescent="0.25">
      <c r="A250" s="579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63"/>
      <c r="AB250" s="63"/>
      <c r="AC250" s="63"/>
    </row>
    <row r="251" spans="1:68" ht="27" customHeight="1" x14ac:dyDescent="0.25">
      <c r="A251" s="60" t="s">
        <v>403</v>
      </c>
      <c r="B251" s="60" t="s">
        <v>404</v>
      </c>
      <c r="C251" s="34">
        <v>4301011855</v>
      </c>
      <c r="D251" s="572">
        <v>4680115885837</v>
      </c>
      <c r="E251" s="573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7"/>
      <c r="V251" s="37"/>
      <c r="W251" s="38" t="s">
        <v>70</v>
      </c>
      <c r="X251" s="56">
        <v>100</v>
      </c>
      <c r="Y251" s="53">
        <f>IFERROR(IF(X251="",0,CEILING((X251/$H251),1)*$H251),"")</f>
        <v>108</v>
      </c>
      <c r="Z251" s="39">
        <f>IFERROR(IF(Y251=0,"",ROUNDUP(Y251/H251,0)*0.01898),"")</f>
        <v>0.1898</v>
      </c>
      <c r="AA251" s="65"/>
      <c r="AB251" s="66"/>
      <c r="AC251" s="311" t="s">
        <v>405</v>
      </c>
      <c r="AG251" s="75"/>
      <c r="AJ251" s="79"/>
      <c r="AK251" s="79">
        <v>0</v>
      </c>
      <c r="BB251" s="312" t="s">
        <v>1</v>
      </c>
      <c r="BM251" s="75">
        <f>IFERROR(X251*I251/H251,"0")</f>
        <v>104.02777777777777</v>
      </c>
      <c r="BN251" s="75">
        <f>IFERROR(Y251*I251/H251,"0")</f>
        <v>112.34999999999998</v>
      </c>
      <c r="BO251" s="75">
        <f>IFERROR(1/J251*(X251/H251),"0")</f>
        <v>0.14467592592592593</v>
      </c>
      <c r="BP251" s="75">
        <f>IFERROR(1/J251*(Y251/H251),"0")</f>
        <v>0.15625</v>
      </c>
    </row>
    <row r="252" spans="1:68" ht="27" customHeight="1" x14ac:dyDescent="0.25">
      <c r="A252" s="60" t="s">
        <v>406</v>
      </c>
      <c r="B252" s="60" t="s">
        <v>407</v>
      </c>
      <c r="C252" s="34">
        <v>4301011850</v>
      </c>
      <c r="D252" s="572">
        <v>4680115885806</v>
      </c>
      <c r="E252" s="573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/>
      <c r="M252" s="36" t="s">
        <v>107</v>
      </c>
      <c r="N252" s="36"/>
      <c r="O252" s="35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7"/>
      <c r="V252" s="37"/>
      <c r="W252" s="38" t="s">
        <v>70</v>
      </c>
      <c r="X252" s="56">
        <v>100</v>
      </c>
      <c r="Y252" s="53">
        <f>IFERROR(IF(X252="",0,CEILING((X252/$H252),1)*$H252),"")</f>
        <v>108</v>
      </c>
      <c r="Z252" s="39">
        <f>IFERROR(IF(Y252=0,"",ROUNDUP(Y252/H252,0)*0.01898),"")</f>
        <v>0.1898</v>
      </c>
      <c r="AA252" s="65"/>
      <c r="AB252" s="66"/>
      <c r="AC252" s="313" t="s">
        <v>408</v>
      </c>
      <c r="AG252" s="75"/>
      <c r="AJ252" s="79"/>
      <c r="AK252" s="79">
        <v>0</v>
      </c>
      <c r="BB252" s="314" t="s">
        <v>1</v>
      </c>
      <c r="BM252" s="75">
        <f>IFERROR(X252*I252/H252,"0")</f>
        <v>104.02777777777777</v>
      </c>
      <c r="BN252" s="75">
        <f>IFERROR(Y252*I252/H252,"0")</f>
        <v>112.34999999999998</v>
      </c>
      <c r="BO252" s="75">
        <f>IFERROR(1/J252*(X252/H252),"0")</f>
        <v>0.14467592592592593</v>
      </c>
      <c r="BP252" s="75">
        <f>IFERROR(1/J252*(Y252/H252),"0")</f>
        <v>0.15625</v>
      </c>
    </row>
    <row r="253" spans="1:68" ht="37.5" hidden="1" customHeight="1" x14ac:dyDescent="0.25">
      <c r="A253" s="60" t="s">
        <v>409</v>
      </c>
      <c r="B253" s="60" t="s">
        <v>410</v>
      </c>
      <c r="C253" s="34">
        <v>4301011853</v>
      </c>
      <c r="D253" s="572">
        <v>4680115885851</v>
      </c>
      <c r="E253" s="573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106</v>
      </c>
      <c r="L253" s="35"/>
      <c r="M253" s="36" t="s">
        <v>107</v>
      </c>
      <c r="N253" s="36"/>
      <c r="O253" s="35">
        <v>55</v>
      </c>
      <c r="P253" s="6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7"/>
      <c r="V253" s="37"/>
      <c r="W253" s="38" t="s">
        <v>70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411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412</v>
      </c>
      <c r="B254" s="60" t="s">
        <v>413</v>
      </c>
      <c r="C254" s="34">
        <v>4301011852</v>
      </c>
      <c r="D254" s="572">
        <v>4680115885844</v>
      </c>
      <c r="E254" s="573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111</v>
      </c>
      <c r="L254" s="35"/>
      <c r="M254" s="36" t="s">
        <v>107</v>
      </c>
      <c r="N254" s="36"/>
      <c r="O254" s="35">
        <v>55</v>
      </c>
      <c r="P254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7"/>
      <c r="V254" s="37"/>
      <c r="W254" s="38" t="s">
        <v>70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414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415</v>
      </c>
      <c r="B255" s="60" t="s">
        <v>416</v>
      </c>
      <c r="C255" s="34">
        <v>4301011851</v>
      </c>
      <c r="D255" s="572">
        <v>4680115885820</v>
      </c>
      <c r="E255" s="573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111</v>
      </c>
      <c r="L255" s="35"/>
      <c r="M255" s="36" t="s">
        <v>107</v>
      </c>
      <c r="N255" s="36"/>
      <c r="O255" s="35">
        <v>55</v>
      </c>
      <c r="P255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7"/>
      <c r="V255" s="37"/>
      <c r="W255" s="38" t="s">
        <v>70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417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72</v>
      </c>
      <c r="Q256" s="566"/>
      <c r="R256" s="566"/>
      <c r="S256" s="566"/>
      <c r="T256" s="566"/>
      <c r="U256" s="566"/>
      <c r="V256" s="567"/>
      <c r="W256" s="40" t="s">
        <v>73</v>
      </c>
      <c r="X256" s="41">
        <f>IFERROR(X251/H251,"0")+IFERROR(X252/H252,"0")+IFERROR(X253/H253,"0")+IFERROR(X254/H254,"0")+IFERROR(X255/H255,"0")</f>
        <v>18.518518518518519</v>
      </c>
      <c r="Y256" s="41">
        <f>IFERROR(Y251/H251,"0")+IFERROR(Y252/H252,"0")+IFERROR(Y253/H253,"0")+IFERROR(Y254/H254,"0")+IFERROR(Y255/H255,"0")</f>
        <v>20</v>
      </c>
      <c r="Z256" s="41">
        <f>IFERROR(IF(Z251="",0,Z251),"0")+IFERROR(IF(Z252="",0,Z252),"0")+IFERROR(IF(Z253="",0,Z253),"0")+IFERROR(IF(Z254="",0,Z254),"0")+IFERROR(IF(Z255="",0,Z255),"0")</f>
        <v>0.37959999999999999</v>
      </c>
      <c r="AA256" s="64"/>
      <c r="AB256" s="64"/>
      <c r="AC256" s="64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72</v>
      </c>
      <c r="Q257" s="566"/>
      <c r="R257" s="566"/>
      <c r="S257" s="566"/>
      <c r="T257" s="566"/>
      <c r="U257" s="566"/>
      <c r="V257" s="567"/>
      <c r="W257" s="40" t="s">
        <v>70</v>
      </c>
      <c r="X257" s="41">
        <f>IFERROR(SUM(X251:X255),"0")</f>
        <v>200</v>
      </c>
      <c r="Y257" s="41">
        <f>IFERROR(SUM(Y251:Y255),"0")</f>
        <v>216</v>
      </c>
      <c r="Z257" s="40"/>
      <c r="AA257" s="64"/>
      <c r="AB257" s="64"/>
      <c r="AC257" s="64"/>
    </row>
    <row r="258" spans="1:68" ht="16.5" hidden="1" customHeight="1" x14ac:dyDescent="0.25">
      <c r="A258" s="578" t="s">
        <v>418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62"/>
      <c r="AB258" s="62"/>
      <c r="AC258" s="62"/>
    </row>
    <row r="259" spans="1:68" ht="14.25" hidden="1" customHeight="1" x14ac:dyDescent="0.25">
      <c r="A259" s="579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63"/>
      <c r="AB259" s="63"/>
      <c r="AC259" s="63"/>
    </row>
    <row r="260" spans="1:68" ht="27" hidden="1" customHeight="1" x14ac:dyDescent="0.25">
      <c r="A260" s="60" t="s">
        <v>419</v>
      </c>
      <c r="B260" s="60" t="s">
        <v>420</v>
      </c>
      <c r="C260" s="34">
        <v>4301011223</v>
      </c>
      <c r="D260" s="572">
        <v>4607091383423</v>
      </c>
      <c r="E260" s="573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106</v>
      </c>
      <c r="L260" s="35"/>
      <c r="M260" s="36" t="s">
        <v>78</v>
      </c>
      <c r="N260" s="36"/>
      <c r="O260" s="35">
        <v>35</v>
      </c>
      <c r="P260" s="7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108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421</v>
      </c>
      <c r="B261" s="60" t="s">
        <v>422</v>
      </c>
      <c r="C261" s="34">
        <v>4301012199</v>
      </c>
      <c r="D261" s="572">
        <v>4680115886957</v>
      </c>
      <c r="E261" s="573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/>
      <c r="M261" s="36" t="s">
        <v>78</v>
      </c>
      <c r="N261" s="36"/>
      <c r="O261" s="35">
        <v>30</v>
      </c>
      <c r="P261" s="727" t="s">
        <v>423</v>
      </c>
      <c r="Q261" s="569"/>
      <c r="R261" s="569"/>
      <c r="S261" s="569"/>
      <c r="T261" s="570"/>
      <c r="U261" s="37"/>
      <c r="V261" s="37"/>
      <c r="W261" s="38" t="s">
        <v>70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424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425</v>
      </c>
      <c r="B262" s="60" t="s">
        <v>426</v>
      </c>
      <c r="C262" s="34">
        <v>4301012098</v>
      </c>
      <c r="D262" s="572">
        <v>4680115885660</v>
      </c>
      <c r="E262" s="573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106</v>
      </c>
      <c r="L262" s="35"/>
      <c r="M262" s="36" t="s">
        <v>78</v>
      </c>
      <c r="N262" s="36"/>
      <c r="O262" s="35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7"/>
      <c r="V262" s="37"/>
      <c r="W262" s="38" t="s">
        <v>70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427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428</v>
      </c>
      <c r="B263" s="60" t="s">
        <v>429</v>
      </c>
      <c r="C263" s="34">
        <v>4301012176</v>
      </c>
      <c r="D263" s="572">
        <v>4680115886773</v>
      </c>
      <c r="E263" s="573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106</v>
      </c>
      <c r="L263" s="35"/>
      <c r="M263" s="36" t="s">
        <v>107</v>
      </c>
      <c r="N263" s="36"/>
      <c r="O263" s="35">
        <v>31</v>
      </c>
      <c r="P263" s="623" t="s">
        <v>430</v>
      </c>
      <c r="Q263" s="569"/>
      <c r="R263" s="569"/>
      <c r="S263" s="569"/>
      <c r="T263" s="570"/>
      <c r="U263" s="37"/>
      <c r="V263" s="37"/>
      <c r="W263" s="38" t="s">
        <v>70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431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72</v>
      </c>
      <c r="Q264" s="566"/>
      <c r="R264" s="566"/>
      <c r="S264" s="566"/>
      <c r="T264" s="566"/>
      <c r="U264" s="566"/>
      <c r="V264" s="567"/>
      <c r="W264" s="40" t="s">
        <v>73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72</v>
      </c>
      <c r="Q265" s="566"/>
      <c r="R265" s="566"/>
      <c r="S265" s="566"/>
      <c r="T265" s="566"/>
      <c r="U265" s="566"/>
      <c r="V265" s="567"/>
      <c r="W265" s="40" t="s">
        <v>70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78" t="s">
        <v>432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62"/>
      <c r="AB266" s="62"/>
      <c r="AC266" s="62"/>
    </row>
    <row r="267" spans="1:68" ht="14.25" hidden="1" customHeight="1" x14ac:dyDescent="0.25">
      <c r="A267" s="579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63"/>
      <c r="AB267" s="63"/>
      <c r="AC267" s="63"/>
    </row>
    <row r="268" spans="1:68" ht="27" hidden="1" customHeight="1" x14ac:dyDescent="0.25">
      <c r="A268" s="60" t="s">
        <v>433</v>
      </c>
      <c r="B268" s="60" t="s">
        <v>434</v>
      </c>
      <c r="C268" s="34">
        <v>4301051893</v>
      </c>
      <c r="D268" s="572">
        <v>4680115886186</v>
      </c>
      <c r="E268" s="573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77</v>
      </c>
      <c r="L268" s="35"/>
      <c r="M268" s="36" t="s">
        <v>78</v>
      </c>
      <c r="N268" s="36"/>
      <c r="O268" s="35">
        <v>45</v>
      </c>
      <c r="P268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435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436</v>
      </c>
      <c r="B269" s="60" t="s">
        <v>437</v>
      </c>
      <c r="C269" s="34">
        <v>4301051795</v>
      </c>
      <c r="D269" s="572">
        <v>4680115881228</v>
      </c>
      <c r="E269" s="573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77</v>
      </c>
      <c r="L269" s="35"/>
      <c r="M269" s="36" t="s">
        <v>93</v>
      </c>
      <c r="N269" s="36"/>
      <c r="O269" s="35">
        <v>40</v>
      </c>
      <c r="P269" s="7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7"/>
      <c r="V269" s="37"/>
      <c r="W269" s="38" t="s">
        <v>70</v>
      </c>
      <c r="X269" s="56">
        <v>70</v>
      </c>
      <c r="Y269" s="53">
        <f>IFERROR(IF(X269="",0,CEILING((X269/$H269),1)*$H269),"")</f>
        <v>72</v>
      </c>
      <c r="Z269" s="39">
        <f>IFERROR(IF(Y269=0,"",ROUNDUP(Y269/H269,0)*0.00651),"")</f>
        <v>0.1953</v>
      </c>
      <c r="AA269" s="65"/>
      <c r="AB269" s="66"/>
      <c r="AC269" s="331" t="s">
        <v>438</v>
      </c>
      <c r="AG269" s="75"/>
      <c r="AJ269" s="79"/>
      <c r="AK269" s="79">
        <v>0</v>
      </c>
      <c r="BB269" s="332" t="s">
        <v>1</v>
      </c>
      <c r="BM269" s="75">
        <f>IFERROR(X269*I269/H269,"0")</f>
        <v>77.350000000000009</v>
      </c>
      <c r="BN269" s="75">
        <f>IFERROR(Y269*I269/H269,"0")</f>
        <v>79.560000000000016</v>
      </c>
      <c r="BO269" s="75">
        <f>IFERROR(1/J269*(X269/H269),"0")</f>
        <v>0.16025641025641027</v>
      </c>
      <c r="BP269" s="75">
        <f>IFERROR(1/J269*(Y269/H269),"0")</f>
        <v>0.16483516483516486</v>
      </c>
    </row>
    <row r="270" spans="1:68" ht="37.5" customHeight="1" x14ac:dyDescent="0.25">
      <c r="A270" s="60" t="s">
        <v>439</v>
      </c>
      <c r="B270" s="60" t="s">
        <v>440</v>
      </c>
      <c r="C270" s="34">
        <v>4301051388</v>
      </c>
      <c r="D270" s="572">
        <v>4680115881211</v>
      </c>
      <c r="E270" s="573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77</v>
      </c>
      <c r="L270" s="35" t="s">
        <v>112</v>
      </c>
      <c r="M270" s="36" t="s">
        <v>78</v>
      </c>
      <c r="N270" s="36"/>
      <c r="O270" s="35">
        <v>45</v>
      </c>
      <c r="P270" s="6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7"/>
      <c r="V270" s="37"/>
      <c r="W270" s="38" t="s">
        <v>70</v>
      </c>
      <c r="X270" s="56">
        <v>67.2</v>
      </c>
      <c r="Y270" s="53">
        <f>IFERROR(IF(X270="",0,CEILING((X270/$H270),1)*$H270),"")</f>
        <v>67.2</v>
      </c>
      <c r="Z270" s="39">
        <f>IFERROR(IF(Y270=0,"",ROUNDUP(Y270/H270,0)*0.00651),"")</f>
        <v>0.18228</v>
      </c>
      <c r="AA270" s="65"/>
      <c r="AB270" s="66"/>
      <c r="AC270" s="333" t="s">
        <v>441</v>
      </c>
      <c r="AG270" s="75"/>
      <c r="AJ270" s="79" t="s">
        <v>113</v>
      </c>
      <c r="AK270" s="79">
        <v>33.6</v>
      </c>
      <c r="BB270" s="334" t="s">
        <v>1</v>
      </c>
      <c r="BM270" s="75">
        <f>IFERROR(X270*I270/H270,"0")</f>
        <v>72.240000000000009</v>
      </c>
      <c r="BN270" s="75">
        <f>IFERROR(Y270*I270/H270,"0")</f>
        <v>72.240000000000009</v>
      </c>
      <c r="BO270" s="75">
        <f>IFERROR(1/J270*(X270/H270),"0")</f>
        <v>0.15384615384615388</v>
      </c>
      <c r="BP270" s="75">
        <f>IFERROR(1/J270*(Y270/H270),"0")</f>
        <v>0.15384615384615388</v>
      </c>
    </row>
    <row r="271" spans="1:68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72</v>
      </c>
      <c r="Q271" s="566"/>
      <c r="R271" s="566"/>
      <c r="S271" s="566"/>
      <c r="T271" s="566"/>
      <c r="U271" s="566"/>
      <c r="V271" s="567"/>
      <c r="W271" s="40" t="s">
        <v>73</v>
      </c>
      <c r="X271" s="41">
        <f>IFERROR(X268/H268,"0")+IFERROR(X269/H269,"0")+IFERROR(X270/H270,"0")</f>
        <v>57.166666666666671</v>
      </c>
      <c r="Y271" s="41">
        <f>IFERROR(Y268/H268,"0")+IFERROR(Y269/H269,"0")+IFERROR(Y270/H270,"0")</f>
        <v>58</v>
      </c>
      <c r="Z271" s="41">
        <f>IFERROR(IF(Z268="",0,Z268),"0")+IFERROR(IF(Z269="",0,Z269),"0")+IFERROR(IF(Z270="",0,Z270),"0")</f>
        <v>0.37758000000000003</v>
      </c>
      <c r="AA271" s="64"/>
      <c r="AB271" s="64"/>
      <c r="AC271" s="64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72</v>
      </c>
      <c r="Q272" s="566"/>
      <c r="R272" s="566"/>
      <c r="S272" s="566"/>
      <c r="T272" s="566"/>
      <c r="U272" s="566"/>
      <c r="V272" s="567"/>
      <c r="W272" s="40" t="s">
        <v>70</v>
      </c>
      <c r="X272" s="41">
        <f>IFERROR(SUM(X268:X270),"0")</f>
        <v>137.19999999999999</v>
      </c>
      <c r="Y272" s="41">
        <f>IFERROR(SUM(Y268:Y270),"0")</f>
        <v>139.19999999999999</v>
      </c>
      <c r="Z272" s="40"/>
      <c r="AA272" s="64"/>
      <c r="AB272" s="64"/>
      <c r="AC272" s="64"/>
    </row>
    <row r="273" spans="1:68" ht="16.5" hidden="1" customHeight="1" x14ac:dyDescent="0.25">
      <c r="A273" s="578" t="s">
        <v>442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62"/>
      <c r="AB273" s="62"/>
      <c r="AC273" s="62"/>
    </row>
    <row r="274" spans="1:68" ht="14.25" hidden="1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63"/>
      <c r="AB274" s="63"/>
      <c r="AC274" s="63"/>
    </row>
    <row r="275" spans="1:68" ht="27" hidden="1" customHeight="1" x14ac:dyDescent="0.25">
      <c r="A275" s="60" t="s">
        <v>443</v>
      </c>
      <c r="B275" s="60" t="s">
        <v>444</v>
      </c>
      <c r="C275" s="34">
        <v>4301031307</v>
      </c>
      <c r="D275" s="572">
        <v>4680115880344</v>
      </c>
      <c r="E275" s="573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67</v>
      </c>
      <c r="L275" s="35"/>
      <c r="M275" s="36" t="s">
        <v>68</v>
      </c>
      <c r="N275" s="36"/>
      <c r="O275" s="35">
        <v>40</v>
      </c>
      <c r="P275" s="8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7"/>
      <c r="V275" s="37"/>
      <c r="W275" s="38" t="s">
        <v>70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445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72</v>
      </c>
      <c r="Q276" s="566"/>
      <c r="R276" s="566"/>
      <c r="S276" s="566"/>
      <c r="T276" s="566"/>
      <c r="U276" s="566"/>
      <c r="V276" s="567"/>
      <c r="W276" s="40" t="s">
        <v>73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72</v>
      </c>
      <c r="Q277" s="566"/>
      <c r="R277" s="566"/>
      <c r="S277" s="566"/>
      <c r="T277" s="566"/>
      <c r="U277" s="566"/>
      <c r="V277" s="567"/>
      <c r="W277" s="40" t="s">
        <v>70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79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63"/>
      <c r="AB278" s="63"/>
      <c r="AC278" s="63"/>
    </row>
    <row r="279" spans="1:68" ht="27" hidden="1" customHeight="1" x14ac:dyDescent="0.25">
      <c r="A279" s="60" t="s">
        <v>446</v>
      </c>
      <c r="B279" s="60" t="s">
        <v>447</v>
      </c>
      <c r="C279" s="34">
        <v>4301051782</v>
      </c>
      <c r="D279" s="572">
        <v>4680115884618</v>
      </c>
      <c r="E279" s="573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111</v>
      </c>
      <c r="L279" s="35"/>
      <c r="M279" s="36" t="s">
        <v>78</v>
      </c>
      <c r="N279" s="36"/>
      <c r="O279" s="35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7"/>
      <c r="V279" s="37"/>
      <c r="W279" s="38" t="s">
        <v>70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448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72</v>
      </c>
      <c r="Q280" s="566"/>
      <c r="R280" s="566"/>
      <c r="S280" s="566"/>
      <c r="T280" s="566"/>
      <c r="U280" s="566"/>
      <c r="V280" s="567"/>
      <c r="W280" s="40" t="s">
        <v>73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72</v>
      </c>
      <c r="Q281" s="566"/>
      <c r="R281" s="566"/>
      <c r="S281" s="566"/>
      <c r="T281" s="566"/>
      <c r="U281" s="566"/>
      <c r="V281" s="567"/>
      <c r="W281" s="40" t="s">
        <v>70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78" t="s">
        <v>449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62"/>
      <c r="AB282" s="62"/>
      <c r="AC282" s="62"/>
    </row>
    <row r="283" spans="1:68" ht="14.25" hidden="1" customHeight="1" x14ac:dyDescent="0.25">
      <c r="A283" s="579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63"/>
      <c r="AB283" s="63"/>
      <c r="AC283" s="63"/>
    </row>
    <row r="284" spans="1:68" ht="27" hidden="1" customHeight="1" x14ac:dyDescent="0.25">
      <c r="A284" s="60" t="s">
        <v>450</v>
      </c>
      <c r="B284" s="60" t="s">
        <v>451</v>
      </c>
      <c r="C284" s="34">
        <v>4301011662</v>
      </c>
      <c r="D284" s="572">
        <v>4680115883703</v>
      </c>
      <c r="E284" s="573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/>
      <c r="M284" s="36" t="s">
        <v>107</v>
      </c>
      <c r="N284" s="36"/>
      <c r="O284" s="35">
        <v>55</v>
      </c>
      <c r="P284" s="82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452</v>
      </c>
      <c r="AB284" s="66"/>
      <c r="AC284" s="339" t="s">
        <v>453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72</v>
      </c>
      <c r="Q285" s="566"/>
      <c r="R285" s="566"/>
      <c r="S285" s="566"/>
      <c r="T285" s="566"/>
      <c r="U285" s="566"/>
      <c r="V285" s="567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72</v>
      </c>
      <c r="Q286" s="566"/>
      <c r="R286" s="566"/>
      <c r="S286" s="566"/>
      <c r="T286" s="566"/>
      <c r="U286" s="566"/>
      <c r="V286" s="567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78" t="s">
        <v>454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62"/>
      <c r="AB287" s="62"/>
      <c r="AC287" s="62"/>
    </row>
    <row r="288" spans="1:68" ht="14.25" hidden="1" customHeight="1" x14ac:dyDescent="0.25">
      <c r="A288" s="579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63"/>
      <c r="AB288" s="63"/>
      <c r="AC288" s="63"/>
    </row>
    <row r="289" spans="1:68" ht="27" hidden="1" customHeight="1" x14ac:dyDescent="0.25">
      <c r="A289" s="60" t="s">
        <v>455</v>
      </c>
      <c r="B289" s="60" t="s">
        <v>456</v>
      </c>
      <c r="C289" s="34">
        <v>4301012126</v>
      </c>
      <c r="D289" s="572">
        <v>4607091386004</v>
      </c>
      <c r="E289" s="57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9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7"/>
      <c r="V289" s="37"/>
      <c r="W289" s="38" t="s">
        <v>70</v>
      </c>
      <c r="X289" s="56">
        <v>0</v>
      </c>
      <c r="Y289" s="53">
        <f t="shared" ref="Y289:Y295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457</v>
      </c>
      <c r="AG289" s="75"/>
      <c r="AJ289" s="79"/>
      <c r="AK289" s="79">
        <v>0</v>
      </c>
      <c r="BB289" s="342" t="s">
        <v>1</v>
      </c>
      <c r="BM289" s="75">
        <f t="shared" ref="BM289:BM295" si="38">IFERROR(X289*I289/H289,"0")</f>
        <v>0</v>
      </c>
      <c r="BN289" s="75">
        <f t="shared" ref="BN289:BN295" si="39">IFERROR(Y289*I289/H289,"0")</f>
        <v>0</v>
      </c>
      <c r="BO289" s="75">
        <f t="shared" ref="BO289:BO295" si="40">IFERROR(1/J289*(X289/H289),"0")</f>
        <v>0</v>
      </c>
      <c r="BP289" s="75">
        <f t="shared" ref="BP289:BP295" si="41">IFERROR(1/J289*(Y289/H289),"0")</f>
        <v>0</v>
      </c>
    </row>
    <row r="290" spans="1:68" ht="27" hidden="1" customHeight="1" x14ac:dyDescent="0.25">
      <c r="A290" s="60" t="s">
        <v>458</v>
      </c>
      <c r="B290" s="60" t="s">
        <v>459</v>
      </c>
      <c r="C290" s="34">
        <v>4301012024</v>
      </c>
      <c r="D290" s="572">
        <v>4680115885615</v>
      </c>
      <c r="E290" s="573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/>
      <c r="M290" s="36" t="s">
        <v>78</v>
      </c>
      <c r="N290" s="36"/>
      <c r="O290" s="35">
        <v>55</v>
      </c>
      <c r="P290" s="8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7"/>
      <c r="V290" s="37"/>
      <c r="W290" s="38" t="s">
        <v>70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460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461</v>
      </c>
      <c r="B291" s="60" t="s">
        <v>462</v>
      </c>
      <c r="C291" s="34">
        <v>4301012016</v>
      </c>
      <c r="D291" s="572">
        <v>4680115885554</v>
      </c>
      <c r="E291" s="57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106</v>
      </c>
      <c r="L291" s="35" t="s">
        <v>125</v>
      </c>
      <c r="M291" s="36" t="s">
        <v>78</v>
      </c>
      <c r="N291" s="36"/>
      <c r="O291" s="35">
        <v>55</v>
      </c>
      <c r="P291" s="6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7"/>
      <c r="V291" s="37"/>
      <c r="W291" s="38" t="s">
        <v>70</v>
      </c>
      <c r="X291" s="56">
        <v>0</v>
      </c>
      <c r="Y291" s="53">
        <f t="shared" si="37"/>
        <v>0</v>
      </c>
      <c r="Z291" s="39" t="str">
        <f>IFERROR(IF(Y291=0,"",ROUNDUP(Y291/H291,0)*0.01898),"")</f>
        <v/>
      </c>
      <c r="AA291" s="65"/>
      <c r="AB291" s="66"/>
      <c r="AC291" s="345" t="s">
        <v>463</v>
      </c>
      <c r="AG291" s="75"/>
      <c r="AJ291" s="79" t="s">
        <v>127</v>
      </c>
      <c r="AK291" s="79">
        <v>691.2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27" hidden="1" customHeight="1" x14ac:dyDescent="0.25">
      <c r="A292" s="60" t="s">
        <v>461</v>
      </c>
      <c r="B292" s="60" t="s">
        <v>464</v>
      </c>
      <c r="C292" s="34">
        <v>4301011911</v>
      </c>
      <c r="D292" s="572">
        <v>4680115885554</v>
      </c>
      <c r="E292" s="573"/>
      <c r="F292" s="59">
        <v>1.35</v>
      </c>
      <c r="G292" s="35">
        <v>8</v>
      </c>
      <c r="H292" s="59">
        <v>10.8</v>
      </c>
      <c r="I292" s="59">
        <v>11.28</v>
      </c>
      <c r="J292" s="35">
        <v>48</v>
      </c>
      <c r="K292" s="35" t="s">
        <v>106</v>
      </c>
      <c r="L292" s="35"/>
      <c r="M292" s="36" t="s">
        <v>465</v>
      </c>
      <c r="N292" s="36"/>
      <c r="O292" s="35">
        <v>55</v>
      </c>
      <c r="P292" s="6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7"/>
      <c r="V292" s="37"/>
      <c r="W292" s="38" t="s">
        <v>70</v>
      </c>
      <c r="X292" s="56">
        <v>0</v>
      </c>
      <c r="Y292" s="53">
        <f t="shared" si="37"/>
        <v>0</v>
      </c>
      <c r="Z292" s="39" t="str">
        <f>IFERROR(IF(Y292=0,"",ROUNDUP(Y292/H292,0)*0.02039),"")</f>
        <v/>
      </c>
      <c r="AA292" s="65"/>
      <c r="AB292" s="66"/>
      <c r="AC292" s="347" t="s">
        <v>466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37.5" hidden="1" customHeight="1" x14ac:dyDescent="0.25">
      <c r="A293" s="60" t="s">
        <v>467</v>
      </c>
      <c r="B293" s="60" t="s">
        <v>468</v>
      </c>
      <c r="C293" s="34">
        <v>4301011858</v>
      </c>
      <c r="D293" s="572">
        <v>4680115885646</v>
      </c>
      <c r="E293" s="573"/>
      <c r="F293" s="59">
        <v>1.35</v>
      </c>
      <c r="G293" s="35">
        <v>8</v>
      </c>
      <c r="H293" s="59">
        <v>10.8</v>
      </c>
      <c r="I293" s="59">
        <v>11.234999999999999</v>
      </c>
      <c r="J293" s="35">
        <v>64</v>
      </c>
      <c r="K293" s="35" t="s">
        <v>106</v>
      </c>
      <c r="L293" s="35"/>
      <c r="M293" s="36" t="s">
        <v>107</v>
      </c>
      <c r="N293" s="36"/>
      <c r="O293" s="35">
        <v>55</v>
      </c>
      <c r="P293" s="6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7"/>
      <c r="V293" s="37"/>
      <c r="W293" s="38" t="s">
        <v>70</v>
      </c>
      <c r="X293" s="56">
        <v>0</v>
      </c>
      <c r="Y293" s="53">
        <f t="shared" si="37"/>
        <v>0</v>
      </c>
      <c r="Z293" s="39" t="str">
        <f>IFERROR(IF(Y293=0,"",ROUNDUP(Y293/H293,0)*0.01898),"")</f>
        <v/>
      </c>
      <c r="AA293" s="65"/>
      <c r="AB293" s="66"/>
      <c r="AC293" s="349" t="s">
        <v>469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470</v>
      </c>
      <c r="B294" s="60" t="s">
        <v>471</v>
      </c>
      <c r="C294" s="34">
        <v>4301011857</v>
      </c>
      <c r="D294" s="572">
        <v>4680115885622</v>
      </c>
      <c r="E294" s="573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111</v>
      </c>
      <c r="L294" s="35"/>
      <c r="M294" s="36" t="s">
        <v>107</v>
      </c>
      <c r="N294" s="36"/>
      <c r="O294" s="35">
        <v>55</v>
      </c>
      <c r="P294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7"/>
      <c r="V294" s="37"/>
      <c r="W294" s="38" t="s">
        <v>70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460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t="27" hidden="1" customHeight="1" x14ac:dyDescent="0.25">
      <c r="A295" s="60" t="s">
        <v>472</v>
      </c>
      <c r="B295" s="60" t="s">
        <v>473</v>
      </c>
      <c r="C295" s="34">
        <v>4301011859</v>
      </c>
      <c r="D295" s="572">
        <v>4680115885608</v>
      </c>
      <c r="E295" s="573"/>
      <c r="F295" s="59">
        <v>0.4</v>
      </c>
      <c r="G295" s="35">
        <v>10</v>
      </c>
      <c r="H295" s="59">
        <v>4</v>
      </c>
      <c r="I295" s="59">
        <v>4.21</v>
      </c>
      <c r="J295" s="35">
        <v>132</v>
      </c>
      <c r="K295" s="35" t="s">
        <v>111</v>
      </c>
      <c r="L295" s="35"/>
      <c r="M295" s="36" t="s">
        <v>107</v>
      </c>
      <c r="N295" s="36"/>
      <c r="O295" s="35">
        <v>55</v>
      </c>
      <c r="P295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7"/>
      <c r="V295" s="37"/>
      <c r="W295" s="38" t="s">
        <v>70</v>
      </c>
      <c r="X295" s="56">
        <v>0</v>
      </c>
      <c r="Y295" s="53">
        <f t="shared" si="37"/>
        <v>0</v>
      </c>
      <c r="Z295" s="39" t="str">
        <f>IFERROR(IF(Y295=0,"",ROUNDUP(Y295/H295,0)*0.00902),"")</f>
        <v/>
      </c>
      <c r="AA295" s="65"/>
      <c r="AB295" s="66"/>
      <c r="AC295" s="353" t="s">
        <v>474</v>
      </c>
      <c r="AG295" s="75"/>
      <c r="AJ295" s="79"/>
      <c r="AK295" s="79">
        <v>0</v>
      </c>
      <c r="BB295" s="354" t="s">
        <v>1</v>
      </c>
      <c r="BM295" s="75">
        <f t="shared" si="38"/>
        <v>0</v>
      </c>
      <c r="BN295" s="75">
        <f t="shared" si="39"/>
        <v>0</v>
      </c>
      <c r="BO295" s="75">
        <f t="shared" si="40"/>
        <v>0</v>
      </c>
      <c r="BP295" s="75">
        <f t="shared" si="41"/>
        <v>0</v>
      </c>
    </row>
    <row r="296" spans="1:68" hidden="1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72</v>
      </c>
      <c r="Q296" s="566"/>
      <c r="R296" s="566"/>
      <c r="S296" s="566"/>
      <c r="T296" s="566"/>
      <c r="U296" s="566"/>
      <c r="V296" s="567"/>
      <c r="W296" s="40" t="s">
        <v>73</v>
      </c>
      <c r="X296" s="41">
        <f>IFERROR(X289/H289,"0")+IFERROR(X290/H290,"0")+IFERROR(X291/H291,"0")+IFERROR(X292/H292,"0")+IFERROR(X293/H293,"0")+IFERROR(X294/H294,"0")+IFERROR(X295/H295,"0")</f>
        <v>0</v>
      </c>
      <c r="Y296" s="41">
        <f>IFERROR(Y289/H289,"0")+IFERROR(Y290/H290,"0")+IFERROR(Y291/H291,"0")+IFERROR(Y292/H292,"0")+IFERROR(Y293/H293,"0")+IFERROR(Y294/H294,"0")+IFERROR(Y295/H295,"0")</f>
        <v>0</v>
      </c>
      <c r="Z296" s="4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4"/>
      <c r="AB296" s="64"/>
      <c r="AC296" s="64"/>
    </row>
    <row r="297" spans="1:68" hidden="1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72</v>
      </c>
      <c r="Q297" s="566"/>
      <c r="R297" s="566"/>
      <c r="S297" s="566"/>
      <c r="T297" s="566"/>
      <c r="U297" s="566"/>
      <c r="V297" s="567"/>
      <c r="W297" s="40" t="s">
        <v>70</v>
      </c>
      <c r="X297" s="41">
        <f>IFERROR(SUM(X289:X295),"0")</f>
        <v>0</v>
      </c>
      <c r="Y297" s="41">
        <f>IFERROR(SUM(Y289:Y295),"0")</f>
        <v>0</v>
      </c>
      <c r="Z297" s="40"/>
      <c r="AA297" s="64"/>
      <c r="AB297" s="64"/>
      <c r="AC297" s="64"/>
    </row>
    <row r="298" spans="1:68" ht="14.25" hidden="1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63"/>
      <c r="AB298" s="63"/>
      <c r="AC298" s="63"/>
    </row>
    <row r="299" spans="1:68" ht="27" hidden="1" customHeight="1" x14ac:dyDescent="0.25">
      <c r="A299" s="60" t="s">
        <v>475</v>
      </c>
      <c r="B299" s="60" t="s">
        <v>476</v>
      </c>
      <c r="C299" s="34">
        <v>4301030878</v>
      </c>
      <c r="D299" s="572">
        <v>4607091387193</v>
      </c>
      <c r="E299" s="573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111</v>
      </c>
      <c r="L299" s="35"/>
      <c r="M299" s="36" t="s">
        <v>68</v>
      </c>
      <c r="N299" s="36"/>
      <c r="O299" s="35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7"/>
      <c r="V299" s="37"/>
      <c r="W299" s="38" t="s">
        <v>70</v>
      </c>
      <c r="X299" s="56">
        <v>0</v>
      </c>
      <c r="Y299" s="53">
        <f t="shared" ref="Y299:Y305" si="42">IFERROR(IF(X299="",0,CEILING((X299/$H299),1)*$H299),"")</f>
        <v>0</v>
      </c>
      <c r="Z299" s="39" t="str">
        <f>IFERROR(IF(Y299=0,"",ROUNDUP(Y299/H299,0)*0.00902),"")</f>
        <v/>
      </c>
      <c r="AA299" s="65"/>
      <c r="AB299" s="66"/>
      <c r="AC299" s="355" t="s">
        <v>477</v>
      </c>
      <c r="AG299" s="75"/>
      <c r="AJ299" s="79"/>
      <c r="AK299" s="79">
        <v>0</v>
      </c>
      <c r="BB299" s="356" t="s">
        <v>1</v>
      </c>
      <c r="BM299" s="75">
        <f t="shared" ref="BM299:BM305" si="43">IFERROR(X299*I299/H299,"0")</f>
        <v>0</v>
      </c>
      <c r="BN299" s="75">
        <f t="shared" ref="BN299:BN305" si="44">IFERROR(Y299*I299/H299,"0")</f>
        <v>0</v>
      </c>
      <c r="BO299" s="75">
        <f t="shared" ref="BO299:BO305" si="45">IFERROR(1/J299*(X299/H299),"0")</f>
        <v>0</v>
      </c>
      <c r="BP299" s="75">
        <f t="shared" ref="BP299:BP305" si="46">IFERROR(1/J299*(Y299/H299),"0")</f>
        <v>0</v>
      </c>
    </row>
    <row r="300" spans="1:68" ht="27" hidden="1" customHeight="1" x14ac:dyDescent="0.25">
      <c r="A300" s="60" t="s">
        <v>478</v>
      </c>
      <c r="B300" s="60" t="s">
        <v>479</v>
      </c>
      <c r="C300" s="34">
        <v>4301031153</v>
      </c>
      <c r="D300" s="572">
        <v>4607091387230</v>
      </c>
      <c r="E300" s="573"/>
      <c r="F300" s="59">
        <v>0.7</v>
      </c>
      <c r="G300" s="35">
        <v>6</v>
      </c>
      <c r="H300" s="59">
        <v>4.2</v>
      </c>
      <c r="I300" s="59">
        <v>4.47</v>
      </c>
      <c r="J300" s="35">
        <v>132</v>
      </c>
      <c r="K300" s="35" t="s">
        <v>111</v>
      </c>
      <c r="L300" s="35"/>
      <c r="M300" s="36" t="s">
        <v>68</v>
      </c>
      <c r="N300" s="36"/>
      <c r="O300" s="35">
        <v>40</v>
      </c>
      <c r="P300" s="7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7"/>
      <c r="V300" s="37"/>
      <c r="W300" s="38" t="s">
        <v>70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480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481</v>
      </c>
      <c r="B301" s="60" t="s">
        <v>482</v>
      </c>
      <c r="C301" s="34">
        <v>4301031154</v>
      </c>
      <c r="D301" s="572">
        <v>4607091387292</v>
      </c>
      <c r="E301" s="573"/>
      <c r="F301" s="59">
        <v>0.73</v>
      </c>
      <c r="G301" s="35">
        <v>6</v>
      </c>
      <c r="H301" s="59">
        <v>4.38</v>
      </c>
      <c r="I301" s="59">
        <v>4.6500000000000004</v>
      </c>
      <c r="J301" s="35">
        <v>132</v>
      </c>
      <c r="K301" s="35" t="s">
        <v>111</v>
      </c>
      <c r="L301" s="35"/>
      <c r="M301" s="36" t="s">
        <v>68</v>
      </c>
      <c r="N301" s="36"/>
      <c r="O301" s="35">
        <v>45</v>
      </c>
      <c r="P301" s="6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7"/>
      <c r="V301" s="37"/>
      <c r="W301" s="38" t="s">
        <v>70</v>
      </c>
      <c r="X301" s="56">
        <v>0</v>
      </c>
      <c r="Y301" s="53">
        <f t="shared" si="42"/>
        <v>0</v>
      </c>
      <c r="Z301" s="39" t="str">
        <f>IFERROR(IF(Y301=0,"",ROUNDUP(Y301/H301,0)*0.00902),"")</f>
        <v/>
      </c>
      <c r="AA301" s="65"/>
      <c r="AB301" s="66"/>
      <c r="AC301" s="359" t="s">
        <v>483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484</v>
      </c>
      <c r="B302" s="60" t="s">
        <v>485</v>
      </c>
      <c r="C302" s="34">
        <v>4301031152</v>
      </c>
      <c r="D302" s="572">
        <v>4607091387285</v>
      </c>
      <c r="E302" s="573"/>
      <c r="F302" s="59">
        <v>0.35</v>
      </c>
      <c r="G302" s="35">
        <v>6</v>
      </c>
      <c r="H302" s="59">
        <v>2.1</v>
      </c>
      <c r="I302" s="59">
        <v>2.23</v>
      </c>
      <c r="J302" s="35">
        <v>234</v>
      </c>
      <c r="K302" s="35" t="s">
        <v>67</v>
      </c>
      <c r="L302" s="35"/>
      <c r="M302" s="36" t="s">
        <v>68</v>
      </c>
      <c r="N302" s="36"/>
      <c r="O302" s="35">
        <v>40</v>
      </c>
      <c r="P302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7"/>
      <c r="V302" s="37"/>
      <c r="W302" s="38" t="s">
        <v>70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480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486</v>
      </c>
      <c r="B303" s="60" t="s">
        <v>487</v>
      </c>
      <c r="C303" s="34">
        <v>4301031305</v>
      </c>
      <c r="D303" s="572">
        <v>4607091389845</v>
      </c>
      <c r="E303" s="573"/>
      <c r="F303" s="59">
        <v>0.35</v>
      </c>
      <c r="G303" s="35">
        <v>6</v>
      </c>
      <c r="H303" s="59">
        <v>2.1</v>
      </c>
      <c r="I303" s="59">
        <v>2.2000000000000002</v>
      </c>
      <c r="J303" s="35">
        <v>234</v>
      </c>
      <c r="K303" s="35" t="s">
        <v>67</v>
      </c>
      <c r="L303" s="35"/>
      <c r="M303" s="36" t="s">
        <v>68</v>
      </c>
      <c r="N303" s="36"/>
      <c r="O303" s="35">
        <v>40</v>
      </c>
      <c r="P303" s="7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7"/>
      <c r="V303" s="37"/>
      <c r="W303" s="38" t="s">
        <v>70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488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hidden="1" customHeight="1" x14ac:dyDescent="0.25">
      <c r="A304" s="60" t="s">
        <v>489</v>
      </c>
      <c r="B304" s="60" t="s">
        <v>490</v>
      </c>
      <c r="C304" s="34">
        <v>4301031306</v>
      </c>
      <c r="D304" s="572">
        <v>4680115882881</v>
      </c>
      <c r="E304" s="573"/>
      <c r="F304" s="59">
        <v>0.28000000000000003</v>
      </c>
      <c r="G304" s="35">
        <v>6</v>
      </c>
      <c r="H304" s="59">
        <v>1.68</v>
      </c>
      <c r="I304" s="59">
        <v>1.81</v>
      </c>
      <c r="J304" s="35">
        <v>234</v>
      </c>
      <c r="K304" s="35" t="s">
        <v>67</v>
      </c>
      <c r="L304" s="35"/>
      <c r="M304" s="36" t="s">
        <v>68</v>
      </c>
      <c r="N304" s="36"/>
      <c r="O304" s="35">
        <v>40</v>
      </c>
      <c r="P304" s="74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7"/>
      <c r="V304" s="37"/>
      <c r="W304" s="38" t="s">
        <v>70</v>
      </c>
      <c r="X304" s="56">
        <v>0</v>
      </c>
      <c r="Y304" s="53">
        <f t="shared" si="42"/>
        <v>0</v>
      </c>
      <c r="Z304" s="39" t="str">
        <f>IFERROR(IF(Y304=0,"",ROUNDUP(Y304/H304,0)*0.00502),"")</f>
        <v/>
      </c>
      <c r="AA304" s="65"/>
      <c r="AB304" s="66"/>
      <c r="AC304" s="365" t="s">
        <v>488</v>
      </c>
      <c r="AG304" s="75"/>
      <c r="AJ304" s="79"/>
      <c r="AK304" s="79">
        <v>0</v>
      </c>
      <c r="BB304" s="366" t="s">
        <v>1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ht="27" hidden="1" customHeight="1" x14ac:dyDescent="0.25">
      <c r="A305" s="60" t="s">
        <v>491</v>
      </c>
      <c r="B305" s="60" t="s">
        <v>492</v>
      </c>
      <c r="C305" s="34">
        <v>4301031066</v>
      </c>
      <c r="D305" s="572">
        <v>4607091383836</v>
      </c>
      <c r="E305" s="573"/>
      <c r="F305" s="59">
        <v>0.3</v>
      </c>
      <c r="G305" s="35">
        <v>6</v>
      </c>
      <c r="H305" s="59">
        <v>1.8</v>
      </c>
      <c r="I305" s="59">
        <v>2.028</v>
      </c>
      <c r="J305" s="35">
        <v>182</v>
      </c>
      <c r="K305" s="35" t="s">
        <v>77</v>
      </c>
      <c r="L305" s="35"/>
      <c r="M305" s="36" t="s">
        <v>68</v>
      </c>
      <c r="N305" s="36"/>
      <c r="O305" s="35">
        <v>40</v>
      </c>
      <c r="P305" s="7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7"/>
      <c r="V305" s="37"/>
      <c r="W305" s="38" t="s">
        <v>70</v>
      </c>
      <c r="X305" s="56">
        <v>0</v>
      </c>
      <c r="Y305" s="53">
        <f t="shared" si="42"/>
        <v>0</v>
      </c>
      <c r="Z305" s="39" t="str">
        <f>IFERROR(IF(Y305=0,"",ROUNDUP(Y305/H305,0)*0.00651),"")</f>
        <v/>
      </c>
      <c r="AA305" s="65"/>
      <c r="AB305" s="66"/>
      <c r="AC305" s="367" t="s">
        <v>493</v>
      </c>
      <c r="AG305" s="75"/>
      <c r="AJ305" s="79"/>
      <c r="AK305" s="79">
        <v>0</v>
      </c>
      <c r="BB305" s="368" t="s">
        <v>1</v>
      </c>
      <c r="BM305" s="75">
        <f t="shared" si="43"/>
        <v>0</v>
      </c>
      <c r="BN305" s="75">
        <f t="shared" si="44"/>
        <v>0</v>
      </c>
      <c r="BO305" s="75">
        <f t="shared" si="45"/>
        <v>0</v>
      </c>
      <c r="BP305" s="75">
        <f t="shared" si="46"/>
        <v>0</v>
      </c>
    </row>
    <row r="306" spans="1:68" hidden="1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72</v>
      </c>
      <c r="Q306" s="566"/>
      <c r="R306" s="566"/>
      <c r="S306" s="566"/>
      <c r="T306" s="566"/>
      <c r="U306" s="566"/>
      <c r="V306" s="567"/>
      <c r="W306" s="40" t="s">
        <v>73</v>
      </c>
      <c r="X306" s="41">
        <f>IFERROR(X299/H299,"0")+IFERROR(X300/H300,"0")+IFERROR(X301/H301,"0")+IFERROR(X302/H302,"0")+IFERROR(X303/H303,"0")+IFERROR(X304/H304,"0")+IFERROR(X305/H305,"0")</f>
        <v>0</v>
      </c>
      <c r="Y306" s="41">
        <f>IFERROR(Y299/H299,"0")+IFERROR(Y300/H300,"0")+IFERROR(Y301/H301,"0")+IFERROR(Y302/H302,"0")+IFERROR(Y303/H303,"0")+IFERROR(Y304/H304,"0")+IFERROR(Y305/H305,"0")</f>
        <v>0</v>
      </c>
      <c r="Z306" s="4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4"/>
      <c r="AB306" s="64"/>
      <c r="AC306" s="64"/>
    </row>
    <row r="307" spans="1:68" hidden="1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72</v>
      </c>
      <c r="Q307" s="566"/>
      <c r="R307" s="566"/>
      <c r="S307" s="566"/>
      <c r="T307" s="566"/>
      <c r="U307" s="566"/>
      <c r="V307" s="567"/>
      <c r="W307" s="40" t="s">
        <v>70</v>
      </c>
      <c r="X307" s="41">
        <f>IFERROR(SUM(X299:X305),"0")</f>
        <v>0</v>
      </c>
      <c r="Y307" s="41">
        <f>IFERROR(SUM(Y299:Y305),"0")</f>
        <v>0</v>
      </c>
      <c r="Z307" s="40"/>
      <c r="AA307" s="64"/>
      <c r="AB307" s="64"/>
      <c r="AC307" s="64"/>
    </row>
    <row r="308" spans="1:68" ht="14.25" hidden="1" customHeight="1" x14ac:dyDescent="0.25">
      <c r="A308" s="579" t="s">
        <v>74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63"/>
      <c r="AB308" s="63"/>
      <c r="AC308" s="63"/>
    </row>
    <row r="309" spans="1:68" ht="27" customHeight="1" x14ac:dyDescent="0.25">
      <c r="A309" s="60" t="s">
        <v>494</v>
      </c>
      <c r="B309" s="60" t="s">
        <v>495</v>
      </c>
      <c r="C309" s="34">
        <v>4301051100</v>
      </c>
      <c r="D309" s="572">
        <v>4607091387766</v>
      </c>
      <c r="E309" s="573"/>
      <c r="F309" s="59">
        <v>1.3</v>
      </c>
      <c r="G309" s="35">
        <v>6</v>
      </c>
      <c r="H309" s="59">
        <v>7.8</v>
      </c>
      <c r="I309" s="59">
        <v>8.3130000000000006</v>
      </c>
      <c r="J309" s="35">
        <v>64</v>
      </c>
      <c r="K309" s="35" t="s">
        <v>106</v>
      </c>
      <c r="L309" s="35"/>
      <c r="M309" s="36" t="s">
        <v>78</v>
      </c>
      <c r="N309" s="36"/>
      <c r="O309" s="35">
        <v>40</v>
      </c>
      <c r="P309" s="7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7"/>
      <c r="V309" s="37"/>
      <c r="W309" s="38" t="s">
        <v>70</v>
      </c>
      <c r="X309" s="56">
        <v>100</v>
      </c>
      <c r="Y309" s="53">
        <f>IFERROR(IF(X309="",0,CEILING((X309/$H309),1)*$H309),"")</f>
        <v>101.39999999999999</v>
      </c>
      <c r="Z309" s="39">
        <f>IFERROR(IF(Y309=0,"",ROUNDUP(Y309/H309,0)*0.01898),"")</f>
        <v>0.24674000000000001</v>
      </c>
      <c r="AA309" s="65"/>
      <c r="AB309" s="66"/>
      <c r="AC309" s="369" t="s">
        <v>496</v>
      </c>
      <c r="AG309" s="75"/>
      <c r="AJ309" s="79"/>
      <c r="AK309" s="79">
        <v>0</v>
      </c>
      <c r="BB309" s="370" t="s">
        <v>1</v>
      </c>
      <c r="BM309" s="75">
        <f>IFERROR(X309*I309/H309,"0")</f>
        <v>106.57692307692309</v>
      </c>
      <c r="BN309" s="75">
        <f>IFERROR(Y309*I309/H309,"0")</f>
        <v>108.06899999999999</v>
      </c>
      <c r="BO309" s="75">
        <f>IFERROR(1/J309*(X309/H309),"0")</f>
        <v>0.20032051282051283</v>
      </c>
      <c r="BP309" s="75">
        <f>IFERROR(1/J309*(Y309/H309),"0")</f>
        <v>0.203125</v>
      </c>
    </row>
    <row r="310" spans="1:68" ht="27" hidden="1" customHeight="1" x14ac:dyDescent="0.25">
      <c r="A310" s="60" t="s">
        <v>497</v>
      </c>
      <c r="B310" s="60" t="s">
        <v>498</v>
      </c>
      <c r="C310" s="34">
        <v>4301051818</v>
      </c>
      <c r="D310" s="572">
        <v>4607091387957</v>
      </c>
      <c r="E310" s="573"/>
      <c r="F310" s="59">
        <v>1.3</v>
      </c>
      <c r="G310" s="35">
        <v>6</v>
      </c>
      <c r="H310" s="59">
        <v>7.8</v>
      </c>
      <c r="I310" s="59">
        <v>8.3190000000000008</v>
      </c>
      <c r="J310" s="35">
        <v>64</v>
      </c>
      <c r="K310" s="35" t="s">
        <v>106</v>
      </c>
      <c r="L310" s="35"/>
      <c r="M310" s="36" t="s">
        <v>78</v>
      </c>
      <c r="N310" s="36"/>
      <c r="O310" s="35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7"/>
      <c r="V310" s="37"/>
      <c r="W310" s="38" t="s">
        <v>70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499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500</v>
      </c>
      <c r="B311" s="60" t="s">
        <v>501</v>
      </c>
      <c r="C311" s="34">
        <v>4301051819</v>
      </c>
      <c r="D311" s="572">
        <v>4607091387964</v>
      </c>
      <c r="E311" s="573"/>
      <c r="F311" s="59">
        <v>1.35</v>
      </c>
      <c r="G311" s="35">
        <v>6</v>
      </c>
      <c r="H311" s="59">
        <v>8.1</v>
      </c>
      <c r="I311" s="59">
        <v>8.6010000000000009</v>
      </c>
      <c r="J311" s="35">
        <v>64</v>
      </c>
      <c r="K311" s="35" t="s">
        <v>106</v>
      </c>
      <c r="L311" s="35"/>
      <c r="M311" s="36" t="s">
        <v>78</v>
      </c>
      <c r="N311" s="36"/>
      <c r="O311" s="35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7"/>
      <c r="V311" s="37"/>
      <c r="W311" s="38" t="s">
        <v>70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73" t="s">
        <v>502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503</v>
      </c>
      <c r="B312" s="60" t="s">
        <v>504</v>
      </c>
      <c r="C312" s="34">
        <v>4301051734</v>
      </c>
      <c r="D312" s="572">
        <v>4680115884588</v>
      </c>
      <c r="E312" s="573"/>
      <c r="F312" s="59">
        <v>0.5</v>
      </c>
      <c r="G312" s="35">
        <v>6</v>
      </c>
      <c r="H312" s="59">
        <v>3</v>
      </c>
      <c r="I312" s="59">
        <v>3.246</v>
      </c>
      <c r="J312" s="35">
        <v>182</v>
      </c>
      <c r="K312" s="35" t="s">
        <v>77</v>
      </c>
      <c r="L312" s="35"/>
      <c r="M312" s="36" t="s">
        <v>78</v>
      </c>
      <c r="N312" s="36"/>
      <c r="O312" s="35">
        <v>40</v>
      </c>
      <c r="P312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7"/>
      <c r="V312" s="37"/>
      <c r="W312" s="38" t="s">
        <v>70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505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hidden="1" customHeight="1" x14ac:dyDescent="0.25">
      <c r="A313" s="60" t="s">
        <v>506</v>
      </c>
      <c r="B313" s="60" t="s">
        <v>507</v>
      </c>
      <c r="C313" s="34">
        <v>4301051578</v>
      </c>
      <c r="D313" s="572">
        <v>4607091387513</v>
      </c>
      <c r="E313" s="573"/>
      <c r="F313" s="59">
        <v>0.45</v>
      </c>
      <c r="G313" s="35">
        <v>6</v>
      </c>
      <c r="H313" s="59">
        <v>2.7</v>
      </c>
      <c r="I313" s="59">
        <v>2.9580000000000002</v>
      </c>
      <c r="J313" s="35">
        <v>182</v>
      </c>
      <c r="K313" s="35" t="s">
        <v>77</v>
      </c>
      <c r="L313" s="35"/>
      <c r="M313" s="36" t="s">
        <v>93</v>
      </c>
      <c r="N313" s="36"/>
      <c r="O313" s="35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IFERROR(IF(Y313=0,"",ROUNDUP(Y313/H313,0)*0.00651),"")</f>
        <v/>
      </c>
      <c r="AA313" s="65"/>
      <c r="AB313" s="66"/>
      <c r="AC313" s="377" t="s">
        <v>508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72</v>
      </c>
      <c r="Q314" s="566"/>
      <c r="R314" s="566"/>
      <c r="S314" s="566"/>
      <c r="T314" s="566"/>
      <c r="U314" s="566"/>
      <c r="V314" s="567"/>
      <c r="W314" s="40" t="s">
        <v>73</v>
      </c>
      <c r="X314" s="41">
        <f>IFERROR(X309/H309,"0")+IFERROR(X310/H310,"0")+IFERROR(X311/H311,"0")+IFERROR(X312/H312,"0")+IFERROR(X313/H313,"0")</f>
        <v>12.820512820512821</v>
      </c>
      <c r="Y314" s="41">
        <f>IFERROR(Y309/H309,"0")+IFERROR(Y310/H310,"0")+IFERROR(Y311/H311,"0")+IFERROR(Y312/H312,"0")+IFERROR(Y313/H313,"0")</f>
        <v>13</v>
      </c>
      <c r="Z314" s="41">
        <f>IFERROR(IF(Z309="",0,Z309),"0")+IFERROR(IF(Z310="",0,Z310),"0")+IFERROR(IF(Z311="",0,Z311),"0")+IFERROR(IF(Z312="",0,Z312),"0")+IFERROR(IF(Z313="",0,Z313),"0")</f>
        <v>0.24674000000000001</v>
      </c>
      <c r="AA314" s="64"/>
      <c r="AB314" s="64"/>
      <c r="AC314" s="64"/>
    </row>
    <row r="315" spans="1:68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72</v>
      </c>
      <c r="Q315" s="566"/>
      <c r="R315" s="566"/>
      <c r="S315" s="566"/>
      <c r="T315" s="566"/>
      <c r="U315" s="566"/>
      <c r="V315" s="567"/>
      <c r="W315" s="40" t="s">
        <v>70</v>
      </c>
      <c r="X315" s="41">
        <f>IFERROR(SUM(X309:X313),"0")</f>
        <v>100</v>
      </c>
      <c r="Y315" s="41">
        <f>IFERROR(SUM(Y309:Y313),"0")</f>
        <v>101.39999999999999</v>
      </c>
      <c r="Z315" s="40"/>
      <c r="AA315" s="64"/>
      <c r="AB315" s="64"/>
      <c r="AC315" s="64"/>
    </row>
    <row r="316" spans="1:68" ht="14.25" hidden="1" customHeight="1" x14ac:dyDescent="0.25">
      <c r="A316" s="579" t="s">
        <v>174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63"/>
      <c r="AB316" s="63"/>
      <c r="AC316" s="63"/>
    </row>
    <row r="317" spans="1:68" ht="27" hidden="1" customHeight="1" x14ac:dyDescent="0.25">
      <c r="A317" s="60" t="s">
        <v>509</v>
      </c>
      <c r="B317" s="60" t="s">
        <v>510</v>
      </c>
      <c r="C317" s="34">
        <v>4301060387</v>
      </c>
      <c r="D317" s="572">
        <v>4607091380880</v>
      </c>
      <c r="E317" s="573"/>
      <c r="F317" s="59">
        <v>1.4</v>
      </c>
      <c r="G317" s="35">
        <v>6</v>
      </c>
      <c r="H317" s="59">
        <v>8.4</v>
      </c>
      <c r="I317" s="59">
        <v>8.9190000000000005</v>
      </c>
      <c r="J317" s="35">
        <v>64</v>
      </c>
      <c r="K317" s="35" t="s">
        <v>106</v>
      </c>
      <c r="L317" s="35"/>
      <c r="M317" s="36" t="s">
        <v>78</v>
      </c>
      <c r="N317" s="36"/>
      <c r="O317" s="35">
        <v>30</v>
      </c>
      <c r="P317" s="6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511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512</v>
      </c>
      <c r="B318" s="60" t="s">
        <v>513</v>
      </c>
      <c r="C318" s="34">
        <v>4301060406</v>
      </c>
      <c r="D318" s="572">
        <v>4607091384482</v>
      </c>
      <c r="E318" s="573"/>
      <c r="F318" s="59">
        <v>1.3</v>
      </c>
      <c r="G318" s="35">
        <v>6</v>
      </c>
      <c r="H318" s="59">
        <v>7.8</v>
      </c>
      <c r="I318" s="59">
        <v>8.3190000000000008</v>
      </c>
      <c r="J318" s="35">
        <v>64</v>
      </c>
      <c r="K318" s="35" t="s">
        <v>106</v>
      </c>
      <c r="L318" s="35"/>
      <c r="M318" s="36" t="s">
        <v>78</v>
      </c>
      <c r="N318" s="36"/>
      <c r="O318" s="35">
        <v>30</v>
      </c>
      <c r="P318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7"/>
      <c r="V318" s="37"/>
      <c r="W318" s="38" t="s">
        <v>70</v>
      </c>
      <c r="X318" s="56">
        <v>200</v>
      </c>
      <c r="Y318" s="53">
        <f>IFERROR(IF(X318="",0,CEILING((X318/$H318),1)*$H318),"")</f>
        <v>202.79999999999998</v>
      </c>
      <c r="Z318" s="39">
        <f>IFERROR(IF(Y318=0,"",ROUNDUP(Y318/H318,0)*0.01898),"")</f>
        <v>0.49348000000000003</v>
      </c>
      <c r="AA318" s="65"/>
      <c r="AB318" s="66"/>
      <c r="AC318" s="381" t="s">
        <v>514</v>
      </c>
      <c r="AG318" s="75"/>
      <c r="AJ318" s="79"/>
      <c r="AK318" s="79">
        <v>0</v>
      </c>
      <c r="BB318" s="382" t="s">
        <v>1</v>
      </c>
      <c r="BM318" s="75">
        <f>IFERROR(X318*I318/H318,"0")</f>
        <v>213.30769230769235</v>
      </c>
      <c r="BN318" s="75">
        <f>IFERROR(Y318*I318/H318,"0")</f>
        <v>216.29400000000001</v>
      </c>
      <c r="BO318" s="75">
        <f>IFERROR(1/J318*(X318/H318),"0")</f>
        <v>0.40064102564102566</v>
      </c>
      <c r="BP318" s="75">
        <f>IFERROR(1/J318*(Y318/H318),"0")</f>
        <v>0.40625</v>
      </c>
    </row>
    <row r="319" spans="1:68" ht="16.5" hidden="1" customHeight="1" x14ac:dyDescent="0.25">
      <c r="A319" s="60" t="s">
        <v>515</v>
      </c>
      <c r="B319" s="60" t="s">
        <v>516</v>
      </c>
      <c r="C319" s="34">
        <v>4301060484</v>
      </c>
      <c r="D319" s="572">
        <v>4607091380897</v>
      </c>
      <c r="E319" s="573"/>
      <c r="F319" s="59">
        <v>1.4</v>
      </c>
      <c r="G319" s="35">
        <v>6</v>
      </c>
      <c r="H319" s="59">
        <v>8.4</v>
      </c>
      <c r="I319" s="59">
        <v>8.9190000000000005</v>
      </c>
      <c r="J319" s="35">
        <v>64</v>
      </c>
      <c r="K319" s="35" t="s">
        <v>106</v>
      </c>
      <c r="L319" s="35"/>
      <c r="M319" s="36" t="s">
        <v>93</v>
      </c>
      <c r="N319" s="36"/>
      <c r="O319" s="35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7"/>
      <c r="V319" s="37"/>
      <c r="W319" s="38" t="s">
        <v>70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IFERROR(IF(Y319=0,"",ROUNDUP(Y319/H319,0)*0.01898),"")</f>
        <v/>
      </c>
      <c r="AA319" s="65"/>
      <c r="AB319" s="66"/>
      <c r="AC319" s="383" t="s">
        <v>517</v>
      </c>
      <c r="AG319" s="75"/>
      <c r="AJ319" s="79"/>
      <c r="AK319" s="79">
        <v>0</v>
      </c>
      <c r="BB319" s="384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72</v>
      </c>
      <c r="Q320" s="566"/>
      <c r="R320" s="566"/>
      <c r="S320" s="566"/>
      <c r="T320" s="566"/>
      <c r="U320" s="566"/>
      <c r="V320" s="567"/>
      <c r="W320" s="40" t="s">
        <v>73</v>
      </c>
      <c r="X320" s="41">
        <f>IFERROR(X317/H317,"0")+IFERROR(X318/H318,"0")+IFERROR(X319/H319,"0")</f>
        <v>25.641025641025642</v>
      </c>
      <c r="Y320" s="41">
        <f>IFERROR(Y317/H317,"0")+IFERROR(Y318/H318,"0")+IFERROR(Y319/H319,"0")</f>
        <v>26</v>
      </c>
      <c r="Z320" s="41">
        <f>IFERROR(IF(Z317="",0,Z317),"0")+IFERROR(IF(Z318="",0,Z318),"0")+IFERROR(IF(Z319="",0,Z319),"0")</f>
        <v>0.49348000000000003</v>
      </c>
      <c r="AA320" s="64"/>
      <c r="AB320" s="64"/>
      <c r="AC320" s="64"/>
    </row>
    <row r="321" spans="1:68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72</v>
      </c>
      <c r="Q321" s="566"/>
      <c r="R321" s="566"/>
      <c r="S321" s="566"/>
      <c r="T321" s="566"/>
      <c r="U321" s="566"/>
      <c r="V321" s="567"/>
      <c r="W321" s="40" t="s">
        <v>70</v>
      </c>
      <c r="X321" s="41">
        <f>IFERROR(SUM(X317:X319),"0")</f>
        <v>200</v>
      </c>
      <c r="Y321" s="41">
        <f>IFERROR(SUM(Y317:Y319),"0")</f>
        <v>202.79999999999998</v>
      </c>
      <c r="Z321" s="40"/>
      <c r="AA321" s="64"/>
      <c r="AB321" s="64"/>
      <c r="AC321" s="64"/>
    </row>
    <row r="322" spans="1:68" ht="14.25" hidden="1" customHeight="1" x14ac:dyDescent="0.25">
      <c r="A322" s="579" t="s">
        <v>95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63"/>
      <c r="AB322" s="63"/>
      <c r="AC322" s="63"/>
    </row>
    <row r="323" spans="1:68" ht="27" hidden="1" customHeight="1" x14ac:dyDescent="0.25">
      <c r="A323" s="60" t="s">
        <v>518</v>
      </c>
      <c r="B323" s="60" t="s">
        <v>519</v>
      </c>
      <c r="C323" s="34">
        <v>4301030235</v>
      </c>
      <c r="D323" s="572">
        <v>4607091388381</v>
      </c>
      <c r="E323" s="573"/>
      <c r="F323" s="59">
        <v>0.38</v>
      </c>
      <c r="G323" s="35">
        <v>8</v>
      </c>
      <c r="H323" s="59">
        <v>3.04</v>
      </c>
      <c r="I323" s="59">
        <v>3.33</v>
      </c>
      <c r="J323" s="35">
        <v>132</v>
      </c>
      <c r="K323" s="35" t="s">
        <v>111</v>
      </c>
      <c r="L323" s="35"/>
      <c r="M323" s="36" t="s">
        <v>98</v>
      </c>
      <c r="N323" s="36"/>
      <c r="O323" s="35">
        <v>180</v>
      </c>
      <c r="P323" s="664" t="s">
        <v>520</v>
      </c>
      <c r="Q323" s="569"/>
      <c r="R323" s="569"/>
      <c r="S323" s="569"/>
      <c r="T323" s="570"/>
      <c r="U323" s="37"/>
      <c r="V323" s="37"/>
      <c r="W323" s="38" t="s">
        <v>70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521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522</v>
      </c>
      <c r="B324" s="60" t="s">
        <v>523</v>
      </c>
      <c r="C324" s="34">
        <v>4301030232</v>
      </c>
      <c r="D324" s="572">
        <v>4607091388374</v>
      </c>
      <c r="E324" s="573"/>
      <c r="F324" s="59">
        <v>0.38</v>
      </c>
      <c r="G324" s="35">
        <v>8</v>
      </c>
      <c r="H324" s="59">
        <v>3.04</v>
      </c>
      <c r="I324" s="59">
        <v>3.29</v>
      </c>
      <c r="J324" s="35">
        <v>132</v>
      </c>
      <c r="K324" s="35" t="s">
        <v>111</v>
      </c>
      <c r="L324" s="35"/>
      <c r="M324" s="36" t="s">
        <v>98</v>
      </c>
      <c r="N324" s="36"/>
      <c r="O324" s="35">
        <v>180</v>
      </c>
      <c r="P324" s="753" t="s">
        <v>524</v>
      </c>
      <c r="Q324" s="569"/>
      <c r="R324" s="569"/>
      <c r="S324" s="569"/>
      <c r="T324" s="570"/>
      <c r="U324" s="37"/>
      <c r="V324" s="37"/>
      <c r="W324" s="38" t="s">
        <v>70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/>
      <c r="AB324" s="66"/>
      <c r="AC324" s="387" t="s">
        <v>521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525</v>
      </c>
      <c r="B325" s="60" t="s">
        <v>526</v>
      </c>
      <c r="C325" s="34">
        <v>4301032015</v>
      </c>
      <c r="D325" s="572">
        <v>4607091383102</v>
      </c>
      <c r="E325" s="573"/>
      <c r="F325" s="59">
        <v>0.17</v>
      </c>
      <c r="G325" s="35">
        <v>15</v>
      </c>
      <c r="H325" s="59">
        <v>2.5499999999999998</v>
      </c>
      <c r="I325" s="59">
        <v>2.9550000000000001</v>
      </c>
      <c r="J325" s="35">
        <v>182</v>
      </c>
      <c r="K325" s="35" t="s">
        <v>77</v>
      </c>
      <c r="L325" s="35"/>
      <c r="M325" s="36" t="s">
        <v>98</v>
      </c>
      <c r="N325" s="36"/>
      <c r="O325" s="35">
        <v>180</v>
      </c>
      <c r="P325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7"/>
      <c r="V325" s="37"/>
      <c r="W325" s="38" t="s">
        <v>70</v>
      </c>
      <c r="X325" s="56">
        <v>100</v>
      </c>
      <c r="Y325" s="53">
        <f>IFERROR(IF(X325="",0,CEILING((X325/$H325),1)*$H325),"")</f>
        <v>102</v>
      </c>
      <c r="Z325" s="39">
        <f>IFERROR(IF(Y325=0,"",ROUNDUP(Y325/H325,0)*0.00651),"")</f>
        <v>0.26040000000000002</v>
      </c>
      <c r="AA325" s="65"/>
      <c r="AB325" s="66"/>
      <c r="AC325" s="389" t="s">
        <v>527</v>
      </c>
      <c r="AG325" s="75"/>
      <c r="AJ325" s="79"/>
      <c r="AK325" s="79">
        <v>0</v>
      </c>
      <c r="BB325" s="390" t="s">
        <v>1</v>
      </c>
      <c r="BM325" s="75">
        <f>IFERROR(X325*I325/H325,"0")</f>
        <v>115.88235294117648</v>
      </c>
      <c r="BN325" s="75">
        <f>IFERROR(Y325*I325/H325,"0")</f>
        <v>118.20000000000002</v>
      </c>
      <c r="BO325" s="75">
        <f>IFERROR(1/J325*(X325/H325),"0")</f>
        <v>0.21547080370609786</v>
      </c>
      <c r="BP325" s="75">
        <f>IFERROR(1/J325*(Y325/H325),"0")</f>
        <v>0.2197802197802198</v>
      </c>
    </row>
    <row r="326" spans="1:68" ht="27" customHeight="1" x14ac:dyDescent="0.25">
      <c r="A326" s="60" t="s">
        <v>528</v>
      </c>
      <c r="B326" s="60" t="s">
        <v>529</v>
      </c>
      <c r="C326" s="34">
        <v>4301030233</v>
      </c>
      <c r="D326" s="572">
        <v>4607091388404</v>
      </c>
      <c r="E326" s="573"/>
      <c r="F326" s="59">
        <v>0.17</v>
      </c>
      <c r="G326" s="35">
        <v>15</v>
      </c>
      <c r="H326" s="59">
        <v>2.5499999999999998</v>
      </c>
      <c r="I326" s="59">
        <v>2.88</v>
      </c>
      <c r="J326" s="35">
        <v>182</v>
      </c>
      <c r="K326" s="35" t="s">
        <v>77</v>
      </c>
      <c r="L326" s="35"/>
      <c r="M326" s="36" t="s">
        <v>98</v>
      </c>
      <c r="N326" s="36"/>
      <c r="O326" s="35">
        <v>180</v>
      </c>
      <c r="P326" s="8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7"/>
      <c r="V326" s="37"/>
      <c r="W326" s="38" t="s">
        <v>70</v>
      </c>
      <c r="X326" s="56">
        <v>150</v>
      </c>
      <c r="Y326" s="53">
        <f>IFERROR(IF(X326="",0,CEILING((X326/$H326),1)*$H326),"")</f>
        <v>150.44999999999999</v>
      </c>
      <c r="Z326" s="39">
        <f>IFERROR(IF(Y326=0,"",ROUNDUP(Y326/H326,0)*0.00651),"")</f>
        <v>0.38408999999999999</v>
      </c>
      <c r="AA326" s="65"/>
      <c r="AB326" s="66"/>
      <c r="AC326" s="391" t="s">
        <v>521</v>
      </c>
      <c r="AG326" s="75"/>
      <c r="AJ326" s="79"/>
      <c r="AK326" s="79">
        <v>0</v>
      </c>
      <c r="BB326" s="392" t="s">
        <v>1</v>
      </c>
      <c r="BM326" s="75">
        <f>IFERROR(X326*I326/H326,"0")</f>
        <v>169.41176470588238</v>
      </c>
      <c r="BN326" s="75">
        <f>IFERROR(Y326*I326/H326,"0")</f>
        <v>169.92</v>
      </c>
      <c r="BO326" s="75">
        <f>IFERROR(1/J326*(X326/H326),"0")</f>
        <v>0.32320620555914681</v>
      </c>
      <c r="BP326" s="75">
        <f>IFERROR(1/J326*(Y326/H326),"0")</f>
        <v>0.32417582417582419</v>
      </c>
    </row>
    <row r="327" spans="1:68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72</v>
      </c>
      <c r="Q327" s="566"/>
      <c r="R327" s="566"/>
      <c r="S327" s="566"/>
      <c r="T327" s="566"/>
      <c r="U327" s="566"/>
      <c r="V327" s="567"/>
      <c r="W327" s="40" t="s">
        <v>73</v>
      </c>
      <c r="X327" s="41">
        <f>IFERROR(X323/H323,"0")+IFERROR(X324/H324,"0")+IFERROR(X325/H325,"0")+IFERROR(X326/H326,"0")</f>
        <v>98.039215686274517</v>
      </c>
      <c r="Y327" s="41">
        <f>IFERROR(Y323/H323,"0")+IFERROR(Y324/H324,"0")+IFERROR(Y325/H325,"0")+IFERROR(Y326/H326,"0")</f>
        <v>99</v>
      </c>
      <c r="Z327" s="41">
        <f>IFERROR(IF(Z323="",0,Z323),"0")+IFERROR(IF(Z324="",0,Z324),"0")+IFERROR(IF(Z325="",0,Z325),"0")+IFERROR(IF(Z326="",0,Z326),"0")</f>
        <v>0.64449000000000001</v>
      </c>
      <c r="AA327" s="64"/>
      <c r="AB327" s="64"/>
      <c r="AC327" s="64"/>
    </row>
    <row r="328" spans="1:68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72</v>
      </c>
      <c r="Q328" s="566"/>
      <c r="R328" s="566"/>
      <c r="S328" s="566"/>
      <c r="T328" s="566"/>
      <c r="U328" s="566"/>
      <c r="V328" s="567"/>
      <c r="W328" s="40" t="s">
        <v>70</v>
      </c>
      <c r="X328" s="41">
        <f>IFERROR(SUM(X323:X326),"0")</f>
        <v>250</v>
      </c>
      <c r="Y328" s="41">
        <f>IFERROR(SUM(Y323:Y326),"0")</f>
        <v>252.45</v>
      </c>
      <c r="Z328" s="40"/>
      <c r="AA328" s="64"/>
      <c r="AB328" s="64"/>
      <c r="AC328" s="64"/>
    </row>
    <row r="329" spans="1:68" ht="14.25" hidden="1" customHeight="1" x14ac:dyDescent="0.25">
      <c r="A329" s="579" t="s">
        <v>530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63"/>
      <c r="AB329" s="63"/>
      <c r="AC329" s="63"/>
    </row>
    <row r="330" spans="1:68" ht="16.5" hidden="1" customHeight="1" x14ac:dyDescent="0.25">
      <c r="A330" s="60" t="s">
        <v>531</v>
      </c>
      <c r="B330" s="60" t="s">
        <v>532</v>
      </c>
      <c r="C330" s="34">
        <v>4301180007</v>
      </c>
      <c r="D330" s="572">
        <v>4680115881808</v>
      </c>
      <c r="E330" s="573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77</v>
      </c>
      <c r="L330" s="35"/>
      <c r="M330" s="36" t="s">
        <v>533</v>
      </c>
      <c r="N330" s="36"/>
      <c r="O330" s="35">
        <v>730</v>
      </c>
      <c r="P330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7"/>
      <c r="V330" s="37"/>
      <c r="W330" s="38" t="s">
        <v>70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534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535</v>
      </c>
      <c r="B331" s="60" t="s">
        <v>536</v>
      </c>
      <c r="C331" s="34">
        <v>4301180006</v>
      </c>
      <c r="D331" s="572">
        <v>4680115881822</v>
      </c>
      <c r="E331" s="573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77</v>
      </c>
      <c r="L331" s="35"/>
      <c r="M331" s="36" t="s">
        <v>533</v>
      </c>
      <c r="N331" s="36"/>
      <c r="O331" s="35">
        <v>730</v>
      </c>
      <c r="P331" s="8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7"/>
      <c r="V331" s="37"/>
      <c r="W331" s="38" t="s">
        <v>70</v>
      </c>
      <c r="X331" s="56">
        <v>30</v>
      </c>
      <c r="Y331" s="53">
        <f>IFERROR(IF(X331="",0,CEILING((X331/$H331),1)*$H331),"")</f>
        <v>30</v>
      </c>
      <c r="Z331" s="39">
        <f>IFERROR(IF(Y331=0,"",ROUNDUP(Y331/H331,0)*0.00474),"")</f>
        <v>7.110000000000001E-2</v>
      </c>
      <c r="AA331" s="65"/>
      <c r="AB331" s="66"/>
      <c r="AC331" s="395" t="s">
        <v>534</v>
      </c>
      <c r="AG331" s="75"/>
      <c r="AJ331" s="79"/>
      <c r="AK331" s="79">
        <v>0</v>
      </c>
      <c r="BB331" s="396" t="s">
        <v>1</v>
      </c>
      <c r="BM331" s="75">
        <f>IFERROR(X331*I331/H331,"0")</f>
        <v>33.6</v>
      </c>
      <c r="BN331" s="75">
        <f>IFERROR(Y331*I331/H331,"0")</f>
        <v>33.6</v>
      </c>
      <c r="BO331" s="75">
        <f>IFERROR(1/J331*(X331/H331),"0")</f>
        <v>6.3025210084033612E-2</v>
      </c>
      <c r="BP331" s="75">
        <f>IFERROR(1/J331*(Y331/H331),"0")</f>
        <v>6.3025210084033612E-2</v>
      </c>
    </row>
    <row r="332" spans="1:68" ht="27" customHeight="1" x14ac:dyDescent="0.25">
      <c r="A332" s="60" t="s">
        <v>537</v>
      </c>
      <c r="B332" s="60" t="s">
        <v>538</v>
      </c>
      <c r="C332" s="34">
        <v>4301180001</v>
      </c>
      <c r="D332" s="572">
        <v>4680115880016</v>
      </c>
      <c r="E332" s="573"/>
      <c r="F332" s="59">
        <v>0.1</v>
      </c>
      <c r="G332" s="35">
        <v>20</v>
      </c>
      <c r="H332" s="59">
        <v>2</v>
      </c>
      <c r="I332" s="59">
        <v>2.2400000000000002</v>
      </c>
      <c r="J332" s="35">
        <v>238</v>
      </c>
      <c r="K332" s="35" t="s">
        <v>77</v>
      </c>
      <c r="L332" s="35"/>
      <c r="M332" s="36" t="s">
        <v>533</v>
      </c>
      <c r="N332" s="36"/>
      <c r="O332" s="35">
        <v>730</v>
      </c>
      <c r="P332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7"/>
      <c r="V332" s="37"/>
      <c r="W332" s="38" t="s">
        <v>70</v>
      </c>
      <c r="X332" s="56">
        <v>30</v>
      </c>
      <c r="Y332" s="53">
        <f>IFERROR(IF(X332="",0,CEILING((X332/$H332),1)*$H332),"")</f>
        <v>30</v>
      </c>
      <c r="Z332" s="39">
        <f>IFERROR(IF(Y332=0,"",ROUNDUP(Y332/H332,0)*0.00474),"")</f>
        <v>7.110000000000001E-2</v>
      </c>
      <c r="AA332" s="65"/>
      <c r="AB332" s="66"/>
      <c r="AC332" s="397" t="s">
        <v>534</v>
      </c>
      <c r="AG332" s="75"/>
      <c r="AJ332" s="79"/>
      <c r="AK332" s="79">
        <v>0</v>
      </c>
      <c r="BB332" s="398" t="s">
        <v>1</v>
      </c>
      <c r="BM332" s="75">
        <f>IFERROR(X332*I332/H332,"0")</f>
        <v>33.6</v>
      </c>
      <c r="BN332" s="75">
        <f>IFERROR(Y332*I332/H332,"0")</f>
        <v>33.6</v>
      </c>
      <c r="BO332" s="75">
        <f>IFERROR(1/J332*(X332/H332),"0")</f>
        <v>6.3025210084033612E-2</v>
      </c>
      <c r="BP332" s="75">
        <f>IFERROR(1/J332*(Y332/H332),"0")</f>
        <v>6.3025210084033612E-2</v>
      </c>
    </row>
    <row r="333" spans="1:68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72</v>
      </c>
      <c r="Q333" s="566"/>
      <c r="R333" s="566"/>
      <c r="S333" s="566"/>
      <c r="T333" s="566"/>
      <c r="U333" s="566"/>
      <c r="V333" s="567"/>
      <c r="W333" s="40" t="s">
        <v>73</v>
      </c>
      <c r="X333" s="41">
        <f>IFERROR(X330/H330,"0")+IFERROR(X331/H331,"0")+IFERROR(X332/H332,"0")</f>
        <v>30</v>
      </c>
      <c r="Y333" s="41">
        <f>IFERROR(Y330/H330,"0")+IFERROR(Y331/H331,"0")+IFERROR(Y332/H332,"0")</f>
        <v>30</v>
      </c>
      <c r="Z333" s="41">
        <f>IFERROR(IF(Z330="",0,Z330),"0")+IFERROR(IF(Z331="",0,Z331),"0")+IFERROR(IF(Z332="",0,Z332),"0")</f>
        <v>0.14220000000000002</v>
      </c>
      <c r="AA333" s="64"/>
      <c r="AB333" s="64"/>
      <c r="AC333" s="64"/>
    </row>
    <row r="334" spans="1:68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72</v>
      </c>
      <c r="Q334" s="566"/>
      <c r="R334" s="566"/>
      <c r="S334" s="566"/>
      <c r="T334" s="566"/>
      <c r="U334" s="566"/>
      <c r="V334" s="567"/>
      <c r="W334" s="40" t="s">
        <v>70</v>
      </c>
      <c r="X334" s="41">
        <f>IFERROR(SUM(X330:X332),"0")</f>
        <v>60</v>
      </c>
      <c r="Y334" s="41">
        <f>IFERROR(SUM(Y330:Y332),"0")</f>
        <v>60</v>
      </c>
      <c r="Z334" s="40"/>
      <c r="AA334" s="64"/>
      <c r="AB334" s="64"/>
      <c r="AC334" s="64"/>
    </row>
    <row r="335" spans="1:68" ht="16.5" hidden="1" customHeight="1" x14ac:dyDescent="0.25">
      <c r="A335" s="578" t="s">
        <v>539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62"/>
      <c r="AB335" s="62"/>
      <c r="AC335" s="62"/>
    </row>
    <row r="336" spans="1:68" ht="14.25" hidden="1" customHeight="1" x14ac:dyDescent="0.25">
      <c r="A336" s="579" t="s">
        <v>74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63"/>
      <c r="AB336" s="63"/>
      <c r="AC336" s="63"/>
    </row>
    <row r="337" spans="1:68" ht="27" hidden="1" customHeight="1" x14ac:dyDescent="0.25">
      <c r="A337" s="60" t="s">
        <v>540</v>
      </c>
      <c r="B337" s="60" t="s">
        <v>541</v>
      </c>
      <c r="C337" s="34">
        <v>4301051489</v>
      </c>
      <c r="D337" s="572">
        <v>4607091387919</v>
      </c>
      <c r="E337" s="573"/>
      <c r="F337" s="59">
        <v>1.35</v>
      </c>
      <c r="G337" s="35">
        <v>6</v>
      </c>
      <c r="H337" s="59">
        <v>8.1</v>
      </c>
      <c r="I337" s="59">
        <v>8.6189999999999998</v>
      </c>
      <c r="J337" s="35">
        <v>64</v>
      </c>
      <c r="K337" s="35" t="s">
        <v>106</v>
      </c>
      <c r="L337" s="35"/>
      <c r="M337" s="36" t="s">
        <v>93</v>
      </c>
      <c r="N337" s="36"/>
      <c r="O337" s="35">
        <v>45</v>
      </c>
      <c r="P337" s="8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399" t="s">
        <v>542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543</v>
      </c>
      <c r="B338" s="60" t="s">
        <v>544</v>
      </c>
      <c r="C338" s="34">
        <v>4301051461</v>
      </c>
      <c r="D338" s="572">
        <v>4680115883604</v>
      </c>
      <c r="E338" s="573"/>
      <c r="F338" s="59">
        <v>0.35</v>
      </c>
      <c r="G338" s="35">
        <v>6</v>
      </c>
      <c r="H338" s="59">
        <v>2.1</v>
      </c>
      <c r="I338" s="59">
        <v>2.3519999999999999</v>
      </c>
      <c r="J338" s="35">
        <v>182</v>
      </c>
      <c r="K338" s="35" t="s">
        <v>77</v>
      </c>
      <c r="L338" s="35"/>
      <c r="M338" s="36" t="s">
        <v>78</v>
      </c>
      <c r="N338" s="36"/>
      <c r="O338" s="35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7"/>
      <c r="V338" s="37"/>
      <c r="W338" s="38" t="s">
        <v>70</v>
      </c>
      <c r="X338" s="56">
        <v>120</v>
      </c>
      <c r="Y338" s="53">
        <f>IFERROR(IF(X338="",0,CEILING((X338/$H338),1)*$H338),"")</f>
        <v>121.80000000000001</v>
      </c>
      <c r="Z338" s="39">
        <f>IFERROR(IF(Y338=0,"",ROUNDUP(Y338/H338,0)*0.00651),"")</f>
        <v>0.37758000000000003</v>
      </c>
      <c r="AA338" s="65"/>
      <c r="AB338" s="66"/>
      <c r="AC338" s="401" t="s">
        <v>545</v>
      </c>
      <c r="AG338" s="75"/>
      <c r="AJ338" s="79"/>
      <c r="AK338" s="79">
        <v>0</v>
      </c>
      <c r="BB338" s="402" t="s">
        <v>1</v>
      </c>
      <c r="BM338" s="75">
        <f>IFERROR(X338*I338/H338,"0")</f>
        <v>134.4</v>
      </c>
      <c r="BN338" s="75">
        <f>IFERROR(Y338*I338/H338,"0")</f>
        <v>136.416</v>
      </c>
      <c r="BO338" s="75">
        <f>IFERROR(1/J338*(X338/H338),"0")</f>
        <v>0.31397174254317112</v>
      </c>
      <c r="BP338" s="75">
        <f>IFERROR(1/J338*(Y338/H338),"0")</f>
        <v>0.31868131868131871</v>
      </c>
    </row>
    <row r="339" spans="1:68" ht="27" customHeight="1" x14ac:dyDescent="0.25">
      <c r="A339" s="60" t="s">
        <v>546</v>
      </c>
      <c r="B339" s="60" t="s">
        <v>547</v>
      </c>
      <c r="C339" s="34">
        <v>4301051864</v>
      </c>
      <c r="D339" s="572">
        <v>4680115883567</v>
      </c>
      <c r="E339" s="573"/>
      <c r="F339" s="59">
        <v>0.35</v>
      </c>
      <c r="G339" s="35">
        <v>6</v>
      </c>
      <c r="H339" s="59">
        <v>2.1</v>
      </c>
      <c r="I339" s="59">
        <v>2.34</v>
      </c>
      <c r="J339" s="35">
        <v>182</v>
      </c>
      <c r="K339" s="35" t="s">
        <v>77</v>
      </c>
      <c r="L339" s="35"/>
      <c r="M339" s="36" t="s">
        <v>93</v>
      </c>
      <c r="N339" s="36"/>
      <c r="O339" s="35">
        <v>40</v>
      </c>
      <c r="P339" s="8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7"/>
      <c r="V339" s="37"/>
      <c r="W339" s="38" t="s">
        <v>70</v>
      </c>
      <c r="X339" s="56">
        <v>100</v>
      </c>
      <c r="Y339" s="53">
        <f>IFERROR(IF(X339="",0,CEILING((X339/$H339),1)*$H339),"")</f>
        <v>100.80000000000001</v>
      </c>
      <c r="Z339" s="39">
        <f>IFERROR(IF(Y339=0,"",ROUNDUP(Y339/H339,0)*0.00651),"")</f>
        <v>0.31247999999999998</v>
      </c>
      <c r="AA339" s="65"/>
      <c r="AB339" s="66"/>
      <c r="AC339" s="403" t="s">
        <v>548</v>
      </c>
      <c r="AG339" s="75"/>
      <c r="AJ339" s="79"/>
      <c r="AK339" s="79">
        <v>0</v>
      </c>
      <c r="BB339" s="404" t="s">
        <v>1</v>
      </c>
      <c r="BM339" s="75">
        <f>IFERROR(X339*I339/H339,"0")</f>
        <v>111.42857142857143</v>
      </c>
      <c r="BN339" s="75">
        <f>IFERROR(Y339*I339/H339,"0")</f>
        <v>112.32000000000001</v>
      </c>
      <c r="BO339" s="75">
        <f>IFERROR(1/J339*(X339/H339),"0")</f>
        <v>0.26164311878597596</v>
      </c>
      <c r="BP339" s="75">
        <f>IFERROR(1/J339*(Y339/H339),"0")</f>
        <v>0.26373626373626374</v>
      </c>
    </row>
    <row r="340" spans="1:68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72</v>
      </c>
      <c r="Q340" s="566"/>
      <c r="R340" s="566"/>
      <c r="S340" s="566"/>
      <c r="T340" s="566"/>
      <c r="U340" s="566"/>
      <c r="V340" s="567"/>
      <c r="W340" s="40" t="s">
        <v>73</v>
      </c>
      <c r="X340" s="41">
        <f>IFERROR(X337/H337,"0")+IFERROR(X338/H338,"0")+IFERROR(X339/H339,"0")</f>
        <v>104.76190476190476</v>
      </c>
      <c r="Y340" s="41">
        <f>IFERROR(Y337/H337,"0")+IFERROR(Y338/H338,"0")+IFERROR(Y339/H339,"0")</f>
        <v>106</v>
      </c>
      <c r="Z340" s="41">
        <f>IFERROR(IF(Z337="",0,Z337),"0")+IFERROR(IF(Z338="",0,Z338),"0")+IFERROR(IF(Z339="",0,Z339),"0")</f>
        <v>0.69006000000000001</v>
      </c>
      <c r="AA340" s="64"/>
      <c r="AB340" s="64"/>
      <c r="AC340" s="64"/>
    </row>
    <row r="341" spans="1:68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72</v>
      </c>
      <c r="Q341" s="566"/>
      <c r="R341" s="566"/>
      <c r="S341" s="566"/>
      <c r="T341" s="566"/>
      <c r="U341" s="566"/>
      <c r="V341" s="567"/>
      <c r="W341" s="40" t="s">
        <v>70</v>
      </c>
      <c r="X341" s="41">
        <f>IFERROR(SUM(X337:X339),"0")</f>
        <v>220</v>
      </c>
      <c r="Y341" s="41">
        <f>IFERROR(SUM(Y337:Y339),"0")</f>
        <v>222.60000000000002</v>
      </c>
      <c r="Z341" s="40"/>
      <c r="AA341" s="64"/>
      <c r="AB341" s="64"/>
      <c r="AC341" s="64"/>
    </row>
    <row r="342" spans="1:68" ht="27.75" hidden="1" customHeight="1" x14ac:dyDescent="0.2">
      <c r="A342" s="633" t="s">
        <v>549</v>
      </c>
      <c r="B342" s="634"/>
      <c r="C342" s="634"/>
      <c r="D342" s="634"/>
      <c r="E342" s="634"/>
      <c r="F342" s="634"/>
      <c r="G342" s="634"/>
      <c r="H342" s="634"/>
      <c r="I342" s="634"/>
      <c r="J342" s="634"/>
      <c r="K342" s="634"/>
      <c r="L342" s="634"/>
      <c r="M342" s="634"/>
      <c r="N342" s="634"/>
      <c r="O342" s="634"/>
      <c r="P342" s="634"/>
      <c r="Q342" s="634"/>
      <c r="R342" s="634"/>
      <c r="S342" s="634"/>
      <c r="T342" s="634"/>
      <c r="U342" s="634"/>
      <c r="V342" s="634"/>
      <c r="W342" s="634"/>
      <c r="X342" s="634"/>
      <c r="Y342" s="634"/>
      <c r="Z342" s="634"/>
      <c r="AA342" s="52"/>
      <c r="AB342" s="52"/>
      <c r="AC342" s="52"/>
    </row>
    <row r="343" spans="1:68" ht="16.5" hidden="1" customHeight="1" x14ac:dyDescent="0.25">
      <c r="A343" s="578" t="s">
        <v>550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62"/>
      <c r="AB343" s="62"/>
      <c r="AC343" s="62"/>
    </row>
    <row r="344" spans="1:68" ht="14.25" hidden="1" customHeight="1" x14ac:dyDescent="0.25">
      <c r="A344" s="579" t="s">
        <v>103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63"/>
      <c r="AB344" s="63"/>
      <c r="AC344" s="63"/>
    </row>
    <row r="345" spans="1:68" ht="37.5" customHeight="1" x14ac:dyDescent="0.25">
      <c r="A345" s="60" t="s">
        <v>551</v>
      </c>
      <c r="B345" s="60" t="s">
        <v>552</v>
      </c>
      <c r="C345" s="34">
        <v>4301011869</v>
      </c>
      <c r="D345" s="572">
        <v>4680115884847</v>
      </c>
      <c r="E345" s="573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 t="s">
        <v>125</v>
      </c>
      <c r="M345" s="36" t="s">
        <v>68</v>
      </c>
      <c r="N345" s="36"/>
      <c r="O345" s="35">
        <v>60</v>
      </c>
      <c r="P345" s="7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7"/>
      <c r="V345" s="37"/>
      <c r="W345" s="38" t="s">
        <v>70</v>
      </c>
      <c r="X345" s="56">
        <v>720</v>
      </c>
      <c r="Y345" s="53">
        <f t="shared" ref="Y345:Y351" si="47">IFERROR(IF(X345="",0,CEILING((X345/$H345),1)*$H345),"")</f>
        <v>720</v>
      </c>
      <c r="Z345" s="39">
        <f>IFERROR(IF(Y345=0,"",ROUNDUP(Y345/H345,0)*0.02175),"")</f>
        <v>1.044</v>
      </c>
      <c r="AA345" s="65"/>
      <c r="AB345" s="66"/>
      <c r="AC345" s="405" t="s">
        <v>553</v>
      </c>
      <c r="AG345" s="75"/>
      <c r="AJ345" s="79" t="s">
        <v>127</v>
      </c>
      <c r="AK345" s="79">
        <v>720</v>
      </c>
      <c r="BB345" s="406" t="s">
        <v>1</v>
      </c>
      <c r="BM345" s="75">
        <f t="shared" ref="BM345:BM351" si="48">IFERROR(X345*I345/H345,"0")</f>
        <v>743.04000000000008</v>
      </c>
      <c r="BN345" s="75">
        <f t="shared" ref="BN345:BN351" si="49">IFERROR(Y345*I345/H345,"0")</f>
        <v>743.04000000000008</v>
      </c>
      <c r="BO345" s="75">
        <f t="shared" ref="BO345:BO351" si="50">IFERROR(1/J345*(X345/H345),"0")</f>
        <v>1</v>
      </c>
      <c r="BP345" s="75">
        <f t="shared" ref="BP345:BP351" si="51">IFERROR(1/J345*(Y345/H345),"0")</f>
        <v>1</v>
      </c>
    </row>
    <row r="346" spans="1:68" ht="27" hidden="1" customHeight="1" x14ac:dyDescent="0.25">
      <c r="A346" s="60" t="s">
        <v>554</v>
      </c>
      <c r="B346" s="60" t="s">
        <v>555</v>
      </c>
      <c r="C346" s="34">
        <v>4301011870</v>
      </c>
      <c r="D346" s="572">
        <v>4680115884854</v>
      </c>
      <c r="E346" s="573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106</v>
      </c>
      <c r="L346" s="35" t="s">
        <v>125</v>
      </c>
      <c r="M346" s="36" t="s">
        <v>68</v>
      </c>
      <c r="N346" s="36"/>
      <c r="O346" s="35">
        <v>60</v>
      </c>
      <c r="P346" s="7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7"/>
      <c r="V346" s="37"/>
      <c r="W346" s="38" t="s">
        <v>70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/>
      <c r="AB346" s="66"/>
      <c r="AC346" s="407" t="s">
        <v>556</v>
      </c>
      <c r="AG346" s="75"/>
      <c r="AJ346" s="79" t="s">
        <v>127</v>
      </c>
      <c r="AK346" s="79">
        <v>720</v>
      </c>
      <c r="BB346" s="408" t="s">
        <v>1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27" hidden="1" customHeight="1" x14ac:dyDescent="0.25">
      <c r="A347" s="60" t="s">
        <v>557</v>
      </c>
      <c r="B347" s="60" t="s">
        <v>558</v>
      </c>
      <c r="C347" s="34">
        <v>4301011832</v>
      </c>
      <c r="D347" s="572">
        <v>4607091383997</v>
      </c>
      <c r="E347" s="573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106</v>
      </c>
      <c r="L347" s="35"/>
      <c r="M347" s="36" t="s">
        <v>93</v>
      </c>
      <c r="N347" s="36"/>
      <c r="O347" s="35">
        <v>60</v>
      </c>
      <c r="P347" s="6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7"/>
      <c r="V347" s="37"/>
      <c r="W347" s="38" t="s">
        <v>70</v>
      </c>
      <c r="X347" s="56">
        <v>0</v>
      </c>
      <c r="Y347" s="53">
        <f t="shared" si="47"/>
        <v>0</v>
      </c>
      <c r="Z347" s="39" t="str">
        <f>IFERROR(IF(Y347=0,"",ROUNDUP(Y347/H347,0)*0.02175),"")</f>
        <v/>
      </c>
      <c r="AA347" s="65"/>
      <c r="AB347" s="66"/>
      <c r="AC347" s="409" t="s">
        <v>559</v>
      </c>
      <c r="AG347" s="75"/>
      <c r="AJ347" s="79"/>
      <c r="AK347" s="79">
        <v>0</v>
      </c>
      <c r="BB347" s="410" t="s">
        <v>1</v>
      </c>
      <c r="BM347" s="75">
        <f t="shared" si="48"/>
        <v>0</v>
      </c>
      <c r="BN347" s="75">
        <f t="shared" si="49"/>
        <v>0</v>
      </c>
      <c r="BO347" s="75">
        <f t="shared" si="50"/>
        <v>0</v>
      </c>
      <c r="BP347" s="75">
        <f t="shared" si="51"/>
        <v>0</v>
      </c>
    </row>
    <row r="348" spans="1:68" ht="37.5" customHeight="1" x14ac:dyDescent="0.25">
      <c r="A348" s="60" t="s">
        <v>560</v>
      </c>
      <c r="B348" s="60" t="s">
        <v>561</v>
      </c>
      <c r="C348" s="34">
        <v>4301011867</v>
      </c>
      <c r="D348" s="572">
        <v>4680115884830</v>
      </c>
      <c r="E348" s="573"/>
      <c r="F348" s="59">
        <v>2.5</v>
      </c>
      <c r="G348" s="35">
        <v>6</v>
      </c>
      <c r="H348" s="59">
        <v>15</v>
      </c>
      <c r="I348" s="59">
        <v>15.48</v>
      </c>
      <c r="J348" s="35">
        <v>48</v>
      </c>
      <c r="K348" s="35" t="s">
        <v>106</v>
      </c>
      <c r="L348" s="35" t="s">
        <v>125</v>
      </c>
      <c r="M348" s="36" t="s">
        <v>68</v>
      </c>
      <c r="N348" s="36"/>
      <c r="O348" s="35">
        <v>60</v>
      </c>
      <c r="P348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7"/>
      <c r="V348" s="37"/>
      <c r="W348" s="38" t="s">
        <v>70</v>
      </c>
      <c r="X348" s="56">
        <v>720</v>
      </c>
      <c r="Y348" s="53">
        <f t="shared" si="47"/>
        <v>720</v>
      </c>
      <c r="Z348" s="39">
        <f>IFERROR(IF(Y348=0,"",ROUNDUP(Y348/H348,0)*0.02175),"")</f>
        <v>1.044</v>
      </c>
      <c r="AA348" s="65"/>
      <c r="AB348" s="66"/>
      <c r="AC348" s="411" t="s">
        <v>562</v>
      </c>
      <c r="AG348" s="75"/>
      <c r="AJ348" s="79" t="s">
        <v>127</v>
      </c>
      <c r="AK348" s="79">
        <v>720</v>
      </c>
      <c r="BB348" s="412" t="s">
        <v>1</v>
      </c>
      <c r="BM348" s="75">
        <f t="shared" si="48"/>
        <v>743.04000000000008</v>
      </c>
      <c r="BN348" s="75">
        <f t="shared" si="49"/>
        <v>743.04000000000008</v>
      </c>
      <c r="BO348" s="75">
        <f t="shared" si="50"/>
        <v>1</v>
      </c>
      <c r="BP348" s="75">
        <f t="shared" si="51"/>
        <v>1</v>
      </c>
    </row>
    <row r="349" spans="1:68" ht="27" hidden="1" customHeight="1" x14ac:dyDescent="0.25">
      <c r="A349" s="60" t="s">
        <v>563</v>
      </c>
      <c r="B349" s="60" t="s">
        <v>564</v>
      </c>
      <c r="C349" s="34">
        <v>4301011433</v>
      </c>
      <c r="D349" s="572">
        <v>4680115882638</v>
      </c>
      <c r="E349" s="573"/>
      <c r="F349" s="59">
        <v>0.4</v>
      </c>
      <c r="G349" s="35">
        <v>10</v>
      </c>
      <c r="H349" s="59">
        <v>4</v>
      </c>
      <c r="I349" s="59">
        <v>4.21</v>
      </c>
      <c r="J349" s="35">
        <v>132</v>
      </c>
      <c r="K349" s="35" t="s">
        <v>111</v>
      </c>
      <c r="L349" s="35"/>
      <c r="M349" s="36" t="s">
        <v>107</v>
      </c>
      <c r="N349" s="36"/>
      <c r="O349" s="35">
        <v>90</v>
      </c>
      <c r="P349" s="64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7"/>
      <c r="V349" s="37"/>
      <c r="W349" s="38" t="s">
        <v>70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565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27" hidden="1" customHeight="1" x14ac:dyDescent="0.25">
      <c r="A350" s="60" t="s">
        <v>566</v>
      </c>
      <c r="B350" s="60" t="s">
        <v>567</v>
      </c>
      <c r="C350" s="34">
        <v>4301011952</v>
      </c>
      <c r="D350" s="572">
        <v>4680115884922</v>
      </c>
      <c r="E350" s="573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111</v>
      </c>
      <c r="L350" s="35"/>
      <c r="M350" s="36" t="s">
        <v>68</v>
      </c>
      <c r="N350" s="36"/>
      <c r="O350" s="35">
        <v>60</v>
      </c>
      <c r="P350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7"/>
      <c r="V350" s="37"/>
      <c r="W350" s="38" t="s">
        <v>70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556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37.5" hidden="1" customHeight="1" x14ac:dyDescent="0.25">
      <c r="A351" s="60" t="s">
        <v>568</v>
      </c>
      <c r="B351" s="60" t="s">
        <v>569</v>
      </c>
      <c r="C351" s="34">
        <v>4301011868</v>
      </c>
      <c r="D351" s="572">
        <v>4680115884861</v>
      </c>
      <c r="E351" s="573"/>
      <c r="F351" s="59">
        <v>0.5</v>
      </c>
      <c r="G351" s="35">
        <v>10</v>
      </c>
      <c r="H351" s="59">
        <v>5</v>
      </c>
      <c r="I351" s="59">
        <v>5.21</v>
      </c>
      <c r="J351" s="35">
        <v>132</v>
      </c>
      <c r="K351" s="35" t="s">
        <v>111</v>
      </c>
      <c r="L351" s="35"/>
      <c r="M351" s="36" t="s">
        <v>68</v>
      </c>
      <c r="N351" s="36"/>
      <c r="O351" s="35">
        <v>60</v>
      </c>
      <c r="P351" s="7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7"/>
      <c r="V351" s="37"/>
      <c r="W351" s="38" t="s">
        <v>70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/>
      <c r="AB351" s="66"/>
      <c r="AC351" s="417" t="s">
        <v>562</v>
      </c>
      <c r="AG351" s="75"/>
      <c r="AJ351" s="79"/>
      <c r="AK351" s="79">
        <v>0</v>
      </c>
      <c r="BB351" s="418" t="s">
        <v>1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72</v>
      </c>
      <c r="Q352" s="566"/>
      <c r="R352" s="566"/>
      <c r="S352" s="566"/>
      <c r="T352" s="566"/>
      <c r="U352" s="566"/>
      <c r="V352" s="567"/>
      <c r="W352" s="40" t="s">
        <v>73</v>
      </c>
      <c r="X352" s="41">
        <f>IFERROR(X345/H345,"0")+IFERROR(X346/H346,"0")+IFERROR(X347/H347,"0")+IFERROR(X348/H348,"0")+IFERROR(X349/H349,"0")+IFERROR(X350/H350,"0")+IFERROR(X351/H351,"0")</f>
        <v>96</v>
      </c>
      <c r="Y352" s="41">
        <f>IFERROR(Y345/H345,"0")+IFERROR(Y346/H346,"0")+IFERROR(Y347/H347,"0")+IFERROR(Y348/H348,"0")+IFERROR(Y349/H349,"0")+IFERROR(Y350/H350,"0")+IFERROR(Y351/H351,"0")</f>
        <v>96</v>
      </c>
      <c r="Z352" s="41">
        <f>IFERROR(IF(Z345="",0,Z345),"0")+IFERROR(IF(Z346="",0,Z346),"0")+IFERROR(IF(Z347="",0,Z347),"0")+IFERROR(IF(Z348="",0,Z348),"0")+IFERROR(IF(Z349="",0,Z349),"0")+IFERROR(IF(Z350="",0,Z350),"0")+IFERROR(IF(Z351="",0,Z351),"0")</f>
        <v>2.0880000000000001</v>
      </c>
      <c r="AA352" s="64"/>
      <c r="AB352" s="64"/>
      <c r="AC352" s="64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72</v>
      </c>
      <c r="Q353" s="566"/>
      <c r="R353" s="566"/>
      <c r="S353" s="566"/>
      <c r="T353" s="566"/>
      <c r="U353" s="566"/>
      <c r="V353" s="567"/>
      <c r="W353" s="40" t="s">
        <v>70</v>
      </c>
      <c r="X353" s="41">
        <f>IFERROR(SUM(X345:X351),"0")</f>
        <v>1440</v>
      </c>
      <c r="Y353" s="41">
        <f>IFERROR(SUM(Y345:Y351),"0")</f>
        <v>1440</v>
      </c>
      <c r="Z353" s="40"/>
      <c r="AA353" s="64"/>
      <c r="AB353" s="64"/>
      <c r="AC353" s="64"/>
    </row>
    <row r="354" spans="1:68" ht="14.25" hidden="1" customHeight="1" x14ac:dyDescent="0.25">
      <c r="A354" s="579" t="s">
        <v>139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63"/>
      <c r="AB354" s="63"/>
      <c r="AC354" s="63"/>
    </row>
    <row r="355" spans="1:68" ht="27" hidden="1" customHeight="1" x14ac:dyDescent="0.25">
      <c r="A355" s="60" t="s">
        <v>570</v>
      </c>
      <c r="B355" s="60" t="s">
        <v>571</v>
      </c>
      <c r="C355" s="34">
        <v>4301020178</v>
      </c>
      <c r="D355" s="572">
        <v>4607091383980</v>
      </c>
      <c r="E355" s="573"/>
      <c r="F355" s="59">
        <v>2.5</v>
      </c>
      <c r="G355" s="35">
        <v>6</v>
      </c>
      <c r="H355" s="59">
        <v>15</v>
      </c>
      <c r="I355" s="59">
        <v>15.48</v>
      </c>
      <c r="J355" s="35">
        <v>48</v>
      </c>
      <c r="K355" s="35" t="s">
        <v>106</v>
      </c>
      <c r="L355" s="35" t="s">
        <v>125</v>
      </c>
      <c r="M355" s="36" t="s">
        <v>107</v>
      </c>
      <c r="N355" s="36"/>
      <c r="O355" s="35">
        <v>50</v>
      </c>
      <c r="P355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7"/>
      <c r="V355" s="37"/>
      <c r="W355" s="38" t="s">
        <v>70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IFERROR(IF(Y355=0,"",ROUNDUP(Y355/H355,0)*0.02175),"")</f>
        <v/>
      </c>
      <c r="AA355" s="65"/>
      <c r="AB355" s="66"/>
      <c r="AC355" s="419" t="s">
        <v>572</v>
      </c>
      <c r="AG355" s="75"/>
      <c r="AJ355" s="79" t="s">
        <v>127</v>
      </c>
      <c r="AK355" s="79">
        <v>720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16.5" hidden="1" customHeight="1" x14ac:dyDescent="0.25">
      <c r="A356" s="60" t="s">
        <v>573</v>
      </c>
      <c r="B356" s="60" t="s">
        <v>574</v>
      </c>
      <c r="C356" s="34">
        <v>4301020179</v>
      </c>
      <c r="D356" s="572">
        <v>4607091384178</v>
      </c>
      <c r="E356" s="573"/>
      <c r="F356" s="59">
        <v>0.4</v>
      </c>
      <c r="G356" s="35">
        <v>10</v>
      </c>
      <c r="H356" s="59">
        <v>4</v>
      </c>
      <c r="I356" s="59">
        <v>4.21</v>
      </c>
      <c r="J356" s="35">
        <v>132</v>
      </c>
      <c r="K356" s="35" t="s">
        <v>111</v>
      </c>
      <c r="L356" s="35"/>
      <c r="M356" s="36" t="s">
        <v>107</v>
      </c>
      <c r="N356" s="36"/>
      <c r="O356" s="35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7"/>
      <c r="V356" s="37"/>
      <c r="W356" s="38" t="s">
        <v>70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IFERROR(IF(Y356=0,"",ROUNDUP(Y356/H356,0)*0.00902),"")</f>
        <v/>
      </c>
      <c r="AA356" s="65"/>
      <c r="AB356" s="66"/>
      <c r="AC356" s="421" t="s">
        <v>572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idden="1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72</v>
      </c>
      <c r="Q357" s="566"/>
      <c r="R357" s="566"/>
      <c r="S357" s="566"/>
      <c r="T357" s="566"/>
      <c r="U357" s="566"/>
      <c r="V357" s="567"/>
      <c r="W357" s="40" t="s">
        <v>73</v>
      </c>
      <c r="X357" s="41">
        <f>IFERROR(X355/H355,"0")+IFERROR(X356/H356,"0")</f>
        <v>0</v>
      </c>
      <c r="Y357" s="41">
        <f>IFERROR(Y355/H355,"0")+IFERROR(Y356/H356,"0")</f>
        <v>0</v>
      </c>
      <c r="Z357" s="41">
        <f>IFERROR(IF(Z355="",0,Z355),"0")+IFERROR(IF(Z356="",0,Z356),"0")</f>
        <v>0</v>
      </c>
      <c r="AA357" s="64"/>
      <c r="AB357" s="64"/>
      <c r="AC357" s="64"/>
    </row>
    <row r="358" spans="1:68" hidden="1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72</v>
      </c>
      <c r="Q358" s="566"/>
      <c r="R358" s="566"/>
      <c r="S358" s="566"/>
      <c r="T358" s="566"/>
      <c r="U358" s="566"/>
      <c r="V358" s="567"/>
      <c r="W358" s="40" t="s">
        <v>70</v>
      </c>
      <c r="X358" s="41">
        <f>IFERROR(SUM(X355:X356),"0")</f>
        <v>0</v>
      </c>
      <c r="Y358" s="41">
        <f>IFERROR(SUM(Y355:Y356),"0")</f>
        <v>0</v>
      </c>
      <c r="Z358" s="40"/>
      <c r="AA358" s="64"/>
      <c r="AB358" s="64"/>
      <c r="AC358" s="64"/>
    </row>
    <row r="359" spans="1:68" ht="14.25" hidden="1" customHeight="1" x14ac:dyDescent="0.25">
      <c r="A359" s="579" t="s">
        <v>74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63"/>
      <c r="AB359" s="63"/>
      <c r="AC359" s="63"/>
    </row>
    <row r="360" spans="1:68" ht="27" hidden="1" customHeight="1" x14ac:dyDescent="0.25">
      <c r="A360" s="60" t="s">
        <v>575</v>
      </c>
      <c r="B360" s="60" t="s">
        <v>576</v>
      </c>
      <c r="C360" s="34">
        <v>4301051903</v>
      </c>
      <c r="D360" s="572">
        <v>4607091383928</v>
      </c>
      <c r="E360" s="573"/>
      <c r="F360" s="59">
        <v>1.5</v>
      </c>
      <c r="G360" s="35">
        <v>6</v>
      </c>
      <c r="H360" s="59">
        <v>9</v>
      </c>
      <c r="I360" s="59">
        <v>9.5250000000000004</v>
      </c>
      <c r="J360" s="35">
        <v>64</v>
      </c>
      <c r="K360" s="35" t="s">
        <v>106</v>
      </c>
      <c r="L360" s="35"/>
      <c r="M360" s="36" t="s">
        <v>78</v>
      </c>
      <c r="N360" s="36"/>
      <c r="O360" s="35">
        <v>40</v>
      </c>
      <c r="P360" s="5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7"/>
      <c r="V360" s="37"/>
      <c r="W360" s="38" t="s">
        <v>70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577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578</v>
      </c>
      <c r="B361" s="60" t="s">
        <v>579</v>
      </c>
      <c r="C361" s="34">
        <v>4301051897</v>
      </c>
      <c r="D361" s="572">
        <v>4607091384260</v>
      </c>
      <c r="E361" s="573"/>
      <c r="F361" s="59">
        <v>1.5</v>
      </c>
      <c r="G361" s="35">
        <v>6</v>
      </c>
      <c r="H361" s="59">
        <v>9</v>
      </c>
      <c r="I361" s="59">
        <v>9.5190000000000001</v>
      </c>
      <c r="J361" s="35">
        <v>64</v>
      </c>
      <c r="K361" s="35" t="s">
        <v>106</v>
      </c>
      <c r="L361" s="35"/>
      <c r="M361" s="36" t="s">
        <v>78</v>
      </c>
      <c r="N361" s="36"/>
      <c r="O361" s="35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7"/>
      <c r="V361" s="37"/>
      <c r="W361" s="38" t="s">
        <v>70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IFERROR(IF(Y361=0,"",ROUNDUP(Y361/H361,0)*0.01898),"")</f>
        <v/>
      </c>
      <c r="AA361" s="65"/>
      <c r="AB361" s="66"/>
      <c r="AC361" s="425" t="s">
        <v>580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72</v>
      </c>
      <c r="Q362" s="566"/>
      <c r="R362" s="566"/>
      <c r="S362" s="566"/>
      <c r="T362" s="566"/>
      <c r="U362" s="566"/>
      <c r="V362" s="567"/>
      <c r="W362" s="40" t="s">
        <v>73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72</v>
      </c>
      <c r="Q363" s="566"/>
      <c r="R363" s="566"/>
      <c r="S363" s="566"/>
      <c r="T363" s="566"/>
      <c r="U363" s="566"/>
      <c r="V363" s="567"/>
      <c r="W363" s="40" t="s">
        <v>70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579" t="s">
        <v>174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63"/>
      <c r="AB364" s="63"/>
      <c r="AC364" s="63"/>
    </row>
    <row r="365" spans="1:68" ht="27" customHeight="1" x14ac:dyDescent="0.25">
      <c r="A365" s="60" t="s">
        <v>581</v>
      </c>
      <c r="B365" s="60" t="s">
        <v>582</v>
      </c>
      <c r="C365" s="34">
        <v>4301060439</v>
      </c>
      <c r="D365" s="572">
        <v>4607091384673</v>
      </c>
      <c r="E365" s="573"/>
      <c r="F365" s="59">
        <v>1.5</v>
      </c>
      <c r="G365" s="35">
        <v>6</v>
      </c>
      <c r="H365" s="59">
        <v>9</v>
      </c>
      <c r="I365" s="59">
        <v>9.5190000000000001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7"/>
      <c r="V365" s="37"/>
      <c r="W365" s="38" t="s">
        <v>70</v>
      </c>
      <c r="X365" s="56">
        <v>150</v>
      </c>
      <c r="Y365" s="53">
        <f>IFERROR(IF(X365="",0,CEILING((X365/$H365),1)*$H365),"")</f>
        <v>153</v>
      </c>
      <c r="Z365" s="39">
        <f>IFERROR(IF(Y365=0,"",ROUNDUP(Y365/H365,0)*0.01898),"")</f>
        <v>0.32266</v>
      </c>
      <c r="AA365" s="65"/>
      <c r="AB365" s="66"/>
      <c r="AC365" s="427" t="s">
        <v>583</v>
      </c>
      <c r="AG365" s="75"/>
      <c r="AJ365" s="79"/>
      <c r="AK365" s="79">
        <v>0</v>
      </c>
      <c r="BB365" s="428" t="s">
        <v>1</v>
      </c>
      <c r="BM365" s="75">
        <f>IFERROR(X365*I365/H365,"0")</f>
        <v>158.64999999999998</v>
      </c>
      <c r="BN365" s="75">
        <f>IFERROR(Y365*I365/H365,"0")</f>
        <v>161.82299999999998</v>
      </c>
      <c r="BO365" s="75">
        <f>IFERROR(1/J365*(X365/H365),"0")</f>
        <v>0.26041666666666669</v>
      </c>
      <c r="BP365" s="75">
        <f>IFERROR(1/J365*(Y365/H365),"0")</f>
        <v>0.265625</v>
      </c>
    </row>
    <row r="366" spans="1:68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72</v>
      </c>
      <c r="Q366" s="566"/>
      <c r="R366" s="566"/>
      <c r="S366" s="566"/>
      <c r="T366" s="566"/>
      <c r="U366" s="566"/>
      <c r="V366" s="567"/>
      <c r="W366" s="40" t="s">
        <v>73</v>
      </c>
      <c r="X366" s="41">
        <f>IFERROR(X365/H365,"0")</f>
        <v>16.666666666666668</v>
      </c>
      <c r="Y366" s="41">
        <f>IFERROR(Y365/H365,"0")</f>
        <v>17</v>
      </c>
      <c r="Z366" s="41">
        <f>IFERROR(IF(Z365="",0,Z365),"0")</f>
        <v>0.32266</v>
      </c>
      <c r="AA366" s="64"/>
      <c r="AB366" s="64"/>
      <c r="AC366" s="64"/>
    </row>
    <row r="367" spans="1:68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72</v>
      </c>
      <c r="Q367" s="566"/>
      <c r="R367" s="566"/>
      <c r="S367" s="566"/>
      <c r="T367" s="566"/>
      <c r="U367" s="566"/>
      <c r="V367" s="567"/>
      <c r="W367" s="40" t="s">
        <v>70</v>
      </c>
      <c r="X367" s="41">
        <f>IFERROR(SUM(X365:X365),"0")</f>
        <v>150</v>
      </c>
      <c r="Y367" s="41">
        <f>IFERROR(SUM(Y365:Y365),"0")</f>
        <v>153</v>
      </c>
      <c r="Z367" s="40"/>
      <c r="AA367" s="64"/>
      <c r="AB367" s="64"/>
      <c r="AC367" s="64"/>
    </row>
    <row r="368" spans="1:68" ht="16.5" hidden="1" customHeight="1" x14ac:dyDescent="0.25">
      <c r="A368" s="578" t="s">
        <v>584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62"/>
      <c r="AB368" s="62"/>
      <c r="AC368" s="62"/>
    </row>
    <row r="369" spans="1:68" ht="14.25" hidden="1" customHeight="1" x14ac:dyDescent="0.25">
      <c r="A369" s="579" t="s">
        <v>103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63"/>
      <c r="AB369" s="63"/>
      <c r="AC369" s="63"/>
    </row>
    <row r="370" spans="1:68" ht="37.5" hidden="1" customHeight="1" x14ac:dyDescent="0.25">
      <c r="A370" s="60" t="s">
        <v>585</v>
      </c>
      <c r="B370" s="60" t="s">
        <v>586</v>
      </c>
      <c r="C370" s="34">
        <v>4301011873</v>
      </c>
      <c r="D370" s="572">
        <v>4680115881907</v>
      </c>
      <c r="E370" s="573"/>
      <c r="F370" s="59">
        <v>1.8</v>
      </c>
      <c r="G370" s="35">
        <v>6</v>
      </c>
      <c r="H370" s="59">
        <v>10.8</v>
      </c>
      <c r="I370" s="59">
        <v>11.234999999999999</v>
      </c>
      <c r="J370" s="35">
        <v>64</v>
      </c>
      <c r="K370" s="35" t="s">
        <v>106</v>
      </c>
      <c r="L370" s="35"/>
      <c r="M370" s="36" t="s">
        <v>68</v>
      </c>
      <c r="N370" s="36"/>
      <c r="O370" s="35">
        <v>60</v>
      </c>
      <c r="P370" s="6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7"/>
      <c r="V370" s="37"/>
      <c r="W370" s="38" t="s">
        <v>70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587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588</v>
      </c>
      <c r="B371" s="60" t="s">
        <v>589</v>
      </c>
      <c r="C371" s="34">
        <v>4301011875</v>
      </c>
      <c r="D371" s="572">
        <v>4680115884885</v>
      </c>
      <c r="E371" s="573"/>
      <c r="F371" s="59">
        <v>0.8</v>
      </c>
      <c r="G371" s="35">
        <v>15</v>
      </c>
      <c r="H371" s="59">
        <v>12</v>
      </c>
      <c r="I371" s="59">
        <v>12.435</v>
      </c>
      <c r="J371" s="35">
        <v>64</v>
      </c>
      <c r="K371" s="35" t="s">
        <v>106</v>
      </c>
      <c r="L371" s="35"/>
      <c r="M371" s="36" t="s">
        <v>68</v>
      </c>
      <c r="N371" s="36"/>
      <c r="O371" s="35">
        <v>60</v>
      </c>
      <c r="P371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7"/>
      <c r="V371" s="37"/>
      <c r="W371" s="38" t="s">
        <v>70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IFERROR(IF(Y371=0,"",ROUNDUP(Y371/H371,0)*0.01898),"")</f>
        <v/>
      </c>
      <c r="AA371" s="65"/>
      <c r="AB371" s="66"/>
      <c r="AC371" s="431" t="s">
        <v>590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37.5" hidden="1" customHeight="1" x14ac:dyDescent="0.25">
      <c r="A372" s="60" t="s">
        <v>591</v>
      </c>
      <c r="B372" s="60" t="s">
        <v>592</v>
      </c>
      <c r="C372" s="34">
        <v>4301011871</v>
      </c>
      <c r="D372" s="572">
        <v>4680115884908</v>
      </c>
      <c r="E372" s="573"/>
      <c r="F372" s="59">
        <v>0.4</v>
      </c>
      <c r="G372" s="35">
        <v>10</v>
      </c>
      <c r="H372" s="59">
        <v>4</v>
      </c>
      <c r="I372" s="59">
        <v>4.21</v>
      </c>
      <c r="J372" s="35">
        <v>132</v>
      </c>
      <c r="K372" s="35" t="s">
        <v>111</v>
      </c>
      <c r="L372" s="35"/>
      <c r="M372" s="36" t="s">
        <v>68</v>
      </c>
      <c r="N372" s="36"/>
      <c r="O372" s="35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7"/>
      <c r="V372" s="37"/>
      <c r="W372" s="38" t="s">
        <v>70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/>
      <c r="AB372" s="66"/>
      <c r="AC372" s="433" t="s">
        <v>590</v>
      </c>
      <c r="AG372" s="75"/>
      <c r="AJ372" s="79"/>
      <c r="AK372" s="79">
        <v>0</v>
      </c>
      <c r="BB372" s="434" t="s">
        <v>1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idden="1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72</v>
      </c>
      <c r="Q373" s="566"/>
      <c r="R373" s="566"/>
      <c r="S373" s="566"/>
      <c r="T373" s="566"/>
      <c r="U373" s="566"/>
      <c r="V373" s="567"/>
      <c r="W373" s="40" t="s">
        <v>73</v>
      </c>
      <c r="X373" s="41">
        <f>IFERROR(X370/H370,"0")+IFERROR(X371/H371,"0")+IFERROR(X372/H372,"0")</f>
        <v>0</v>
      </c>
      <c r="Y373" s="41">
        <f>IFERROR(Y370/H370,"0")+IFERROR(Y371/H371,"0")+IFERROR(Y372/H372,"0")</f>
        <v>0</v>
      </c>
      <c r="Z373" s="41">
        <f>IFERROR(IF(Z370="",0,Z370),"0")+IFERROR(IF(Z371="",0,Z371),"0")+IFERROR(IF(Z372="",0,Z372),"0")</f>
        <v>0</v>
      </c>
      <c r="AA373" s="64"/>
      <c r="AB373" s="64"/>
      <c r="AC373" s="64"/>
    </row>
    <row r="374" spans="1:68" hidden="1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72</v>
      </c>
      <c r="Q374" s="566"/>
      <c r="R374" s="566"/>
      <c r="S374" s="566"/>
      <c r="T374" s="566"/>
      <c r="U374" s="566"/>
      <c r="V374" s="567"/>
      <c r="W374" s="40" t="s">
        <v>70</v>
      </c>
      <c r="X374" s="41">
        <f>IFERROR(SUM(X370:X372),"0")</f>
        <v>0</v>
      </c>
      <c r="Y374" s="41">
        <f>IFERROR(SUM(Y370:Y372),"0")</f>
        <v>0</v>
      </c>
      <c r="Z374" s="40"/>
      <c r="AA374" s="64"/>
      <c r="AB374" s="64"/>
      <c r="AC374" s="64"/>
    </row>
    <row r="375" spans="1:68" ht="14.25" hidden="1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63"/>
      <c r="AB375" s="63"/>
      <c r="AC375" s="63"/>
    </row>
    <row r="376" spans="1:68" ht="27" hidden="1" customHeight="1" x14ac:dyDescent="0.25">
      <c r="A376" s="60" t="s">
        <v>593</v>
      </c>
      <c r="B376" s="60" t="s">
        <v>594</v>
      </c>
      <c r="C376" s="34">
        <v>4301031303</v>
      </c>
      <c r="D376" s="572">
        <v>4607091384802</v>
      </c>
      <c r="E376" s="573"/>
      <c r="F376" s="59">
        <v>0.73</v>
      </c>
      <c r="G376" s="35">
        <v>6</v>
      </c>
      <c r="H376" s="59">
        <v>4.38</v>
      </c>
      <c r="I376" s="59">
        <v>4.6500000000000004</v>
      </c>
      <c r="J376" s="35">
        <v>132</v>
      </c>
      <c r="K376" s="35" t="s">
        <v>111</v>
      </c>
      <c r="L376" s="35"/>
      <c r="M376" s="36" t="s">
        <v>68</v>
      </c>
      <c r="N376" s="36"/>
      <c r="O376" s="35">
        <v>35</v>
      </c>
      <c r="P376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IFERROR(IF(Y376=0,"",ROUNDUP(Y376/H376,0)*0.00902),"")</f>
        <v/>
      </c>
      <c r="AA376" s="65"/>
      <c r="AB376" s="66"/>
      <c r="AC376" s="435" t="s">
        <v>595</v>
      </c>
      <c r="AG376" s="75"/>
      <c r="AJ376" s="79"/>
      <c r="AK376" s="79">
        <v>0</v>
      </c>
      <c r="BB376" s="436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idden="1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72</v>
      </c>
      <c r="Q377" s="566"/>
      <c r="R377" s="566"/>
      <c r="S377" s="566"/>
      <c r="T377" s="566"/>
      <c r="U377" s="566"/>
      <c r="V377" s="567"/>
      <c r="W377" s="40" t="s">
        <v>73</v>
      </c>
      <c r="X377" s="41">
        <f>IFERROR(X376/H376,"0")</f>
        <v>0</v>
      </c>
      <c r="Y377" s="41">
        <f>IFERROR(Y376/H376,"0")</f>
        <v>0</v>
      </c>
      <c r="Z377" s="41">
        <f>IFERROR(IF(Z376="",0,Z376),"0")</f>
        <v>0</v>
      </c>
      <c r="AA377" s="64"/>
      <c r="AB377" s="64"/>
      <c r="AC377" s="64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72</v>
      </c>
      <c r="Q378" s="566"/>
      <c r="R378" s="566"/>
      <c r="S378" s="566"/>
      <c r="T378" s="566"/>
      <c r="U378" s="566"/>
      <c r="V378" s="567"/>
      <c r="W378" s="40" t="s">
        <v>70</v>
      </c>
      <c r="X378" s="41">
        <f>IFERROR(SUM(X376:X376),"0")</f>
        <v>0</v>
      </c>
      <c r="Y378" s="41">
        <f>IFERROR(SUM(Y376:Y376),"0")</f>
        <v>0</v>
      </c>
      <c r="Z378" s="40"/>
      <c r="AA378" s="64"/>
      <c r="AB378" s="64"/>
      <c r="AC378" s="64"/>
    </row>
    <row r="379" spans="1:68" ht="14.25" hidden="1" customHeight="1" x14ac:dyDescent="0.25">
      <c r="A379" s="579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63"/>
      <c r="AB379" s="63"/>
      <c r="AC379" s="63"/>
    </row>
    <row r="380" spans="1:68" ht="27" customHeight="1" x14ac:dyDescent="0.25">
      <c r="A380" s="60" t="s">
        <v>596</v>
      </c>
      <c r="B380" s="60" t="s">
        <v>597</v>
      </c>
      <c r="C380" s="34">
        <v>4301051899</v>
      </c>
      <c r="D380" s="572">
        <v>4607091384246</v>
      </c>
      <c r="E380" s="573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/>
      <c r="M380" s="36" t="s">
        <v>78</v>
      </c>
      <c r="N380" s="36"/>
      <c r="O380" s="35">
        <v>40</v>
      </c>
      <c r="P380" s="75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7"/>
      <c r="V380" s="37"/>
      <c r="W380" s="38" t="s">
        <v>70</v>
      </c>
      <c r="X380" s="56">
        <v>1200</v>
      </c>
      <c r="Y380" s="53">
        <f>IFERROR(IF(X380="",0,CEILING((X380/$H380),1)*$H380),"")</f>
        <v>1206</v>
      </c>
      <c r="Z380" s="39">
        <f>IFERROR(IF(Y380=0,"",ROUNDUP(Y380/H380,0)*0.01898),"")</f>
        <v>2.54332</v>
      </c>
      <c r="AA380" s="65"/>
      <c r="AB380" s="66"/>
      <c r="AC380" s="437" t="s">
        <v>598</v>
      </c>
      <c r="AG380" s="75"/>
      <c r="AJ380" s="79"/>
      <c r="AK380" s="79">
        <v>0</v>
      </c>
      <c r="BB380" s="438" t="s">
        <v>1</v>
      </c>
      <c r="BM380" s="75">
        <f>IFERROR(X380*I380/H380,"0")</f>
        <v>1269.1999999999998</v>
      </c>
      <c r="BN380" s="75">
        <f>IFERROR(Y380*I380/H380,"0")</f>
        <v>1275.546</v>
      </c>
      <c r="BO380" s="75">
        <f>IFERROR(1/J380*(X380/H380),"0")</f>
        <v>2.0833333333333335</v>
      </c>
      <c r="BP380" s="75">
        <f>IFERROR(1/J380*(Y380/H380),"0")</f>
        <v>2.09375</v>
      </c>
    </row>
    <row r="381" spans="1:68" ht="27" customHeight="1" x14ac:dyDescent="0.25">
      <c r="A381" s="60" t="s">
        <v>599</v>
      </c>
      <c r="B381" s="60" t="s">
        <v>600</v>
      </c>
      <c r="C381" s="34">
        <v>4301051660</v>
      </c>
      <c r="D381" s="572">
        <v>4607091384253</v>
      </c>
      <c r="E381" s="573"/>
      <c r="F381" s="59">
        <v>0.4</v>
      </c>
      <c r="G381" s="35">
        <v>6</v>
      </c>
      <c r="H381" s="59">
        <v>2.4</v>
      </c>
      <c r="I381" s="59">
        <v>2.6640000000000001</v>
      </c>
      <c r="J381" s="35">
        <v>182</v>
      </c>
      <c r="K381" s="35" t="s">
        <v>77</v>
      </c>
      <c r="L381" s="35"/>
      <c r="M381" s="36" t="s">
        <v>78</v>
      </c>
      <c r="N381" s="36"/>
      <c r="O381" s="35">
        <v>40</v>
      </c>
      <c r="P381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7"/>
      <c r="V381" s="37"/>
      <c r="W381" s="38" t="s">
        <v>70</v>
      </c>
      <c r="X381" s="56">
        <v>500</v>
      </c>
      <c r="Y381" s="53">
        <f>IFERROR(IF(X381="",0,CEILING((X381/$H381),1)*$H381),"")</f>
        <v>501.59999999999997</v>
      </c>
      <c r="Z381" s="39">
        <f>IFERROR(IF(Y381=0,"",ROUNDUP(Y381/H381,0)*0.00651),"")</f>
        <v>1.36059</v>
      </c>
      <c r="AA381" s="65"/>
      <c r="AB381" s="66"/>
      <c r="AC381" s="439" t="s">
        <v>598</v>
      </c>
      <c r="AG381" s="75"/>
      <c r="AJ381" s="79"/>
      <c r="AK381" s="79">
        <v>0</v>
      </c>
      <c r="BB381" s="440" t="s">
        <v>1</v>
      </c>
      <c r="BM381" s="75">
        <f>IFERROR(X381*I381/H381,"0")</f>
        <v>555</v>
      </c>
      <c r="BN381" s="75">
        <f>IFERROR(Y381*I381/H381,"0")</f>
        <v>556.77600000000007</v>
      </c>
      <c r="BO381" s="75">
        <f>IFERROR(1/J381*(X381/H381),"0")</f>
        <v>1.1446886446886448</v>
      </c>
      <c r="BP381" s="75">
        <f>IFERROR(1/J381*(Y381/H381),"0")</f>
        <v>1.1483516483516485</v>
      </c>
    </row>
    <row r="382" spans="1:68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72</v>
      </c>
      <c r="Q382" s="566"/>
      <c r="R382" s="566"/>
      <c r="S382" s="566"/>
      <c r="T382" s="566"/>
      <c r="U382" s="566"/>
      <c r="V382" s="567"/>
      <c r="W382" s="40" t="s">
        <v>73</v>
      </c>
      <c r="X382" s="41">
        <f>IFERROR(X380/H380,"0")+IFERROR(X381/H381,"0")</f>
        <v>341.66666666666669</v>
      </c>
      <c r="Y382" s="41">
        <f>IFERROR(Y380/H380,"0")+IFERROR(Y381/H381,"0")</f>
        <v>343</v>
      </c>
      <c r="Z382" s="41">
        <f>IFERROR(IF(Z380="",0,Z380),"0")+IFERROR(IF(Z381="",0,Z381),"0")</f>
        <v>3.9039099999999998</v>
      </c>
      <c r="AA382" s="64"/>
      <c r="AB382" s="64"/>
      <c r="AC382" s="64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72</v>
      </c>
      <c r="Q383" s="566"/>
      <c r="R383" s="566"/>
      <c r="S383" s="566"/>
      <c r="T383" s="566"/>
      <c r="U383" s="566"/>
      <c r="V383" s="567"/>
      <c r="W383" s="40" t="s">
        <v>70</v>
      </c>
      <c r="X383" s="41">
        <f>IFERROR(SUM(X380:X381),"0")</f>
        <v>1700</v>
      </c>
      <c r="Y383" s="41">
        <f>IFERROR(SUM(Y380:Y381),"0")</f>
        <v>1707.6</v>
      </c>
      <c r="Z383" s="40"/>
      <c r="AA383" s="64"/>
      <c r="AB383" s="64"/>
      <c r="AC383" s="64"/>
    </row>
    <row r="384" spans="1:68" ht="14.25" hidden="1" customHeight="1" x14ac:dyDescent="0.25">
      <c r="A384" s="579" t="s">
        <v>174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63"/>
      <c r="AB384" s="63"/>
      <c r="AC384" s="63"/>
    </row>
    <row r="385" spans="1:68" ht="27" hidden="1" customHeight="1" x14ac:dyDescent="0.25">
      <c r="A385" s="60" t="s">
        <v>601</v>
      </c>
      <c r="B385" s="60" t="s">
        <v>602</v>
      </c>
      <c r="C385" s="34">
        <v>4301060441</v>
      </c>
      <c r="D385" s="572">
        <v>4607091389357</v>
      </c>
      <c r="E385" s="573"/>
      <c r="F385" s="59">
        <v>1.5</v>
      </c>
      <c r="G385" s="35">
        <v>6</v>
      </c>
      <c r="H385" s="59">
        <v>9</v>
      </c>
      <c r="I385" s="59">
        <v>9.4350000000000005</v>
      </c>
      <c r="J385" s="35">
        <v>64</v>
      </c>
      <c r="K385" s="35" t="s">
        <v>106</v>
      </c>
      <c r="L385" s="35"/>
      <c r="M385" s="36" t="s">
        <v>78</v>
      </c>
      <c r="N385" s="36"/>
      <c r="O385" s="35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7"/>
      <c r="V385" s="37"/>
      <c r="W385" s="38" t="s">
        <v>70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IFERROR(IF(Y385=0,"",ROUNDUP(Y385/H385,0)*0.01898),"")</f>
        <v/>
      </c>
      <c r="AA385" s="65"/>
      <c r="AB385" s="66"/>
      <c r="AC385" s="441" t="s">
        <v>603</v>
      </c>
      <c r="AG385" s="75"/>
      <c r="AJ385" s="79"/>
      <c r="AK385" s="79">
        <v>0</v>
      </c>
      <c r="BB385" s="442" t="s">
        <v>1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idden="1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72</v>
      </c>
      <c r="Q386" s="566"/>
      <c r="R386" s="566"/>
      <c r="S386" s="566"/>
      <c r="T386" s="566"/>
      <c r="U386" s="566"/>
      <c r="V386" s="567"/>
      <c r="W386" s="40" t="s">
        <v>73</v>
      </c>
      <c r="X386" s="41">
        <f>IFERROR(X385/H385,"0")</f>
        <v>0</v>
      </c>
      <c r="Y386" s="41">
        <f>IFERROR(Y385/H385,"0")</f>
        <v>0</v>
      </c>
      <c r="Z386" s="41">
        <f>IFERROR(IF(Z385="",0,Z385),"0")</f>
        <v>0</v>
      </c>
      <c r="AA386" s="64"/>
      <c r="AB386" s="64"/>
      <c r="AC386" s="64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72</v>
      </c>
      <c r="Q387" s="566"/>
      <c r="R387" s="566"/>
      <c r="S387" s="566"/>
      <c r="T387" s="566"/>
      <c r="U387" s="566"/>
      <c r="V387" s="567"/>
      <c r="W387" s="40" t="s">
        <v>70</v>
      </c>
      <c r="X387" s="41">
        <f>IFERROR(SUM(X385:X385),"0")</f>
        <v>0</v>
      </c>
      <c r="Y387" s="41">
        <f>IFERROR(SUM(Y385:Y385),"0")</f>
        <v>0</v>
      </c>
      <c r="Z387" s="40"/>
      <c r="AA387" s="64"/>
      <c r="AB387" s="64"/>
      <c r="AC387" s="64"/>
    </row>
    <row r="388" spans="1:68" ht="27.75" hidden="1" customHeight="1" x14ac:dyDescent="0.2">
      <c r="A388" s="633" t="s">
        <v>604</v>
      </c>
      <c r="B388" s="634"/>
      <c r="C388" s="634"/>
      <c r="D388" s="634"/>
      <c r="E388" s="634"/>
      <c r="F388" s="634"/>
      <c r="G388" s="634"/>
      <c r="H388" s="634"/>
      <c r="I388" s="634"/>
      <c r="J388" s="634"/>
      <c r="K388" s="634"/>
      <c r="L388" s="634"/>
      <c r="M388" s="634"/>
      <c r="N388" s="634"/>
      <c r="O388" s="634"/>
      <c r="P388" s="634"/>
      <c r="Q388" s="634"/>
      <c r="R388" s="634"/>
      <c r="S388" s="634"/>
      <c r="T388" s="634"/>
      <c r="U388" s="634"/>
      <c r="V388" s="634"/>
      <c r="W388" s="634"/>
      <c r="X388" s="634"/>
      <c r="Y388" s="634"/>
      <c r="Z388" s="634"/>
      <c r="AA388" s="52"/>
      <c r="AB388" s="52"/>
      <c r="AC388" s="52"/>
    </row>
    <row r="389" spans="1:68" ht="16.5" hidden="1" customHeight="1" x14ac:dyDescent="0.25">
      <c r="A389" s="578" t="s">
        <v>605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62"/>
      <c r="AB389" s="62"/>
      <c r="AC389" s="62"/>
    </row>
    <row r="390" spans="1:68" ht="14.25" hidden="1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63"/>
      <c r="AB390" s="63"/>
      <c r="AC390" s="63"/>
    </row>
    <row r="391" spans="1:68" ht="27" hidden="1" customHeight="1" x14ac:dyDescent="0.25">
      <c r="A391" s="60" t="s">
        <v>606</v>
      </c>
      <c r="B391" s="60" t="s">
        <v>607</v>
      </c>
      <c r="C391" s="34">
        <v>4301031405</v>
      </c>
      <c r="D391" s="572">
        <v>4680115886100</v>
      </c>
      <c r="E391" s="573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8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7"/>
      <c r="V391" s="37"/>
      <c r="W391" s="38" t="s">
        <v>70</v>
      </c>
      <c r="X391" s="56">
        <v>0</v>
      </c>
      <c r="Y391" s="53">
        <f t="shared" ref="Y391:Y400" si="52">IFERROR(IF(X391="",0,CEILING((X391/$H391),1)*$H391),"")</f>
        <v>0</v>
      </c>
      <c r="Z391" s="39" t="str">
        <f>IFERROR(IF(Y391=0,"",ROUNDUP(Y391/H391,0)*0.00902),"")</f>
        <v/>
      </c>
      <c r="AA391" s="65"/>
      <c r="AB391" s="66"/>
      <c r="AC391" s="443" t="s">
        <v>608</v>
      </c>
      <c r="AG391" s="75"/>
      <c r="AJ391" s="79"/>
      <c r="AK391" s="79">
        <v>0</v>
      </c>
      <c r="BB391" s="444" t="s">
        <v>1</v>
      </c>
      <c r="BM391" s="75">
        <f t="shared" ref="BM391:BM400" si="53">IFERROR(X391*I391/H391,"0")</f>
        <v>0</v>
      </c>
      <c r="BN391" s="75">
        <f t="shared" ref="BN391:BN400" si="54">IFERROR(Y391*I391/H391,"0")</f>
        <v>0</v>
      </c>
      <c r="BO391" s="75">
        <f t="shared" ref="BO391:BO400" si="55">IFERROR(1/J391*(X391/H391),"0")</f>
        <v>0</v>
      </c>
      <c r="BP391" s="75">
        <f t="shared" ref="BP391:BP400" si="56">IFERROR(1/J391*(Y391/H391),"0")</f>
        <v>0</v>
      </c>
    </row>
    <row r="392" spans="1:68" ht="27" hidden="1" customHeight="1" x14ac:dyDescent="0.25">
      <c r="A392" s="60" t="s">
        <v>609</v>
      </c>
      <c r="B392" s="60" t="s">
        <v>610</v>
      </c>
      <c r="C392" s="34">
        <v>4301031382</v>
      </c>
      <c r="D392" s="572">
        <v>4680115886117</v>
      </c>
      <c r="E392" s="573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8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7"/>
      <c r="V392" s="37"/>
      <c r="W392" s="38" t="s">
        <v>70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611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609</v>
      </c>
      <c r="B393" s="60" t="s">
        <v>612</v>
      </c>
      <c r="C393" s="34">
        <v>4301031406</v>
      </c>
      <c r="D393" s="572">
        <v>4680115886117</v>
      </c>
      <c r="E393" s="573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111</v>
      </c>
      <c r="L393" s="35"/>
      <c r="M393" s="36" t="s">
        <v>68</v>
      </c>
      <c r="N393" s="36"/>
      <c r="O393" s="35">
        <v>50</v>
      </c>
      <c r="P393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7"/>
      <c r="V393" s="37"/>
      <c r="W393" s="38" t="s">
        <v>70</v>
      </c>
      <c r="X393" s="56">
        <v>50</v>
      </c>
      <c r="Y393" s="53">
        <f t="shared" si="52"/>
        <v>54</v>
      </c>
      <c r="Z393" s="39">
        <f>IFERROR(IF(Y393=0,"",ROUNDUP(Y393/H393,0)*0.00902),"")</f>
        <v>9.0200000000000002E-2</v>
      </c>
      <c r="AA393" s="65"/>
      <c r="AB393" s="66"/>
      <c r="AC393" s="447" t="s">
        <v>611</v>
      </c>
      <c r="AG393" s="75"/>
      <c r="AJ393" s="79"/>
      <c r="AK393" s="79">
        <v>0</v>
      </c>
      <c r="BB393" s="448" t="s">
        <v>1</v>
      </c>
      <c r="BM393" s="75">
        <f t="shared" si="53"/>
        <v>51.944444444444443</v>
      </c>
      <c r="BN393" s="75">
        <f t="shared" si="54"/>
        <v>56.099999999999994</v>
      </c>
      <c r="BO393" s="75">
        <f t="shared" si="55"/>
        <v>7.0145903479236812E-2</v>
      </c>
      <c r="BP393" s="75">
        <f t="shared" si="56"/>
        <v>7.575757575757576E-2</v>
      </c>
    </row>
    <row r="394" spans="1:68" ht="27" customHeight="1" x14ac:dyDescent="0.25">
      <c r="A394" s="60" t="s">
        <v>613</v>
      </c>
      <c r="B394" s="60" t="s">
        <v>614</v>
      </c>
      <c r="C394" s="34">
        <v>4301031402</v>
      </c>
      <c r="D394" s="572">
        <v>4680115886124</v>
      </c>
      <c r="E394" s="573"/>
      <c r="F394" s="59">
        <v>0.9</v>
      </c>
      <c r="G394" s="35">
        <v>6</v>
      </c>
      <c r="H394" s="59">
        <v>5.4</v>
      </c>
      <c r="I394" s="59">
        <v>5.61</v>
      </c>
      <c r="J394" s="35">
        <v>132</v>
      </c>
      <c r="K394" s="35" t="s">
        <v>111</v>
      </c>
      <c r="L394" s="35"/>
      <c r="M394" s="36" t="s">
        <v>68</v>
      </c>
      <c r="N394" s="36"/>
      <c r="O394" s="35">
        <v>50</v>
      </c>
      <c r="P394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7"/>
      <c r="V394" s="37"/>
      <c r="W394" s="38" t="s">
        <v>70</v>
      </c>
      <c r="X394" s="56">
        <v>100</v>
      </c>
      <c r="Y394" s="53">
        <f t="shared" si="52"/>
        <v>102.60000000000001</v>
      </c>
      <c r="Z394" s="39">
        <f>IFERROR(IF(Y394=0,"",ROUNDUP(Y394/H394,0)*0.00902),"")</f>
        <v>0.17138</v>
      </c>
      <c r="AA394" s="65"/>
      <c r="AB394" s="66"/>
      <c r="AC394" s="449" t="s">
        <v>615</v>
      </c>
      <c r="AG394" s="75"/>
      <c r="AJ394" s="79"/>
      <c r="AK394" s="79">
        <v>0</v>
      </c>
      <c r="BB394" s="450" t="s">
        <v>1</v>
      </c>
      <c r="BM394" s="75">
        <f t="shared" si="53"/>
        <v>103.88888888888889</v>
      </c>
      <c r="BN394" s="75">
        <f t="shared" si="54"/>
        <v>106.59000000000002</v>
      </c>
      <c r="BO394" s="75">
        <f t="shared" si="55"/>
        <v>0.14029180695847362</v>
      </c>
      <c r="BP394" s="75">
        <f t="shared" si="56"/>
        <v>0.14393939393939395</v>
      </c>
    </row>
    <row r="395" spans="1:68" ht="27" hidden="1" customHeight="1" x14ac:dyDescent="0.25">
      <c r="A395" s="60" t="s">
        <v>616</v>
      </c>
      <c r="B395" s="60" t="s">
        <v>617</v>
      </c>
      <c r="C395" s="34">
        <v>4301031366</v>
      </c>
      <c r="D395" s="572">
        <v>4680115883147</v>
      </c>
      <c r="E395" s="573"/>
      <c r="F395" s="59">
        <v>0.28000000000000003</v>
      </c>
      <c r="G395" s="35">
        <v>6</v>
      </c>
      <c r="H395" s="59">
        <v>1.68</v>
      </c>
      <c r="I395" s="59">
        <v>1.81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7"/>
      <c r="V395" s="37"/>
      <c r="W395" s="38" t="s">
        <v>70</v>
      </c>
      <c r="X395" s="56">
        <v>0</v>
      </c>
      <c r="Y395" s="53">
        <f t="shared" si="52"/>
        <v>0</v>
      </c>
      <c r="Z395" s="39" t="str">
        <f t="shared" ref="Z395:Z400" si="57">IFERROR(IF(Y395=0,"",ROUNDUP(Y395/H395,0)*0.00502),"")</f>
        <v/>
      </c>
      <c r="AA395" s="65"/>
      <c r="AB395" s="66"/>
      <c r="AC395" s="451" t="s">
        <v>608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27" hidden="1" customHeight="1" x14ac:dyDescent="0.25">
      <c r="A396" s="60" t="s">
        <v>618</v>
      </c>
      <c r="B396" s="60" t="s">
        <v>619</v>
      </c>
      <c r="C396" s="34">
        <v>4301031362</v>
      </c>
      <c r="D396" s="572">
        <v>4607091384338</v>
      </c>
      <c r="E396" s="573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6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7"/>
      <c r="V396" s="37"/>
      <c r="W396" s="38" t="s">
        <v>70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608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37.5" hidden="1" customHeight="1" x14ac:dyDescent="0.25">
      <c r="A397" s="60" t="s">
        <v>620</v>
      </c>
      <c r="B397" s="60" t="s">
        <v>621</v>
      </c>
      <c r="C397" s="34">
        <v>4301031361</v>
      </c>
      <c r="D397" s="572">
        <v>4607091389524</v>
      </c>
      <c r="E397" s="573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7"/>
      <c r="V397" s="37"/>
      <c r="W397" s="38" t="s">
        <v>70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622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hidden="1" customHeight="1" x14ac:dyDescent="0.25">
      <c r="A398" s="60" t="s">
        <v>623</v>
      </c>
      <c r="B398" s="60" t="s">
        <v>624</v>
      </c>
      <c r="C398" s="34">
        <v>4301031364</v>
      </c>
      <c r="D398" s="572">
        <v>4680115883161</v>
      </c>
      <c r="E398" s="573"/>
      <c r="F398" s="59">
        <v>0.28000000000000003</v>
      </c>
      <c r="G398" s="35">
        <v>6</v>
      </c>
      <c r="H398" s="59">
        <v>1.68</v>
      </c>
      <c r="I398" s="59">
        <v>1.81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6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7"/>
      <c r="V398" s="37"/>
      <c r="W398" s="38" t="s">
        <v>70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625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27" hidden="1" customHeight="1" x14ac:dyDescent="0.25">
      <c r="A399" s="60" t="s">
        <v>626</v>
      </c>
      <c r="B399" s="60" t="s">
        <v>627</v>
      </c>
      <c r="C399" s="34">
        <v>4301031358</v>
      </c>
      <c r="D399" s="572">
        <v>4607091389531</v>
      </c>
      <c r="E399" s="573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67</v>
      </c>
      <c r="L399" s="35"/>
      <c r="M399" s="36" t="s">
        <v>68</v>
      </c>
      <c r="N399" s="36"/>
      <c r="O399" s="35">
        <v>50</v>
      </c>
      <c r="P399" s="6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7"/>
      <c r="V399" s="37"/>
      <c r="W399" s="38" t="s">
        <v>70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628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ht="37.5" hidden="1" customHeight="1" x14ac:dyDescent="0.25">
      <c r="A400" s="60" t="s">
        <v>629</v>
      </c>
      <c r="B400" s="60" t="s">
        <v>630</v>
      </c>
      <c r="C400" s="34">
        <v>4301031360</v>
      </c>
      <c r="D400" s="572">
        <v>4607091384345</v>
      </c>
      <c r="E400" s="573"/>
      <c r="F400" s="59">
        <v>0.35</v>
      </c>
      <c r="G400" s="35">
        <v>6</v>
      </c>
      <c r="H400" s="59">
        <v>2.1</v>
      </c>
      <c r="I400" s="59">
        <v>2.23</v>
      </c>
      <c r="J400" s="35">
        <v>234</v>
      </c>
      <c r="K400" s="35" t="s">
        <v>67</v>
      </c>
      <c r="L400" s="35"/>
      <c r="M400" s="36" t="s">
        <v>68</v>
      </c>
      <c r="N400" s="36"/>
      <c r="O400" s="35">
        <v>50</v>
      </c>
      <c r="P400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7"/>
      <c r="V400" s="37"/>
      <c r="W400" s="38" t="s">
        <v>70</v>
      </c>
      <c r="X400" s="56">
        <v>0</v>
      </c>
      <c r="Y400" s="53">
        <f t="shared" si="52"/>
        <v>0</v>
      </c>
      <c r="Z400" s="39" t="str">
        <f t="shared" si="57"/>
        <v/>
      </c>
      <c r="AA400" s="65"/>
      <c r="AB400" s="66"/>
      <c r="AC400" s="461" t="s">
        <v>625</v>
      </c>
      <c r="AG400" s="75"/>
      <c r="AJ400" s="79"/>
      <c r="AK400" s="79">
        <v>0</v>
      </c>
      <c r="BB400" s="462" t="s">
        <v>1</v>
      </c>
      <c r="BM400" s="75">
        <f t="shared" si="53"/>
        <v>0</v>
      </c>
      <c r="BN400" s="75">
        <f t="shared" si="54"/>
        <v>0</v>
      </c>
      <c r="BO400" s="75">
        <f t="shared" si="55"/>
        <v>0</v>
      </c>
      <c r="BP400" s="75">
        <f t="shared" si="56"/>
        <v>0</v>
      </c>
    </row>
    <row r="401" spans="1:68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72</v>
      </c>
      <c r="Q401" s="566"/>
      <c r="R401" s="566"/>
      <c r="S401" s="566"/>
      <c r="T401" s="566"/>
      <c r="U401" s="566"/>
      <c r="V401" s="567"/>
      <c r="W401" s="40" t="s">
        <v>73</v>
      </c>
      <c r="X401" s="41">
        <f>IFERROR(X391/H391,"0")+IFERROR(X392/H392,"0")+IFERROR(X393/H393,"0")+IFERROR(X394/H394,"0")+IFERROR(X395/H395,"0")+IFERROR(X396/H396,"0")+IFERROR(X397/H397,"0")+IFERROR(X398/H398,"0")+IFERROR(X399/H399,"0")+IFERROR(X400/H400,"0")</f>
        <v>27.777777777777779</v>
      </c>
      <c r="Y401" s="41">
        <f>IFERROR(Y391/H391,"0")+IFERROR(Y392/H392,"0")+IFERROR(Y393/H393,"0")+IFERROR(Y394/H394,"0")+IFERROR(Y395/H395,"0")+IFERROR(Y396/H396,"0")+IFERROR(Y397/H397,"0")+IFERROR(Y398/H398,"0")+IFERROR(Y399/H399,"0")+IFERROR(Y400/H400,"0")</f>
        <v>29</v>
      </c>
      <c r="Z401" s="4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0.26158000000000003</v>
      </c>
      <c r="AA401" s="64"/>
      <c r="AB401" s="64"/>
      <c r="AC401" s="64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72</v>
      </c>
      <c r="Q402" s="566"/>
      <c r="R402" s="566"/>
      <c r="S402" s="566"/>
      <c r="T402" s="566"/>
      <c r="U402" s="566"/>
      <c r="V402" s="567"/>
      <c r="W402" s="40" t="s">
        <v>70</v>
      </c>
      <c r="X402" s="41">
        <f>IFERROR(SUM(X391:X400),"0")</f>
        <v>150</v>
      </c>
      <c r="Y402" s="41">
        <f>IFERROR(SUM(Y391:Y400),"0")</f>
        <v>156.60000000000002</v>
      </c>
      <c r="Z402" s="40"/>
      <c r="AA402" s="64"/>
      <c r="AB402" s="64"/>
      <c r="AC402" s="64"/>
    </row>
    <row r="403" spans="1:68" ht="14.25" hidden="1" customHeight="1" x14ac:dyDescent="0.25">
      <c r="A403" s="579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63"/>
      <c r="AB403" s="63"/>
      <c r="AC403" s="63"/>
    </row>
    <row r="404" spans="1:68" ht="27" hidden="1" customHeight="1" x14ac:dyDescent="0.25">
      <c r="A404" s="60" t="s">
        <v>631</v>
      </c>
      <c r="B404" s="60" t="s">
        <v>632</v>
      </c>
      <c r="C404" s="34">
        <v>4301051284</v>
      </c>
      <c r="D404" s="572">
        <v>4607091384352</v>
      </c>
      <c r="E404" s="573"/>
      <c r="F404" s="59">
        <v>0.6</v>
      </c>
      <c r="G404" s="35">
        <v>4</v>
      </c>
      <c r="H404" s="59">
        <v>2.4</v>
      </c>
      <c r="I404" s="59">
        <v>2.6459999999999999</v>
      </c>
      <c r="J404" s="35">
        <v>132</v>
      </c>
      <c r="K404" s="35" t="s">
        <v>111</v>
      </c>
      <c r="L404" s="35"/>
      <c r="M404" s="36" t="s">
        <v>78</v>
      </c>
      <c r="N404" s="36"/>
      <c r="O404" s="35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7"/>
      <c r="V404" s="37"/>
      <c r="W404" s="38" t="s">
        <v>70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IFERROR(IF(Y404=0,"",ROUNDUP(Y404/H404,0)*0.00902),"")</f>
        <v/>
      </c>
      <c r="AA404" s="65"/>
      <c r="AB404" s="66"/>
      <c r="AC404" s="463" t="s">
        <v>633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hidden="1" customHeight="1" x14ac:dyDescent="0.25">
      <c r="A405" s="60" t="s">
        <v>634</v>
      </c>
      <c r="B405" s="60" t="s">
        <v>635</v>
      </c>
      <c r="C405" s="34">
        <v>4301051431</v>
      </c>
      <c r="D405" s="572">
        <v>4607091389654</v>
      </c>
      <c r="E405" s="573"/>
      <c r="F405" s="59">
        <v>0.33</v>
      </c>
      <c r="G405" s="35">
        <v>6</v>
      </c>
      <c r="H405" s="59">
        <v>1.98</v>
      </c>
      <c r="I405" s="59">
        <v>2.238</v>
      </c>
      <c r="J405" s="35">
        <v>182</v>
      </c>
      <c r="K405" s="35" t="s">
        <v>77</v>
      </c>
      <c r="L405" s="35"/>
      <c r="M405" s="36" t="s">
        <v>78</v>
      </c>
      <c r="N405" s="36"/>
      <c r="O405" s="35">
        <v>45</v>
      </c>
      <c r="P405" s="8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7"/>
      <c r="V405" s="37"/>
      <c r="W405" s="38" t="s">
        <v>70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/>
      <c r="AB405" s="66"/>
      <c r="AC405" s="465" t="s">
        <v>636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idden="1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72</v>
      </c>
      <c r="Q406" s="566"/>
      <c r="R406" s="566"/>
      <c r="S406" s="566"/>
      <c r="T406" s="566"/>
      <c r="U406" s="566"/>
      <c r="V406" s="567"/>
      <c r="W406" s="40" t="s">
        <v>73</v>
      </c>
      <c r="X406" s="41">
        <f>IFERROR(X404/H404,"0")+IFERROR(X405/H405,"0")</f>
        <v>0</v>
      </c>
      <c r="Y406" s="41">
        <f>IFERROR(Y404/H404,"0")+IFERROR(Y405/H405,"0")</f>
        <v>0</v>
      </c>
      <c r="Z406" s="41">
        <f>IFERROR(IF(Z404="",0,Z404),"0")+IFERROR(IF(Z405="",0,Z405),"0")</f>
        <v>0</v>
      </c>
      <c r="AA406" s="64"/>
      <c r="AB406" s="64"/>
      <c r="AC406" s="64"/>
    </row>
    <row r="407" spans="1:68" hidden="1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72</v>
      </c>
      <c r="Q407" s="566"/>
      <c r="R407" s="566"/>
      <c r="S407" s="566"/>
      <c r="T407" s="566"/>
      <c r="U407" s="566"/>
      <c r="V407" s="567"/>
      <c r="W407" s="40" t="s">
        <v>70</v>
      </c>
      <c r="X407" s="41">
        <f>IFERROR(SUM(X404:X405),"0")</f>
        <v>0</v>
      </c>
      <c r="Y407" s="41">
        <f>IFERROR(SUM(Y404:Y405),"0")</f>
        <v>0</v>
      </c>
      <c r="Z407" s="40"/>
      <c r="AA407" s="64"/>
      <c r="AB407" s="64"/>
      <c r="AC407" s="64"/>
    </row>
    <row r="408" spans="1:68" ht="16.5" hidden="1" customHeight="1" x14ac:dyDescent="0.25">
      <c r="A408" s="578" t="s">
        <v>637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62"/>
      <c r="AB408" s="62"/>
      <c r="AC408" s="62"/>
    </row>
    <row r="409" spans="1:68" ht="14.25" hidden="1" customHeight="1" x14ac:dyDescent="0.25">
      <c r="A409" s="579" t="s">
        <v>139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63"/>
      <c r="AB409" s="63"/>
      <c r="AC409" s="63"/>
    </row>
    <row r="410" spans="1:68" ht="27" hidden="1" customHeight="1" x14ac:dyDescent="0.25">
      <c r="A410" s="60" t="s">
        <v>638</v>
      </c>
      <c r="B410" s="60" t="s">
        <v>639</v>
      </c>
      <c r="C410" s="34">
        <v>4301020319</v>
      </c>
      <c r="D410" s="572">
        <v>4680115885240</v>
      </c>
      <c r="E410" s="573"/>
      <c r="F410" s="59">
        <v>0.35</v>
      </c>
      <c r="G410" s="35">
        <v>6</v>
      </c>
      <c r="H410" s="59">
        <v>2.1</v>
      </c>
      <c r="I410" s="59">
        <v>2.31</v>
      </c>
      <c r="J410" s="35">
        <v>182</v>
      </c>
      <c r="K410" s="35" t="s">
        <v>77</v>
      </c>
      <c r="L410" s="35"/>
      <c r="M410" s="36" t="s">
        <v>68</v>
      </c>
      <c r="N410" s="36"/>
      <c r="O410" s="35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/>
      <c r="AB410" s="66"/>
      <c r="AC410" s="467" t="s">
        <v>640</v>
      </c>
      <c r="AG410" s="75"/>
      <c r="AJ410" s="79"/>
      <c r="AK410" s="79">
        <v>0</v>
      </c>
      <c r="BB410" s="468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idden="1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72</v>
      </c>
      <c r="Q411" s="566"/>
      <c r="R411" s="566"/>
      <c r="S411" s="566"/>
      <c r="T411" s="566"/>
      <c r="U411" s="566"/>
      <c r="V411" s="567"/>
      <c r="W411" s="40" t="s">
        <v>73</v>
      </c>
      <c r="X411" s="41">
        <f>IFERROR(X410/H410,"0")</f>
        <v>0</v>
      </c>
      <c r="Y411" s="41">
        <f>IFERROR(Y410/H410,"0")</f>
        <v>0</v>
      </c>
      <c r="Z411" s="41">
        <f>IFERROR(IF(Z410="",0,Z410),"0")</f>
        <v>0</v>
      </c>
      <c r="AA411" s="64"/>
      <c r="AB411" s="64"/>
      <c r="AC411" s="64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72</v>
      </c>
      <c r="Q412" s="566"/>
      <c r="R412" s="566"/>
      <c r="S412" s="566"/>
      <c r="T412" s="566"/>
      <c r="U412" s="566"/>
      <c r="V412" s="567"/>
      <c r="W412" s="40" t="s">
        <v>70</v>
      </c>
      <c r="X412" s="41">
        <f>IFERROR(SUM(X410:X410),"0")</f>
        <v>0</v>
      </c>
      <c r="Y412" s="41">
        <f>IFERROR(SUM(Y410:Y410),"0")</f>
        <v>0</v>
      </c>
      <c r="Z412" s="40"/>
      <c r="AA412" s="64"/>
      <c r="AB412" s="64"/>
      <c r="AC412" s="64"/>
    </row>
    <row r="413" spans="1:68" ht="14.25" hidden="1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63"/>
      <c r="AB413" s="63"/>
      <c r="AC413" s="63"/>
    </row>
    <row r="414" spans="1:68" ht="27" hidden="1" customHeight="1" x14ac:dyDescent="0.25">
      <c r="A414" s="60" t="s">
        <v>641</v>
      </c>
      <c r="B414" s="60" t="s">
        <v>642</v>
      </c>
      <c r="C414" s="34">
        <v>4301031403</v>
      </c>
      <c r="D414" s="572">
        <v>4680115886094</v>
      </c>
      <c r="E414" s="573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111</v>
      </c>
      <c r="L414" s="35"/>
      <c r="M414" s="36" t="s">
        <v>107</v>
      </c>
      <c r="N414" s="36"/>
      <c r="O414" s="35">
        <v>50</v>
      </c>
      <c r="P414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7"/>
      <c r="V414" s="37"/>
      <c r="W414" s="38" t="s">
        <v>70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IFERROR(IF(Y414=0,"",ROUNDUP(Y414/H414,0)*0.00902),"")</f>
        <v/>
      </c>
      <c r="AA414" s="65"/>
      <c r="AB414" s="66"/>
      <c r="AC414" s="469" t="s">
        <v>643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644</v>
      </c>
      <c r="B415" s="60" t="s">
        <v>645</v>
      </c>
      <c r="C415" s="34">
        <v>4301031363</v>
      </c>
      <c r="D415" s="572">
        <v>4607091389425</v>
      </c>
      <c r="E415" s="573"/>
      <c r="F415" s="59">
        <v>0.35</v>
      </c>
      <c r="G415" s="35">
        <v>6</v>
      </c>
      <c r="H415" s="59">
        <v>2.1</v>
      </c>
      <c r="I415" s="59">
        <v>2.23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7"/>
      <c r="V415" s="37"/>
      <c r="W415" s="38" t="s">
        <v>70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646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647</v>
      </c>
      <c r="B416" s="60" t="s">
        <v>648</v>
      </c>
      <c r="C416" s="34">
        <v>4301031373</v>
      </c>
      <c r="D416" s="572">
        <v>4680115880771</v>
      </c>
      <c r="E416" s="573"/>
      <c r="F416" s="59">
        <v>0.28000000000000003</v>
      </c>
      <c r="G416" s="35">
        <v>6</v>
      </c>
      <c r="H416" s="59">
        <v>1.68</v>
      </c>
      <c r="I416" s="59">
        <v>1.81</v>
      </c>
      <c r="J416" s="35">
        <v>234</v>
      </c>
      <c r="K416" s="35" t="s">
        <v>67</v>
      </c>
      <c r="L416" s="35"/>
      <c r="M416" s="36" t="s">
        <v>68</v>
      </c>
      <c r="N416" s="36"/>
      <c r="O416" s="35">
        <v>50</v>
      </c>
      <c r="P416" s="8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649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650</v>
      </c>
      <c r="B417" s="60" t="s">
        <v>651</v>
      </c>
      <c r="C417" s="34">
        <v>4301031359</v>
      </c>
      <c r="D417" s="572">
        <v>4607091389500</v>
      </c>
      <c r="E417" s="573"/>
      <c r="F417" s="59">
        <v>0.35</v>
      </c>
      <c r="G417" s="35">
        <v>6</v>
      </c>
      <c r="H417" s="59">
        <v>2.1</v>
      </c>
      <c r="I417" s="59">
        <v>2.23</v>
      </c>
      <c r="J417" s="35">
        <v>234</v>
      </c>
      <c r="K417" s="35" t="s">
        <v>67</v>
      </c>
      <c r="L417" s="35"/>
      <c r="M417" s="36" t="s">
        <v>68</v>
      </c>
      <c r="N417" s="36"/>
      <c r="O417" s="35">
        <v>50</v>
      </c>
      <c r="P417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/>
      <c r="AB417" s="66"/>
      <c r="AC417" s="475" t="s">
        <v>649</v>
      </c>
      <c r="AG417" s="75"/>
      <c r="AJ417" s="79"/>
      <c r="AK417" s="79">
        <v>0</v>
      </c>
      <c r="BB417" s="476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72</v>
      </c>
      <c r="Q418" s="566"/>
      <c r="R418" s="566"/>
      <c r="S418" s="566"/>
      <c r="T418" s="566"/>
      <c r="U418" s="566"/>
      <c r="V418" s="567"/>
      <c r="W418" s="40" t="s">
        <v>73</v>
      </c>
      <c r="X418" s="41">
        <f>IFERROR(X414/H414,"0")+IFERROR(X415/H415,"0")+IFERROR(X416/H416,"0")+IFERROR(X417/H417,"0")</f>
        <v>0</v>
      </c>
      <c r="Y418" s="41">
        <f>IFERROR(Y414/H414,"0")+IFERROR(Y415/H415,"0")+IFERROR(Y416/H416,"0")+IFERROR(Y417/H417,"0")</f>
        <v>0</v>
      </c>
      <c r="Z418" s="41">
        <f>IFERROR(IF(Z414="",0,Z414),"0")+IFERROR(IF(Z415="",0,Z415),"0")+IFERROR(IF(Z416="",0,Z416),"0")+IFERROR(IF(Z417="",0,Z417),"0")</f>
        <v>0</v>
      </c>
      <c r="AA418" s="64"/>
      <c r="AB418" s="64"/>
      <c r="AC418" s="64"/>
    </row>
    <row r="419" spans="1:68" hidden="1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72</v>
      </c>
      <c r="Q419" s="566"/>
      <c r="R419" s="566"/>
      <c r="S419" s="566"/>
      <c r="T419" s="566"/>
      <c r="U419" s="566"/>
      <c r="V419" s="567"/>
      <c r="W419" s="40" t="s">
        <v>70</v>
      </c>
      <c r="X419" s="41">
        <f>IFERROR(SUM(X414:X417),"0")</f>
        <v>0</v>
      </c>
      <c r="Y419" s="41">
        <f>IFERROR(SUM(Y414:Y417),"0")</f>
        <v>0</v>
      </c>
      <c r="Z419" s="40"/>
      <c r="AA419" s="64"/>
      <c r="AB419" s="64"/>
      <c r="AC419" s="64"/>
    </row>
    <row r="420" spans="1:68" ht="16.5" hidden="1" customHeight="1" x14ac:dyDescent="0.25">
      <c r="A420" s="578" t="s">
        <v>652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62"/>
      <c r="AB420" s="62"/>
      <c r="AC420" s="62"/>
    </row>
    <row r="421" spans="1:68" ht="14.25" hidden="1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63"/>
      <c r="AB421" s="63"/>
      <c r="AC421" s="63"/>
    </row>
    <row r="422" spans="1:68" ht="27" hidden="1" customHeight="1" x14ac:dyDescent="0.25">
      <c r="A422" s="60" t="s">
        <v>653</v>
      </c>
      <c r="B422" s="60" t="s">
        <v>654</v>
      </c>
      <c r="C422" s="34">
        <v>4301031347</v>
      </c>
      <c r="D422" s="572">
        <v>4680115885110</v>
      </c>
      <c r="E422" s="573"/>
      <c r="F422" s="59">
        <v>0.2</v>
      </c>
      <c r="G422" s="35">
        <v>6</v>
      </c>
      <c r="H422" s="59">
        <v>1.2</v>
      </c>
      <c r="I422" s="59">
        <v>2.1</v>
      </c>
      <c r="J422" s="35">
        <v>182</v>
      </c>
      <c r="K422" s="35" t="s">
        <v>77</v>
      </c>
      <c r="L422" s="35"/>
      <c r="M422" s="36" t="s">
        <v>68</v>
      </c>
      <c r="N422" s="36"/>
      <c r="O422" s="35">
        <v>50</v>
      </c>
      <c r="P422" s="7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IFERROR(IF(Y422=0,"",ROUNDUP(Y422/H422,0)*0.00651),"")</f>
        <v/>
      </c>
      <c r="AA422" s="65"/>
      <c r="AB422" s="66"/>
      <c r="AC422" s="477" t="s">
        <v>655</v>
      </c>
      <c r="AG422" s="75"/>
      <c r="AJ422" s="79"/>
      <c r="AK422" s="79">
        <v>0</v>
      </c>
      <c r="BB422" s="478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idden="1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72</v>
      </c>
      <c r="Q423" s="566"/>
      <c r="R423" s="566"/>
      <c r="S423" s="566"/>
      <c r="T423" s="566"/>
      <c r="U423" s="566"/>
      <c r="V423" s="567"/>
      <c r="W423" s="40" t="s">
        <v>73</v>
      </c>
      <c r="X423" s="41">
        <f>IFERROR(X422/H422,"0")</f>
        <v>0</v>
      </c>
      <c r="Y423" s="41">
        <f>IFERROR(Y422/H422,"0")</f>
        <v>0</v>
      </c>
      <c r="Z423" s="41">
        <f>IFERROR(IF(Z422="",0,Z422),"0")</f>
        <v>0</v>
      </c>
      <c r="AA423" s="64"/>
      <c r="AB423" s="64"/>
      <c r="AC423" s="64"/>
    </row>
    <row r="424" spans="1:68" hidden="1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72</v>
      </c>
      <c r="Q424" s="566"/>
      <c r="R424" s="566"/>
      <c r="S424" s="566"/>
      <c r="T424" s="566"/>
      <c r="U424" s="566"/>
      <c r="V424" s="567"/>
      <c r="W424" s="40" t="s">
        <v>70</v>
      </c>
      <c r="X424" s="41">
        <f>IFERROR(SUM(X422:X422),"0")</f>
        <v>0</v>
      </c>
      <c r="Y424" s="41">
        <f>IFERROR(SUM(Y422:Y422),"0")</f>
        <v>0</v>
      </c>
      <c r="Z424" s="40"/>
      <c r="AA424" s="64"/>
      <c r="AB424" s="64"/>
      <c r="AC424" s="64"/>
    </row>
    <row r="425" spans="1:68" ht="16.5" hidden="1" customHeight="1" x14ac:dyDescent="0.25">
      <c r="A425" s="578" t="s">
        <v>656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62"/>
      <c r="AB425" s="62"/>
      <c r="AC425" s="62"/>
    </row>
    <row r="426" spans="1:68" ht="14.25" hidden="1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63"/>
      <c r="AB426" s="63"/>
      <c r="AC426" s="63"/>
    </row>
    <row r="427" spans="1:68" ht="27" hidden="1" customHeight="1" x14ac:dyDescent="0.25">
      <c r="A427" s="60" t="s">
        <v>657</v>
      </c>
      <c r="B427" s="60" t="s">
        <v>658</v>
      </c>
      <c r="C427" s="34">
        <v>4301031261</v>
      </c>
      <c r="D427" s="572">
        <v>4680115885103</v>
      </c>
      <c r="E427" s="573"/>
      <c r="F427" s="59">
        <v>0.27</v>
      </c>
      <c r="G427" s="35">
        <v>6</v>
      </c>
      <c r="H427" s="59">
        <v>1.62</v>
      </c>
      <c r="I427" s="59">
        <v>1.8</v>
      </c>
      <c r="J427" s="35">
        <v>182</v>
      </c>
      <c r="K427" s="35" t="s">
        <v>77</v>
      </c>
      <c r="L427" s="35"/>
      <c r="M427" s="36" t="s">
        <v>68</v>
      </c>
      <c r="N427" s="36"/>
      <c r="O427" s="35">
        <v>40</v>
      </c>
      <c r="P427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7"/>
      <c r="V427" s="37"/>
      <c r="W427" s="38" t="s">
        <v>70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79" t="s">
        <v>659</v>
      </c>
      <c r="AG427" s="75"/>
      <c r="AJ427" s="79"/>
      <c r="AK427" s="79">
        <v>0</v>
      </c>
      <c r="BB427" s="480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72</v>
      </c>
      <c r="Q428" s="566"/>
      <c r="R428" s="566"/>
      <c r="S428" s="566"/>
      <c r="T428" s="566"/>
      <c r="U428" s="566"/>
      <c r="V428" s="567"/>
      <c r="W428" s="40" t="s">
        <v>73</v>
      </c>
      <c r="X428" s="41">
        <f>IFERROR(X427/H427,"0")</f>
        <v>0</v>
      </c>
      <c r="Y428" s="41">
        <f>IFERROR(Y427/H427,"0")</f>
        <v>0</v>
      </c>
      <c r="Z428" s="41">
        <f>IFERROR(IF(Z427="",0,Z427),"0")</f>
        <v>0</v>
      </c>
      <c r="AA428" s="64"/>
      <c r="AB428" s="64"/>
      <c r="AC428" s="64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72</v>
      </c>
      <c r="Q429" s="566"/>
      <c r="R429" s="566"/>
      <c r="S429" s="566"/>
      <c r="T429" s="566"/>
      <c r="U429" s="566"/>
      <c r="V429" s="567"/>
      <c r="W429" s="40" t="s">
        <v>70</v>
      </c>
      <c r="X429" s="41">
        <f>IFERROR(SUM(X427:X427),"0")</f>
        <v>0</v>
      </c>
      <c r="Y429" s="41">
        <f>IFERROR(SUM(Y427:Y427),"0")</f>
        <v>0</v>
      </c>
      <c r="Z429" s="40"/>
      <c r="AA429" s="64"/>
      <c r="AB429" s="64"/>
      <c r="AC429" s="64"/>
    </row>
    <row r="430" spans="1:68" ht="27.75" hidden="1" customHeight="1" x14ac:dyDescent="0.2">
      <c r="A430" s="633" t="s">
        <v>660</v>
      </c>
      <c r="B430" s="634"/>
      <c r="C430" s="634"/>
      <c r="D430" s="634"/>
      <c r="E430" s="634"/>
      <c r="F430" s="634"/>
      <c r="G430" s="634"/>
      <c r="H430" s="634"/>
      <c r="I430" s="634"/>
      <c r="J430" s="634"/>
      <c r="K430" s="634"/>
      <c r="L430" s="634"/>
      <c r="M430" s="634"/>
      <c r="N430" s="634"/>
      <c r="O430" s="634"/>
      <c r="P430" s="634"/>
      <c r="Q430" s="634"/>
      <c r="R430" s="634"/>
      <c r="S430" s="634"/>
      <c r="T430" s="634"/>
      <c r="U430" s="634"/>
      <c r="V430" s="634"/>
      <c r="W430" s="634"/>
      <c r="X430" s="634"/>
      <c r="Y430" s="634"/>
      <c r="Z430" s="634"/>
      <c r="AA430" s="52"/>
      <c r="AB430" s="52"/>
      <c r="AC430" s="52"/>
    </row>
    <row r="431" spans="1:68" ht="16.5" hidden="1" customHeight="1" x14ac:dyDescent="0.25">
      <c r="A431" s="578" t="s">
        <v>660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62"/>
      <c r="AB431" s="62"/>
      <c r="AC431" s="62"/>
    </row>
    <row r="432" spans="1:68" ht="14.25" hidden="1" customHeight="1" x14ac:dyDescent="0.25">
      <c r="A432" s="579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63"/>
      <c r="AB432" s="63"/>
      <c r="AC432" s="63"/>
    </row>
    <row r="433" spans="1:68" ht="27" hidden="1" customHeight="1" x14ac:dyDescent="0.25">
      <c r="A433" s="60" t="s">
        <v>661</v>
      </c>
      <c r="B433" s="60" t="s">
        <v>662</v>
      </c>
      <c r="C433" s="34">
        <v>4301011795</v>
      </c>
      <c r="D433" s="572">
        <v>4607091389067</v>
      </c>
      <c r="E433" s="573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107</v>
      </c>
      <c r="N433" s="36"/>
      <c r="O433" s="35">
        <v>60</v>
      </c>
      <c r="P43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7"/>
      <c r="V433" s="37"/>
      <c r="W433" s="38" t="s">
        <v>70</v>
      </c>
      <c r="X433" s="56">
        <v>0</v>
      </c>
      <c r="Y433" s="53">
        <f t="shared" ref="Y433:Y446" si="58">IFERROR(IF(X433="",0,CEILING((X433/$H433),1)*$H433),"")</f>
        <v>0</v>
      </c>
      <c r="Z433" s="39" t="str">
        <f t="shared" ref="Z433:Z439" si="59">IFERROR(IF(Y433=0,"",ROUNDUP(Y433/H433,0)*0.01196),"")</f>
        <v/>
      </c>
      <c r="AA433" s="65"/>
      <c r="AB433" s="66"/>
      <c r="AC433" s="481" t="s">
        <v>663</v>
      </c>
      <c r="AG433" s="75"/>
      <c r="AJ433" s="79"/>
      <c r="AK433" s="79">
        <v>0</v>
      </c>
      <c r="BB433" s="482" t="s">
        <v>1</v>
      </c>
      <c r="BM433" s="75">
        <f t="shared" ref="BM433:BM446" si="60">IFERROR(X433*I433/H433,"0")</f>
        <v>0</v>
      </c>
      <c r="BN433" s="75">
        <f t="shared" ref="BN433:BN446" si="61">IFERROR(Y433*I433/H433,"0")</f>
        <v>0</v>
      </c>
      <c r="BO433" s="75">
        <f t="shared" ref="BO433:BO446" si="62">IFERROR(1/J433*(X433/H433),"0")</f>
        <v>0</v>
      </c>
      <c r="BP433" s="75">
        <f t="shared" ref="BP433:BP446" si="63">IFERROR(1/J433*(Y433/H433),"0")</f>
        <v>0</v>
      </c>
    </row>
    <row r="434" spans="1:68" ht="27" customHeight="1" x14ac:dyDescent="0.25">
      <c r="A434" s="60" t="s">
        <v>664</v>
      </c>
      <c r="B434" s="60" t="s">
        <v>665</v>
      </c>
      <c r="C434" s="34">
        <v>4301011961</v>
      </c>
      <c r="D434" s="572">
        <v>4680115885271</v>
      </c>
      <c r="E434" s="573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107</v>
      </c>
      <c r="N434" s="36"/>
      <c r="O434" s="35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7"/>
      <c r="V434" s="37"/>
      <c r="W434" s="38" t="s">
        <v>70</v>
      </c>
      <c r="X434" s="56">
        <v>200</v>
      </c>
      <c r="Y434" s="53">
        <f t="shared" si="58"/>
        <v>200.64000000000001</v>
      </c>
      <c r="Z434" s="39">
        <f t="shared" si="59"/>
        <v>0.45448</v>
      </c>
      <c r="AA434" s="65"/>
      <c r="AB434" s="66"/>
      <c r="AC434" s="483" t="s">
        <v>666</v>
      </c>
      <c r="AG434" s="75"/>
      <c r="AJ434" s="79"/>
      <c r="AK434" s="79">
        <v>0</v>
      </c>
      <c r="BB434" s="484" t="s">
        <v>1</v>
      </c>
      <c r="BM434" s="75">
        <f t="shared" si="60"/>
        <v>213.63636363636363</v>
      </c>
      <c r="BN434" s="75">
        <f t="shared" si="61"/>
        <v>214.32</v>
      </c>
      <c r="BO434" s="75">
        <f t="shared" si="62"/>
        <v>0.36421911421911418</v>
      </c>
      <c r="BP434" s="75">
        <f t="shared" si="63"/>
        <v>0.36538461538461542</v>
      </c>
    </row>
    <row r="435" spans="1:68" ht="27" customHeight="1" x14ac:dyDescent="0.25">
      <c r="A435" s="60" t="s">
        <v>667</v>
      </c>
      <c r="B435" s="60" t="s">
        <v>668</v>
      </c>
      <c r="C435" s="34">
        <v>4301011376</v>
      </c>
      <c r="D435" s="572">
        <v>4680115885226</v>
      </c>
      <c r="E435" s="573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78</v>
      </c>
      <c r="N435" s="36"/>
      <c r="O435" s="35">
        <v>60</v>
      </c>
      <c r="P435" s="6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7"/>
      <c r="V435" s="37"/>
      <c r="W435" s="38" t="s">
        <v>70</v>
      </c>
      <c r="X435" s="56">
        <v>500</v>
      </c>
      <c r="Y435" s="53">
        <f t="shared" si="58"/>
        <v>501.6</v>
      </c>
      <c r="Z435" s="39">
        <f t="shared" si="59"/>
        <v>1.1362000000000001</v>
      </c>
      <c r="AA435" s="65"/>
      <c r="AB435" s="66"/>
      <c r="AC435" s="485" t="s">
        <v>669</v>
      </c>
      <c r="AG435" s="75"/>
      <c r="AJ435" s="79"/>
      <c r="AK435" s="79">
        <v>0</v>
      </c>
      <c r="BB435" s="486" t="s">
        <v>1</v>
      </c>
      <c r="BM435" s="75">
        <f t="shared" si="60"/>
        <v>534.09090909090912</v>
      </c>
      <c r="BN435" s="75">
        <f t="shared" si="61"/>
        <v>535.79999999999995</v>
      </c>
      <c r="BO435" s="75">
        <f t="shared" si="62"/>
        <v>0.91054778554778548</v>
      </c>
      <c r="BP435" s="75">
        <f t="shared" si="63"/>
        <v>0.91346153846153855</v>
      </c>
    </row>
    <row r="436" spans="1:68" ht="27" hidden="1" customHeight="1" x14ac:dyDescent="0.25">
      <c r="A436" s="60" t="s">
        <v>670</v>
      </c>
      <c r="B436" s="60" t="s">
        <v>671</v>
      </c>
      <c r="C436" s="34">
        <v>4301012145</v>
      </c>
      <c r="D436" s="572">
        <v>4607091383522</v>
      </c>
      <c r="E436" s="573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609" t="s">
        <v>672</v>
      </c>
      <c r="Q436" s="569"/>
      <c r="R436" s="569"/>
      <c r="S436" s="569"/>
      <c r="T436" s="570"/>
      <c r="U436" s="37"/>
      <c r="V436" s="37"/>
      <c r="W436" s="38" t="s">
        <v>70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673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16.5" hidden="1" customHeight="1" x14ac:dyDescent="0.25">
      <c r="A437" s="60" t="s">
        <v>674</v>
      </c>
      <c r="B437" s="60" t="s">
        <v>675</v>
      </c>
      <c r="C437" s="34">
        <v>4301011774</v>
      </c>
      <c r="D437" s="572">
        <v>4680115884502</v>
      </c>
      <c r="E437" s="573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107</v>
      </c>
      <c r="N437" s="36"/>
      <c r="O437" s="35">
        <v>60</v>
      </c>
      <c r="P437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7"/>
      <c r="V437" s="37"/>
      <c r="W437" s="38" t="s">
        <v>70</v>
      </c>
      <c r="X437" s="56">
        <v>0</v>
      </c>
      <c r="Y437" s="53">
        <f t="shared" si="58"/>
        <v>0</v>
      </c>
      <c r="Z437" s="39" t="str">
        <f t="shared" si="59"/>
        <v/>
      </c>
      <c r="AA437" s="65"/>
      <c r="AB437" s="66"/>
      <c r="AC437" s="489" t="s">
        <v>676</v>
      </c>
      <c r="AG437" s="75"/>
      <c r="AJ437" s="79"/>
      <c r="AK437" s="79">
        <v>0</v>
      </c>
      <c r="BB437" s="490" t="s">
        <v>1</v>
      </c>
      <c r="BM437" s="75">
        <f t="shared" si="60"/>
        <v>0</v>
      </c>
      <c r="BN437" s="75">
        <f t="shared" si="61"/>
        <v>0</v>
      </c>
      <c r="BO437" s="75">
        <f t="shared" si="62"/>
        <v>0</v>
      </c>
      <c r="BP437" s="75">
        <f t="shared" si="63"/>
        <v>0</v>
      </c>
    </row>
    <row r="438" spans="1:68" ht="27" customHeight="1" x14ac:dyDescent="0.25">
      <c r="A438" s="60" t="s">
        <v>677</v>
      </c>
      <c r="B438" s="60" t="s">
        <v>678</v>
      </c>
      <c r="C438" s="34">
        <v>4301011771</v>
      </c>
      <c r="D438" s="572">
        <v>4607091389104</v>
      </c>
      <c r="E438" s="573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106</v>
      </c>
      <c r="L438" s="35"/>
      <c r="M438" s="36" t="s">
        <v>107</v>
      </c>
      <c r="N438" s="36"/>
      <c r="O438" s="35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7"/>
      <c r="V438" s="37"/>
      <c r="W438" s="38" t="s">
        <v>70</v>
      </c>
      <c r="X438" s="56">
        <v>500</v>
      </c>
      <c r="Y438" s="53">
        <f t="shared" si="58"/>
        <v>501.6</v>
      </c>
      <c r="Z438" s="39">
        <f t="shared" si="59"/>
        <v>1.1362000000000001</v>
      </c>
      <c r="AA438" s="65"/>
      <c r="AB438" s="66"/>
      <c r="AC438" s="491" t="s">
        <v>679</v>
      </c>
      <c r="AG438" s="75"/>
      <c r="AJ438" s="79"/>
      <c r="AK438" s="79">
        <v>0</v>
      </c>
      <c r="BB438" s="492" t="s">
        <v>1</v>
      </c>
      <c r="BM438" s="75">
        <f t="shared" si="60"/>
        <v>534.09090909090912</v>
      </c>
      <c r="BN438" s="75">
        <f t="shared" si="61"/>
        <v>535.79999999999995</v>
      </c>
      <c r="BO438" s="75">
        <f t="shared" si="62"/>
        <v>0.91054778554778548</v>
      </c>
      <c r="BP438" s="75">
        <f t="shared" si="63"/>
        <v>0.91346153846153855</v>
      </c>
    </row>
    <row r="439" spans="1:68" ht="16.5" hidden="1" customHeight="1" x14ac:dyDescent="0.25">
      <c r="A439" s="60" t="s">
        <v>680</v>
      </c>
      <c r="B439" s="60" t="s">
        <v>681</v>
      </c>
      <c r="C439" s="34">
        <v>4301011799</v>
      </c>
      <c r="D439" s="572">
        <v>4680115884519</v>
      </c>
      <c r="E439" s="573"/>
      <c r="F439" s="59">
        <v>0.88</v>
      </c>
      <c r="G439" s="35">
        <v>6</v>
      </c>
      <c r="H439" s="59">
        <v>5.28</v>
      </c>
      <c r="I439" s="59">
        <v>5.64</v>
      </c>
      <c r="J439" s="35">
        <v>104</v>
      </c>
      <c r="K439" s="35" t="s">
        <v>106</v>
      </c>
      <c r="L439" s="35"/>
      <c r="M439" s="36" t="s">
        <v>78</v>
      </c>
      <c r="N439" s="36"/>
      <c r="O439" s="35">
        <v>60</v>
      </c>
      <c r="P439" s="6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7"/>
      <c r="V439" s="37"/>
      <c r="W439" s="38" t="s">
        <v>70</v>
      </c>
      <c r="X439" s="56">
        <v>0</v>
      </c>
      <c r="Y439" s="53">
        <f t="shared" si="58"/>
        <v>0</v>
      </c>
      <c r="Z439" s="39" t="str">
        <f t="shared" si="59"/>
        <v/>
      </c>
      <c r="AA439" s="65"/>
      <c r="AB439" s="66"/>
      <c r="AC439" s="493" t="s">
        <v>682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683</v>
      </c>
      <c r="B440" s="60" t="s">
        <v>684</v>
      </c>
      <c r="C440" s="34">
        <v>4301012125</v>
      </c>
      <c r="D440" s="572">
        <v>4680115886391</v>
      </c>
      <c r="E440" s="573"/>
      <c r="F440" s="59">
        <v>0.4</v>
      </c>
      <c r="G440" s="35">
        <v>6</v>
      </c>
      <c r="H440" s="59">
        <v>2.4</v>
      </c>
      <c r="I440" s="59">
        <v>2.58</v>
      </c>
      <c r="J440" s="35">
        <v>182</v>
      </c>
      <c r="K440" s="35" t="s">
        <v>77</v>
      </c>
      <c r="L440" s="35"/>
      <c r="M440" s="36" t="s">
        <v>78</v>
      </c>
      <c r="N440" s="36"/>
      <c r="O440" s="35">
        <v>60</v>
      </c>
      <c r="P440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7"/>
      <c r="V440" s="37"/>
      <c r="W440" s="38" t="s">
        <v>70</v>
      </c>
      <c r="X440" s="56">
        <v>0</v>
      </c>
      <c r="Y440" s="53">
        <f t="shared" si="58"/>
        <v>0</v>
      </c>
      <c r="Z440" s="39" t="str">
        <f>IFERROR(IF(Y440=0,"",ROUNDUP(Y440/H440,0)*0.00651),"")</f>
        <v/>
      </c>
      <c r="AA440" s="65"/>
      <c r="AB440" s="66"/>
      <c r="AC440" s="495" t="s">
        <v>663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685</v>
      </c>
      <c r="B441" s="60" t="s">
        <v>686</v>
      </c>
      <c r="C441" s="34">
        <v>4301012035</v>
      </c>
      <c r="D441" s="572">
        <v>4680115880603</v>
      </c>
      <c r="E441" s="573"/>
      <c r="F441" s="59">
        <v>0.6</v>
      </c>
      <c r="G441" s="35">
        <v>8</v>
      </c>
      <c r="H441" s="59">
        <v>4.8</v>
      </c>
      <c r="I441" s="59">
        <v>6.93</v>
      </c>
      <c r="J441" s="35">
        <v>132</v>
      </c>
      <c r="K441" s="35" t="s">
        <v>111</v>
      </c>
      <c r="L441" s="35"/>
      <c r="M441" s="36" t="s">
        <v>107</v>
      </c>
      <c r="N441" s="36"/>
      <c r="O441" s="35">
        <v>60</v>
      </c>
      <c r="P441" s="7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7"/>
      <c r="V441" s="37"/>
      <c r="W441" s="38" t="s">
        <v>70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663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687</v>
      </c>
      <c r="B442" s="60" t="s">
        <v>688</v>
      </c>
      <c r="C442" s="34">
        <v>4301012146</v>
      </c>
      <c r="D442" s="572">
        <v>4607091389999</v>
      </c>
      <c r="E442" s="573"/>
      <c r="F442" s="59">
        <v>0.6</v>
      </c>
      <c r="G442" s="35">
        <v>8</v>
      </c>
      <c r="H442" s="59">
        <v>4.8</v>
      </c>
      <c r="I442" s="59">
        <v>5.01</v>
      </c>
      <c r="J442" s="35">
        <v>132</v>
      </c>
      <c r="K442" s="35" t="s">
        <v>111</v>
      </c>
      <c r="L442" s="35"/>
      <c r="M442" s="36" t="s">
        <v>107</v>
      </c>
      <c r="N442" s="36"/>
      <c r="O442" s="35">
        <v>60</v>
      </c>
      <c r="P442" s="815" t="s">
        <v>689</v>
      </c>
      <c r="Q442" s="569"/>
      <c r="R442" s="569"/>
      <c r="S442" s="569"/>
      <c r="T442" s="570"/>
      <c r="U442" s="37"/>
      <c r="V442" s="37"/>
      <c r="W442" s="38" t="s">
        <v>70</v>
      </c>
      <c r="X442" s="56">
        <v>0</v>
      </c>
      <c r="Y442" s="53">
        <f t="shared" si="58"/>
        <v>0</v>
      </c>
      <c r="Z442" s="39" t="str">
        <f>IFERROR(IF(Y442=0,"",ROUNDUP(Y442/H442,0)*0.00902),"")</f>
        <v/>
      </c>
      <c r="AA442" s="65"/>
      <c r="AB442" s="66"/>
      <c r="AC442" s="499" t="s">
        <v>673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690</v>
      </c>
      <c r="B443" s="60" t="s">
        <v>691</v>
      </c>
      <c r="C443" s="34">
        <v>4301012036</v>
      </c>
      <c r="D443" s="572">
        <v>4680115882782</v>
      </c>
      <c r="E443" s="573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111</v>
      </c>
      <c r="L443" s="35"/>
      <c r="M443" s="36" t="s">
        <v>107</v>
      </c>
      <c r="N443" s="36"/>
      <c r="O443" s="35">
        <v>60</v>
      </c>
      <c r="P443" s="8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7"/>
      <c r="V443" s="37"/>
      <c r="W443" s="38" t="s">
        <v>70</v>
      </c>
      <c r="X443" s="56">
        <v>0</v>
      </c>
      <c r="Y443" s="53">
        <f t="shared" si="58"/>
        <v>0</v>
      </c>
      <c r="Z443" s="39" t="str">
        <f>IFERROR(IF(Y443=0,"",ROUNDUP(Y443/H443,0)*0.00937),"")</f>
        <v/>
      </c>
      <c r="AA443" s="65"/>
      <c r="AB443" s="66"/>
      <c r="AC443" s="501" t="s">
        <v>666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hidden="1" customHeight="1" x14ac:dyDescent="0.25">
      <c r="A444" s="60" t="s">
        <v>692</v>
      </c>
      <c r="B444" s="60" t="s">
        <v>693</v>
      </c>
      <c r="C444" s="34">
        <v>4301012050</v>
      </c>
      <c r="D444" s="572">
        <v>4680115885479</v>
      </c>
      <c r="E444" s="573"/>
      <c r="F444" s="59">
        <v>0.4</v>
      </c>
      <c r="G444" s="35">
        <v>6</v>
      </c>
      <c r="H444" s="59">
        <v>2.4</v>
      </c>
      <c r="I444" s="59">
        <v>2.58</v>
      </c>
      <c r="J444" s="35">
        <v>182</v>
      </c>
      <c r="K444" s="35" t="s">
        <v>77</v>
      </c>
      <c r="L444" s="35"/>
      <c r="M444" s="36" t="s">
        <v>107</v>
      </c>
      <c r="N444" s="36"/>
      <c r="O444" s="35">
        <v>60</v>
      </c>
      <c r="P44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7"/>
      <c r="V444" s="37"/>
      <c r="W444" s="38" t="s">
        <v>70</v>
      </c>
      <c r="X444" s="56">
        <v>0</v>
      </c>
      <c r="Y444" s="53">
        <f t="shared" si="58"/>
        <v>0</v>
      </c>
      <c r="Z444" s="39" t="str">
        <f>IFERROR(IF(Y444=0,"",ROUNDUP(Y444/H444,0)*0.00651),"")</f>
        <v/>
      </c>
      <c r="AA444" s="65"/>
      <c r="AB444" s="66"/>
      <c r="AC444" s="503" t="s">
        <v>679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694</v>
      </c>
      <c r="B445" s="60" t="s">
        <v>695</v>
      </c>
      <c r="C445" s="34">
        <v>4301011784</v>
      </c>
      <c r="D445" s="572">
        <v>4607091389982</v>
      </c>
      <c r="E445" s="573"/>
      <c r="F445" s="59">
        <v>0.6</v>
      </c>
      <c r="G445" s="35">
        <v>6</v>
      </c>
      <c r="H445" s="59">
        <v>3.6</v>
      </c>
      <c r="I445" s="59">
        <v>3.81</v>
      </c>
      <c r="J445" s="35">
        <v>132</v>
      </c>
      <c r="K445" s="35" t="s">
        <v>111</v>
      </c>
      <c r="L445" s="35"/>
      <c r="M445" s="36" t="s">
        <v>107</v>
      </c>
      <c r="N445" s="36"/>
      <c r="O445" s="35">
        <v>60</v>
      </c>
      <c r="P445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7"/>
      <c r="V445" s="37"/>
      <c r="W445" s="38" t="s">
        <v>70</v>
      </c>
      <c r="X445" s="56">
        <v>400</v>
      </c>
      <c r="Y445" s="53">
        <f t="shared" si="58"/>
        <v>403.2</v>
      </c>
      <c r="Z445" s="39">
        <f>IFERROR(IF(Y445=0,"",ROUNDUP(Y445/H445,0)*0.00902),"")</f>
        <v>1.01024</v>
      </c>
      <c r="AA445" s="65"/>
      <c r="AB445" s="66"/>
      <c r="AC445" s="505" t="s">
        <v>679</v>
      </c>
      <c r="AG445" s="75"/>
      <c r="AJ445" s="79"/>
      <c r="AK445" s="79">
        <v>0</v>
      </c>
      <c r="BB445" s="506" t="s">
        <v>1</v>
      </c>
      <c r="BM445" s="75">
        <f t="shared" si="60"/>
        <v>423.33333333333331</v>
      </c>
      <c r="BN445" s="75">
        <f t="shared" si="61"/>
        <v>426.71999999999997</v>
      </c>
      <c r="BO445" s="75">
        <f t="shared" si="62"/>
        <v>0.84175084175084181</v>
      </c>
      <c r="BP445" s="75">
        <f t="shared" si="63"/>
        <v>0.84848484848484851</v>
      </c>
    </row>
    <row r="446" spans="1:68" ht="27" hidden="1" customHeight="1" x14ac:dyDescent="0.25">
      <c r="A446" s="60" t="s">
        <v>694</v>
      </c>
      <c r="B446" s="60" t="s">
        <v>696</v>
      </c>
      <c r="C446" s="34">
        <v>4301012034</v>
      </c>
      <c r="D446" s="572">
        <v>4607091389982</v>
      </c>
      <c r="E446" s="573"/>
      <c r="F446" s="59">
        <v>0.6</v>
      </c>
      <c r="G446" s="35">
        <v>8</v>
      </c>
      <c r="H446" s="59">
        <v>4.8</v>
      </c>
      <c r="I446" s="59">
        <v>6.96</v>
      </c>
      <c r="J446" s="35">
        <v>120</v>
      </c>
      <c r="K446" s="35" t="s">
        <v>111</v>
      </c>
      <c r="L446" s="35"/>
      <c r="M446" s="36" t="s">
        <v>107</v>
      </c>
      <c r="N446" s="36"/>
      <c r="O446" s="35">
        <v>60</v>
      </c>
      <c r="P446" s="7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7"/>
      <c r="V446" s="37"/>
      <c r="W446" s="38" t="s">
        <v>70</v>
      </c>
      <c r="X446" s="56">
        <v>0</v>
      </c>
      <c r="Y446" s="53">
        <f t="shared" si="58"/>
        <v>0</v>
      </c>
      <c r="Z446" s="39" t="str">
        <f>IFERROR(IF(Y446=0,"",ROUNDUP(Y446/H446,0)*0.00937),"")</f>
        <v/>
      </c>
      <c r="AA446" s="65"/>
      <c r="AB446" s="66"/>
      <c r="AC446" s="507" t="s">
        <v>679</v>
      </c>
      <c r="AG446" s="75"/>
      <c r="AJ446" s="79"/>
      <c r="AK446" s="79">
        <v>0</v>
      </c>
      <c r="BB446" s="508" t="s">
        <v>1</v>
      </c>
      <c r="BM446" s="75">
        <f t="shared" si="60"/>
        <v>0</v>
      </c>
      <c r="BN446" s="75">
        <f t="shared" si="61"/>
        <v>0</v>
      </c>
      <c r="BO446" s="75">
        <f t="shared" si="62"/>
        <v>0</v>
      </c>
      <c r="BP446" s="75">
        <f t="shared" si="63"/>
        <v>0</v>
      </c>
    </row>
    <row r="447" spans="1:68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72</v>
      </c>
      <c r="Q447" s="566"/>
      <c r="R447" s="566"/>
      <c r="S447" s="566"/>
      <c r="T447" s="566"/>
      <c r="U447" s="566"/>
      <c r="V447" s="567"/>
      <c r="W447" s="40" t="s">
        <v>73</v>
      </c>
      <c r="X447" s="4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338.38383838383834</v>
      </c>
      <c r="Y447" s="4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340</v>
      </c>
      <c r="Z447" s="4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3.7371200000000004</v>
      </c>
      <c r="AA447" s="64"/>
      <c r="AB447" s="64"/>
      <c r="AC447" s="64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72</v>
      </c>
      <c r="Q448" s="566"/>
      <c r="R448" s="566"/>
      <c r="S448" s="566"/>
      <c r="T448" s="566"/>
      <c r="U448" s="566"/>
      <c r="V448" s="567"/>
      <c r="W448" s="40" t="s">
        <v>70</v>
      </c>
      <c r="X448" s="41">
        <f>IFERROR(SUM(X433:X446),"0")</f>
        <v>1600</v>
      </c>
      <c r="Y448" s="41">
        <f>IFERROR(SUM(Y433:Y446),"0")</f>
        <v>1607.0400000000002</v>
      </c>
      <c r="Z448" s="40"/>
      <c r="AA448" s="64"/>
      <c r="AB448" s="64"/>
      <c r="AC448" s="64"/>
    </row>
    <row r="449" spans="1:68" ht="14.25" hidden="1" customHeight="1" x14ac:dyDescent="0.25">
      <c r="A449" s="579" t="s">
        <v>139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63"/>
      <c r="AB449" s="63"/>
      <c r="AC449" s="63"/>
    </row>
    <row r="450" spans="1:68" ht="16.5" customHeight="1" x14ac:dyDescent="0.25">
      <c r="A450" s="60" t="s">
        <v>697</v>
      </c>
      <c r="B450" s="60" t="s">
        <v>698</v>
      </c>
      <c r="C450" s="34">
        <v>4301020334</v>
      </c>
      <c r="D450" s="572">
        <v>4607091388930</v>
      </c>
      <c r="E450" s="573"/>
      <c r="F450" s="59">
        <v>0.88</v>
      </c>
      <c r="G450" s="35">
        <v>6</v>
      </c>
      <c r="H450" s="59">
        <v>5.28</v>
      </c>
      <c r="I450" s="59">
        <v>5.64</v>
      </c>
      <c r="J450" s="35">
        <v>104</v>
      </c>
      <c r="K450" s="35" t="s">
        <v>106</v>
      </c>
      <c r="L450" s="35"/>
      <c r="M450" s="36" t="s">
        <v>78</v>
      </c>
      <c r="N450" s="36"/>
      <c r="O450" s="35">
        <v>70</v>
      </c>
      <c r="P450" s="7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7"/>
      <c r="V450" s="37"/>
      <c r="W450" s="38" t="s">
        <v>70</v>
      </c>
      <c r="X450" s="56">
        <v>500</v>
      </c>
      <c r="Y450" s="53">
        <f>IFERROR(IF(X450="",0,CEILING((X450/$H450),1)*$H450),"")</f>
        <v>501.6</v>
      </c>
      <c r="Z450" s="39">
        <f>IFERROR(IF(Y450=0,"",ROUNDUP(Y450/H450,0)*0.01196),"")</f>
        <v>1.1362000000000001</v>
      </c>
      <c r="AA450" s="65"/>
      <c r="AB450" s="66"/>
      <c r="AC450" s="509" t="s">
        <v>699</v>
      </c>
      <c r="AG450" s="75"/>
      <c r="AJ450" s="79"/>
      <c r="AK450" s="79">
        <v>0</v>
      </c>
      <c r="BB450" s="510" t="s">
        <v>1</v>
      </c>
      <c r="BM450" s="75">
        <f>IFERROR(X450*I450/H450,"0")</f>
        <v>534.09090909090912</v>
      </c>
      <c r="BN450" s="75">
        <f>IFERROR(Y450*I450/H450,"0")</f>
        <v>535.79999999999995</v>
      </c>
      <c r="BO450" s="75">
        <f>IFERROR(1/J450*(X450/H450),"0")</f>
        <v>0.91054778554778548</v>
      </c>
      <c r="BP450" s="75">
        <f>IFERROR(1/J450*(Y450/H450),"0")</f>
        <v>0.91346153846153855</v>
      </c>
    </row>
    <row r="451" spans="1:68" ht="16.5" hidden="1" customHeight="1" x14ac:dyDescent="0.25">
      <c r="A451" s="60" t="s">
        <v>700</v>
      </c>
      <c r="B451" s="60" t="s">
        <v>701</v>
      </c>
      <c r="C451" s="34">
        <v>4301020384</v>
      </c>
      <c r="D451" s="572">
        <v>4680115886407</v>
      </c>
      <c r="E451" s="573"/>
      <c r="F451" s="59">
        <v>0.4</v>
      </c>
      <c r="G451" s="35">
        <v>6</v>
      </c>
      <c r="H451" s="59">
        <v>2.4</v>
      </c>
      <c r="I451" s="59">
        <v>2.58</v>
      </c>
      <c r="J451" s="35">
        <v>182</v>
      </c>
      <c r="K451" s="35" t="s">
        <v>77</v>
      </c>
      <c r="L451" s="35"/>
      <c r="M451" s="36" t="s">
        <v>78</v>
      </c>
      <c r="N451" s="36"/>
      <c r="O451" s="35">
        <v>70</v>
      </c>
      <c r="P451" s="78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7"/>
      <c r="V451" s="37"/>
      <c r="W451" s="38" t="s">
        <v>70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699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16.5" hidden="1" customHeight="1" x14ac:dyDescent="0.25">
      <c r="A452" s="60" t="s">
        <v>702</v>
      </c>
      <c r="B452" s="60" t="s">
        <v>703</v>
      </c>
      <c r="C452" s="34">
        <v>4301020385</v>
      </c>
      <c r="D452" s="572">
        <v>4680115880054</v>
      </c>
      <c r="E452" s="573"/>
      <c r="F452" s="59">
        <v>0.6</v>
      </c>
      <c r="G452" s="35">
        <v>8</v>
      </c>
      <c r="H452" s="59">
        <v>4.8</v>
      </c>
      <c r="I452" s="59">
        <v>6.93</v>
      </c>
      <c r="J452" s="35">
        <v>132</v>
      </c>
      <c r="K452" s="35" t="s">
        <v>111</v>
      </c>
      <c r="L452" s="35"/>
      <c r="M452" s="36" t="s">
        <v>107</v>
      </c>
      <c r="N452" s="36"/>
      <c r="O452" s="35">
        <v>70</v>
      </c>
      <c r="P452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7"/>
      <c r="V452" s="37"/>
      <c r="W452" s="38" t="s">
        <v>70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IFERROR(IF(Y452=0,"",ROUNDUP(Y452/H452,0)*0.00902),"")</f>
        <v/>
      </c>
      <c r="AA452" s="65"/>
      <c r="AB452" s="66"/>
      <c r="AC452" s="513" t="s">
        <v>699</v>
      </c>
      <c r="AG452" s="75"/>
      <c r="AJ452" s="79"/>
      <c r="AK452" s="79">
        <v>0</v>
      </c>
      <c r="BB452" s="514" t="s">
        <v>1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72</v>
      </c>
      <c r="Q453" s="566"/>
      <c r="R453" s="566"/>
      <c r="S453" s="566"/>
      <c r="T453" s="566"/>
      <c r="U453" s="566"/>
      <c r="V453" s="567"/>
      <c r="W453" s="40" t="s">
        <v>73</v>
      </c>
      <c r="X453" s="41">
        <f>IFERROR(X450/H450,"0")+IFERROR(X451/H451,"0")+IFERROR(X452/H452,"0")</f>
        <v>94.696969696969688</v>
      </c>
      <c r="Y453" s="41">
        <f>IFERROR(Y450/H450,"0")+IFERROR(Y451/H451,"0")+IFERROR(Y452/H452,"0")</f>
        <v>95</v>
      </c>
      <c r="Z453" s="41">
        <f>IFERROR(IF(Z450="",0,Z450),"0")+IFERROR(IF(Z451="",0,Z451),"0")+IFERROR(IF(Z452="",0,Z452),"0")</f>
        <v>1.1362000000000001</v>
      </c>
      <c r="AA453" s="64"/>
      <c r="AB453" s="64"/>
      <c r="AC453" s="64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72</v>
      </c>
      <c r="Q454" s="566"/>
      <c r="R454" s="566"/>
      <c r="S454" s="566"/>
      <c r="T454" s="566"/>
      <c r="U454" s="566"/>
      <c r="V454" s="567"/>
      <c r="W454" s="40" t="s">
        <v>70</v>
      </c>
      <c r="X454" s="41">
        <f>IFERROR(SUM(X450:X452),"0")</f>
        <v>500</v>
      </c>
      <c r="Y454" s="41">
        <f>IFERROR(SUM(Y450:Y452),"0")</f>
        <v>501.6</v>
      </c>
      <c r="Z454" s="40"/>
      <c r="AA454" s="64"/>
      <c r="AB454" s="64"/>
      <c r="AC454" s="64"/>
    </row>
    <row r="455" spans="1:68" ht="14.25" hidden="1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63"/>
      <c r="AB455" s="63"/>
      <c r="AC455" s="63"/>
    </row>
    <row r="456" spans="1:68" ht="27" customHeight="1" x14ac:dyDescent="0.25">
      <c r="A456" s="60" t="s">
        <v>704</v>
      </c>
      <c r="B456" s="60" t="s">
        <v>705</v>
      </c>
      <c r="C456" s="34">
        <v>4301031349</v>
      </c>
      <c r="D456" s="572">
        <v>4680115883116</v>
      </c>
      <c r="E456" s="57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107</v>
      </c>
      <c r="N456" s="36"/>
      <c r="O456" s="35">
        <v>70</v>
      </c>
      <c r="P456" s="8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7"/>
      <c r="V456" s="37"/>
      <c r="W456" s="38" t="s">
        <v>70</v>
      </c>
      <c r="X456" s="56">
        <v>500</v>
      </c>
      <c r="Y456" s="53">
        <f t="shared" ref="Y456:Y462" si="64">IFERROR(IF(X456="",0,CEILING((X456/$H456),1)*$H456),"")</f>
        <v>501.6</v>
      </c>
      <c r="Z456" s="39">
        <f>IFERROR(IF(Y456=0,"",ROUNDUP(Y456/H456,0)*0.01196),"")</f>
        <v>1.1362000000000001</v>
      </c>
      <c r="AA456" s="65"/>
      <c r="AB456" s="66"/>
      <c r="AC456" s="515" t="s">
        <v>706</v>
      </c>
      <c r="AG456" s="75"/>
      <c r="AJ456" s="79"/>
      <c r="AK456" s="79">
        <v>0</v>
      </c>
      <c r="BB456" s="516" t="s">
        <v>1</v>
      </c>
      <c r="BM456" s="75">
        <f t="shared" ref="BM456:BM462" si="65">IFERROR(X456*I456/H456,"0")</f>
        <v>534.09090909090912</v>
      </c>
      <c r="BN456" s="75">
        <f t="shared" ref="BN456:BN462" si="66">IFERROR(Y456*I456/H456,"0")</f>
        <v>535.79999999999995</v>
      </c>
      <c r="BO456" s="75">
        <f t="shared" ref="BO456:BO462" si="67">IFERROR(1/J456*(X456/H456),"0")</f>
        <v>0.91054778554778548</v>
      </c>
      <c r="BP456" s="75">
        <f t="shared" ref="BP456:BP462" si="68">IFERROR(1/J456*(Y456/H456),"0")</f>
        <v>0.91346153846153855</v>
      </c>
    </row>
    <row r="457" spans="1:68" ht="27" customHeight="1" x14ac:dyDescent="0.25">
      <c r="A457" s="60" t="s">
        <v>707</v>
      </c>
      <c r="B457" s="60" t="s">
        <v>708</v>
      </c>
      <c r="C457" s="34">
        <v>4301031350</v>
      </c>
      <c r="D457" s="572">
        <v>4680115883093</v>
      </c>
      <c r="E457" s="573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106</v>
      </c>
      <c r="L457" s="35"/>
      <c r="M457" s="36" t="s">
        <v>68</v>
      </c>
      <c r="N457" s="36"/>
      <c r="O457" s="35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7"/>
      <c r="V457" s="37"/>
      <c r="W457" s="38" t="s">
        <v>70</v>
      </c>
      <c r="X457" s="56">
        <v>500</v>
      </c>
      <c r="Y457" s="53">
        <f t="shared" si="64"/>
        <v>501.6</v>
      </c>
      <c r="Z457" s="39">
        <f>IFERROR(IF(Y457=0,"",ROUNDUP(Y457/H457,0)*0.01196),"")</f>
        <v>1.1362000000000001</v>
      </c>
      <c r="AA457" s="65"/>
      <c r="AB457" s="66"/>
      <c r="AC457" s="517" t="s">
        <v>709</v>
      </c>
      <c r="AG457" s="75"/>
      <c r="AJ457" s="79"/>
      <c r="AK457" s="79">
        <v>0</v>
      </c>
      <c r="BB457" s="518" t="s">
        <v>1</v>
      </c>
      <c r="BM457" s="75">
        <f t="shared" si="65"/>
        <v>534.09090909090912</v>
      </c>
      <c r="BN457" s="75">
        <f t="shared" si="66"/>
        <v>535.79999999999995</v>
      </c>
      <c r="BO457" s="75">
        <f t="shared" si="67"/>
        <v>0.91054778554778548</v>
      </c>
      <c r="BP457" s="75">
        <f t="shared" si="68"/>
        <v>0.91346153846153855</v>
      </c>
    </row>
    <row r="458" spans="1:68" ht="27" customHeight="1" x14ac:dyDescent="0.25">
      <c r="A458" s="60" t="s">
        <v>710</v>
      </c>
      <c r="B458" s="60" t="s">
        <v>711</v>
      </c>
      <c r="C458" s="34">
        <v>4301031353</v>
      </c>
      <c r="D458" s="572">
        <v>4680115883109</v>
      </c>
      <c r="E458" s="573"/>
      <c r="F458" s="59">
        <v>0.88</v>
      </c>
      <c r="G458" s="35">
        <v>6</v>
      </c>
      <c r="H458" s="59">
        <v>5.28</v>
      </c>
      <c r="I458" s="59">
        <v>5.64</v>
      </c>
      <c r="J458" s="35">
        <v>104</v>
      </c>
      <c r="K458" s="35" t="s">
        <v>106</v>
      </c>
      <c r="L458" s="35"/>
      <c r="M458" s="36" t="s">
        <v>68</v>
      </c>
      <c r="N458" s="36"/>
      <c r="O458" s="35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7"/>
      <c r="V458" s="37"/>
      <c r="W458" s="38" t="s">
        <v>70</v>
      </c>
      <c r="X458" s="56">
        <v>500</v>
      </c>
      <c r="Y458" s="53">
        <f t="shared" si="64"/>
        <v>501.6</v>
      </c>
      <c r="Z458" s="39">
        <f>IFERROR(IF(Y458=0,"",ROUNDUP(Y458/H458,0)*0.01196),"")</f>
        <v>1.1362000000000001</v>
      </c>
      <c r="AA458" s="65"/>
      <c r="AB458" s="66"/>
      <c r="AC458" s="519" t="s">
        <v>712</v>
      </c>
      <c r="AG458" s="75"/>
      <c r="AJ458" s="79"/>
      <c r="AK458" s="79">
        <v>0</v>
      </c>
      <c r="BB458" s="520" t="s">
        <v>1</v>
      </c>
      <c r="BM458" s="75">
        <f t="shared" si="65"/>
        <v>534.09090909090912</v>
      </c>
      <c r="BN458" s="75">
        <f t="shared" si="66"/>
        <v>535.79999999999995</v>
      </c>
      <c r="BO458" s="75">
        <f t="shared" si="67"/>
        <v>0.91054778554778548</v>
      </c>
      <c r="BP458" s="75">
        <f t="shared" si="68"/>
        <v>0.91346153846153855</v>
      </c>
    </row>
    <row r="459" spans="1:68" ht="27" hidden="1" customHeight="1" x14ac:dyDescent="0.25">
      <c r="A459" s="60" t="s">
        <v>713</v>
      </c>
      <c r="B459" s="60" t="s">
        <v>714</v>
      </c>
      <c r="C459" s="34">
        <v>4301031351</v>
      </c>
      <c r="D459" s="572">
        <v>4680115882072</v>
      </c>
      <c r="E459" s="573"/>
      <c r="F459" s="59">
        <v>0.6</v>
      </c>
      <c r="G459" s="35">
        <v>6</v>
      </c>
      <c r="H459" s="59">
        <v>3.6</v>
      </c>
      <c r="I459" s="59">
        <v>3.81</v>
      </c>
      <c r="J459" s="35">
        <v>132</v>
      </c>
      <c r="K459" s="35" t="s">
        <v>111</v>
      </c>
      <c r="L459" s="35"/>
      <c r="M459" s="36" t="s">
        <v>107</v>
      </c>
      <c r="N459" s="36"/>
      <c r="O459" s="35">
        <v>70</v>
      </c>
      <c r="P459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7"/>
      <c r="V459" s="37"/>
      <c r="W459" s="38" t="s">
        <v>70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706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hidden="1" customHeight="1" x14ac:dyDescent="0.25">
      <c r="A460" s="60" t="s">
        <v>713</v>
      </c>
      <c r="B460" s="60" t="s">
        <v>715</v>
      </c>
      <c r="C460" s="34">
        <v>4301031419</v>
      </c>
      <c r="D460" s="572">
        <v>4680115882072</v>
      </c>
      <c r="E460" s="573"/>
      <c r="F460" s="59">
        <v>0.6</v>
      </c>
      <c r="G460" s="35">
        <v>8</v>
      </c>
      <c r="H460" s="59">
        <v>4.8</v>
      </c>
      <c r="I460" s="59">
        <v>6.93</v>
      </c>
      <c r="J460" s="35">
        <v>132</v>
      </c>
      <c r="K460" s="35" t="s">
        <v>111</v>
      </c>
      <c r="L460" s="35"/>
      <c r="M460" s="36" t="s">
        <v>107</v>
      </c>
      <c r="N460" s="36"/>
      <c r="O460" s="35">
        <v>70</v>
      </c>
      <c r="P460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7"/>
      <c r="V460" s="37"/>
      <c r="W460" s="38" t="s">
        <v>70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706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hidden="1" customHeight="1" x14ac:dyDescent="0.25">
      <c r="A461" s="60" t="s">
        <v>716</v>
      </c>
      <c r="B461" s="60" t="s">
        <v>717</v>
      </c>
      <c r="C461" s="34">
        <v>4301031418</v>
      </c>
      <c r="D461" s="572">
        <v>4680115882102</v>
      </c>
      <c r="E461" s="573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111</v>
      </c>
      <c r="L461" s="35"/>
      <c r="M461" s="36" t="s">
        <v>68</v>
      </c>
      <c r="N461" s="36"/>
      <c r="O461" s="35">
        <v>70</v>
      </c>
      <c r="P461" s="6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7"/>
      <c r="V461" s="37"/>
      <c r="W461" s="38" t="s">
        <v>70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709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ht="27" hidden="1" customHeight="1" x14ac:dyDescent="0.25">
      <c r="A462" s="60" t="s">
        <v>718</v>
      </c>
      <c r="B462" s="60" t="s">
        <v>719</v>
      </c>
      <c r="C462" s="34">
        <v>4301031417</v>
      </c>
      <c r="D462" s="572">
        <v>4680115882096</v>
      </c>
      <c r="E462" s="573"/>
      <c r="F462" s="59">
        <v>0.6</v>
      </c>
      <c r="G462" s="35">
        <v>8</v>
      </c>
      <c r="H462" s="59">
        <v>4.8</v>
      </c>
      <c r="I462" s="59">
        <v>6.69</v>
      </c>
      <c r="J462" s="35">
        <v>132</v>
      </c>
      <c r="K462" s="35" t="s">
        <v>111</v>
      </c>
      <c r="L462" s="35"/>
      <c r="M462" s="36" t="s">
        <v>68</v>
      </c>
      <c r="N462" s="36"/>
      <c r="O462" s="35">
        <v>70</v>
      </c>
      <c r="P462" s="7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7"/>
      <c r="V462" s="37"/>
      <c r="W462" s="38" t="s">
        <v>70</v>
      </c>
      <c r="X462" s="56">
        <v>0</v>
      </c>
      <c r="Y462" s="53">
        <f t="shared" si="64"/>
        <v>0</v>
      </c>
      <c r="Z462" s="39" t="str">
        <f>IFERROR(IF(Y462=0,"",ROUNDUP(Y462/H462,0)*0.00902),"")</f>
        <v/>
      </c>
      <c r="AA462" s="65"/>
      <c r="AB462" s="66"/>
      <c r="AC462" s="527" t="s">
        <v>712</v>
      </c>
      <c r="AG462" s="75"/>
      <c r="AJ462" s="79"/>
      <c r="AK462" s="79">
        <v>0</v>
      </c>
      <c r="BB462" s="528" t="s">
        <v>1</v>
      </c>
      <c r="BM462" s="75">
        <f t="shared" si="65"/>
        <v>0</v>
      </c>
      <c r="BN462" s="75">
        <f t="shared" si="66"/>
        <v>0</v>
      </c>
      <c r="BO462" s="75">
        <f t="shared" si="67"/>
        <v>0</v>
      </c>
      <c r="BP462" s="75">
        <f t="shared" si="68"/>
        <v>0</v>
      </c>
    </row>
    <row r="463" spans="1:68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72</v>
      </c>
      <c r="Q463" s="566"/>
      <c r="R463" s="566"/>
      <c r="S463" s="566"/>
      <c r="T463" s="566"/>
      <c r="U463" s="566"/>
      <c r="V463" s="567"/>
      <c r="W463" s="40" t="s">
        <v>73</v>
      </c>
      <c r="X463" s="41">
        <f>IFERROR(X456/H456,"0")+IFERROR(X457/H457,"0")+IFERROR(X458/H458,"0")+IFERROR(X459/H459,"0")+IFERROR(X460/H460,"0")+IFERROR(X461/H461,"0")+IFERROR(X462/H462,"0")</f>
        <v>284.09090909090907</v>
      </c>
      <c r="Y463" s="41">
        <f>IFERROR(Y456/H456,"0")+IFERROR(Y457/H457,"0")+IFERROR(Y458/H458,"0")+IFERROR(Y459/H459,"0")+IFERROR(Y460/H460,"0")+IFERROR(Y461/H461,"0")+IFERROR(Y462/H462,"0")</f>
        <v>285</v>
      </c>
      <c r="Z463" s="41">
        <f>IFERROR(IF(Z456="",0,Z456),"0")+IFERROR(IF(Z457="",0,Z457),"0")+IFERROR(IF(Z458="",0,Z458),"0")+IFERROR(IF(Z459="",0,Z459),"0")+IFERROR(IF(Z460="",0,Z460),"0")+IFERROR(IF(Z461="",0,Z461),"0")+IFERROR(IF(Z462="",0,Z462),"0")</f>
        <v>3.4086000000000003</v>
      </c>
      <c r="AA463" s="64"/>
      <c r="AB463" s="64"/>
      <c r="AC463" s="64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72</v>
      </c>
      <c r="Q464" s="566"/>
      <c r="R464" s="566"/>
      <c r="S464" s="566"/>
      <c r="T464" s="566"/>
      <c r="U464" s="566"/>
      <c r="V464" s="567"/>
      <c r="W464" s="40" t="s">
        <v>70</v>
      </c>
      <c r="X464" s="41">
        <f>IFERROR(SUM(X456:X462),"0")</f>
        <v>1500</v>
      </c>
      <c r="Y464" s="41">
        <f>IFERROR(SUM(Y456:Y462),"0")</f>
        <v>1504.8000000000002</v>
      </c>
      <c r="Z464" s="40"/>
      <c r="AA464" s="64"/>
      <c r="AB464" s="64"/>
      <c r="AC464" s="64"/>
    </row>
    <row r="465" spans="1:68" ht="14.25" hidden="1" customHeight="1" x14ac:dyDescent="0.25">
      <c r="A465" s="579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63"/>
      <c r="AB465" s="63"/>
      <c r="AC465" s="63"/>
    </row>
    <row r="466" spans="1:68" ht="16.5" hidden="1" customHeight="1" x14ac:dyDescent="0.25">
      <c r="A466" s="60" t="s">
        <v>720</v>
      </c>
      <c r="B466" s="60" t="s">
        <v>721</v>
      </c>
      <c r="C466" s="34">
        <v>4301051232</v>
      </c>
      <c r="D466" s="572">
        <v>4607091383409</v>
      </c>
      <c r="E466" s="573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106</v>
      </c>
      <c r="L466" s="35"/>
      <c r="M466" s="36" t="s">
        <v>78</v>
      </c>
      <c r="N466" s="36"/>
      <c r="O466" s="35">
        <v>45</v>
      </c>
      <c r="P466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7"/>
      <c r="V466" s="37"/>
      <c r="W466" s="38" t="s">
        <v>70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722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16.5" hidden="1" customHeight="1" x14ac:dyDescent="0.25">
      <c r="A467" s="60" t="s">
        <v>723</v>
      </c>
      <c r="B467" s="60" t="s">
        <v>724</v>
      </c>
      <c r="C467" s="34">
        <v>4301051233</v>
      </c>
      <c r="D467" s="572">
        <v>4607091383416</v>
      </c>
      <c r="E467" s="573"/>
      <c r="F467" s="59">
        <v>1.3</v>
      </c>
      <c r="G467" s="35">
        <v>6</v>
      </c>
      <c r="H467" s="59">
        <v>7.8</v>
      </c>
      <c r="I467" s="59">
        <v>8.3010000000000002</v>
      </c>
      <c r="J467" s="35">
        <v>64</v>
      </c>
      <c r="K467" s="35" t="s">
        <v>106</v>
      </c>
      <c r="L467" s="35"/>
      <c r="M467" s="36" t="s">
        <v>78</v>
      </c>
      <c r="N467" s="36"/>
      <c r="O467" s="35">
        <v>45</v>
      </c>
      <c r="P467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7"/>
      <c r="V467" s="37"/>
      <c r="W467" s="38" t="s">
        <v>70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/>
      <c r="AB467" s="66"/>
      <c r="AC467" s="531" t="s">
        <v>725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hidden="1" customHeight="1" x14ac:dyDescent="0.25">
      <c r="A468" s="60" t="s">
        <v>726</v>
      </c>
      <c r="B468" s="60" t="s">
        <v>727</v>
      </c>
      <c r="C468" s="34">
        <v>4301051064</v>
      </c>
      <c r="D468" s="572">
        <v>4680115883536</v>
      </c>
      <c r="E468" s="573"/>
      <c r="F468" s="59">
        <v>0.3</v>
      </c>
      <c r="G468" s="35">
        <v>6</v>
      </c>
      <c r="H468" s="59">
        <v>1.8</v>
      </c>
      <c r="I468" s="59">
        <v>2.0459999999999998</v>
      </c>
      <c r="J468" s="35">
        <v>182</v>
      </c>
      <c r="K468" s="35" t="s">
        <v>77</v>
      </c>
      <c r="L468" s="35"/>
      <c r="M468" s="36" t="s">
        <v>78</v>
      </c>
      <c r="N468" s="36"/>
      <c r="O468" s="35">
        <v>45</v>
      </c>
      <c r="P468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7"/>
      <c r="V468" s="37"/>
      <c r="W468" s="38" t="s">
        <v>70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/>
      <c r="AB468" s="66"/>
      <c r="AC468" s="533" t="s">
        <v>728</v>
      </c>
      <c r="AG468" s="75"/>
      <c r="AJ468" s="79"/>
      <c r="AK468" s="79">
        <v>0</v>
      </c>
      <c r="BB468" s="534" t="s">
        <v>1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idden="1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72</v>
      </c>
      <c r="Q469" s="566"/>
      <c r="R469" s="566"/>
      <c r="S469" s="566"/>
      <c r="T469" s="566"/>
      <c r="U469" s="566"/>
      <c r="V469" s="567"/>
      <c r="W469" s="40" t="s">
        <v>73</v>
      </c>
      <c r="X469" s="41">
        <f>IFERROR(X466/H466,"0")+IFERROR(X467/H467,"0")+IFERROR(X468/H468,"0")</f>
        <v>0</v>
      </c>
      <c r="Y469" s="41">
        <f>IFERROR(Y466/H466,"0")+IFERROR(Y467/H467,"0")+IFERROR(Y468/H468,"0")</f>
        <v>0</v>
      </c>
      <c r="Z469" s="41">
        <f>IFERROR(IF(Z466="",0,Z466),"0")+IFERROR(IF(Z467="",0,Z467),"0")+IFERROR(IF(Z468="",0,Z468),"0")</f>
        <v>0</v>
      </c>
      <c r="AA469" s="64"/>
      <c r="AB469" s="64"/>
      <c r="AC469" s="64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72</v>
      </c>
      <c r="Q470" s="566"/>
      <c r="R470" s="566"/>
      <c r="S470" s="566"/>
      <c r="T470" s="566"/>
      <c r="U470" s="566"/>
      <c r="V470" s="567"/>
      <c r="W470" s="40" t="s">
        <v>70</v>
      </c>
      <c r="X470" s="41">
        <f>IFERROR(SUM(X466:X468),"0")</f>
        <v>0</v>
      </c>
      <c r="Y470" s="41">
        <f>IFERROR(SUM(Y466:Y468),"0")</f>
        <v>0</v>
      </c>
      <c r="Z470" s="40"/>
      <c r="AA470" s="64"/>
      <c r="AB470" s="64"/>
      <c r="AC470" s="64"/>
    </row>
    <row r="471" spans="1:68" ht="27.75" hidden="1" customHeight="1" x14ac:dyDescent="0.2">
      <c r="A471" s="633" t="s">
        <v>729</v>
      </c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634"/>
      <c r="U471" s="634"/>
      <c r="V471" s="634"/>
      <c r="W471" s="634"/>
      <c r="X471" s="634"/>
      <c r="Y471" s="634"/>
      <c r="Z471" s="634"/>
      <c r="AA471" s="52"/>
      <c r="AB471" s="52"/>
      <c r="AC471" s="52"/>
    </row>
    <row r="472" spans="1:68" ht="16.5" hidden="1" customHeight="1" x14ac:dyDescent="0.25">
      <c r="A472" s="578" t="s">
        <v>729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62"/>
      <c r="AB472" s="62"/>
      <c r="AC472" s="62"/>
    </row>
    <row r="473" spans="1:68" ht="14.25" hidden="1" customHeight="1" x14ac:dyDescent="0.25">
      <c r="A473" s="579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63"/>
      <c r="AB473" s="63"/>
      <c r="AC473" s="63"/>
    </row>
    <row r="474" spans="1:68" ht="27" hidden="1" customHeight="1" x14ac:dyDescent="0.25">
      <c r="A474" s="60" t="s">
        <v>730</v>
      </c>
      <c r="B474" s="60" t="s">
        <v>731</v>
      </c>
      <c r="C474" s="34">
        <v>4301011763</v>
      </c>
      <c r="D474" s="572">
        <v>4640242181011</v>
      </c>
      <c r="E474" s="573"/>
      <c r="F474" s="59">
        <v>1.35</v>
      </c>
      <c r="G474" s="35">
        <v>8</v>
      </c>
      <c r="H474" s="59">
        <v>10.8</v>
      </c>
      <c r="I474" s="59">
        <v>11.234999999999999</v>
      </c>
      <c r="J474" s="35">
        <v>64</v>
      </c>
      <c r="K474" s="35" t="s">
        <v>106</v>
      </c>
      <c r="L474" s="35"/>
      <c r="M474" s="36" t="s">
        <v>78</v>
      </c>
      <c r="N474" s="36"/>
      <c r="O474" s="35">
        <v>55</v>
      </c>
      <c r="P474" s="829" t="s">
        <v>732</v>
      </c>
      <c r="Q474" s="569"/>
      <c r="R474" s="569"/>
      <c r="S474" s="569"/>
      <c r="T474" s="570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733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4301011585</v>
      </c>
      <c r="D475" s="572">
        <v>4640242180441</v>
      </c>
      <c r="E475" s="573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106</v>
      </c>
      <c r="L475" s="35"/>
      <c r="M475" s="36" t="s">
        <v>107</v>
      </c>
      <c r="N475" s="36"/>
      <c r="O475" s="35">
        <v>50</v>
      </c>
      <c r="P475" s="709" t="s">
        <v>736</v>
      </c>
      <c r="Q475" s="569"/>
      <c r="R475" s="569"/>
      <c r="S475" s="569"/>
      <c r="T475" s="570"/>
      <c r="U475" s="37"/>
      <c r="V475" s="37"/>
      <c r="W475" s="38" t="s">
        <v>70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737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738</v>
      </c>
      <c r="B476" s="60" t="s">
        <v>739</v>
      </c>
      <c r="C476" s="34">
        <v>4301011584</v>
      </c>
      <c r="D476" s="572">
        <v>4640242180564</v>
      </c>
      <c r="E476" s="573"/>
      <c r="F476" s="59">
        <v>1.5</v>
      </c>
      <c r="G476" s="35">
        <v>8</v>
      </c>
      <c r="H476" s="59">
        <v>12</v>
      </c>
      <c r="I476" s="59">
        <v>12.435</v>
      </c>
      <c r="J476" s="35">
        <v>64</v>
      </c>
      <c r="K476" s="35" t="s">
        <v>106</v>
      </c>
      <c r="L476" s="35"/>
      <c r="M476" s="36" t="s">
        <v>107</v>
      </c>
      <c r="N476" s="36"/>
      <c r="O476" s="35">
        <v>50</v>
      </c>
      <c r="P476" s="846" t="s">
        <v>740</v>
      </c>
      <c r="Q476" s="569"/>
      <c r="R476" s="569"/>
      <c r="S476" s="569"/>
      <c r="T476" s="570"/>
      <c r="U476" s="37"/>
      <c r="V476" s="37"/>
      <c r="W476" s="38" t="s">
        <v>70</v>
      </c>
      <c r="X476" s="56">
        <v>300</v>
      </c>
      <c r="Y476" s="53">
        <f>IFERROR(IF(X476="",0,CEILING((X476/$H476),1)*$H476),"")</f>
        <v>300</v>
      </c>
      <c r="Z476" s="39">
        <f>IFERROR(IF(Y476=0,"",ROUNDUP(Y476/H476,0)*0.01898),"")</f>
        <v>0.47450000000000003</v>
      </c>
      <c r="AA476" s="65"/>
      <c r="AB476" s="66"/>
      <c r="AC476" s="539" t="s">
        <v>741</v>
      </c>
      <c r="AG476" s="75"/>
      <c r="AJ476" s="79"/>
      <c r="AK476" s="79">
        <v>0</v>
      </c>
      <c r="BB476" s="540" t="s">
        <v>1</v>
      </c>
      <c r="BM476" s="75">
        <f>IFERROR(X476*I476/H476,"0")</f>
        <v>310.875</v>
      </c>
      <c r="BN476" s="75">
        <f>IFERROR(Y476*I476/H476,"0")</f>
        <v>310.875</v>
      </c>
      <c r="BO476" s="75">
        <f>IFERROR(1/J476*(X476/H476),"0")</f>
        <v>0.390625</v>
      </c>
      <c r="BP476" s="75">
        <f>IFERROR(1/J476*(Y476/H476),"0")</f>
        <v>0.390625</v>
      </c>
    </row>
    <row r="477" spans="1:68" ht="27" hidden="1" customHeight="1" x14ac:dyDescent="0.25">
      <c r="A477" s="60" t="s">
        <v>742</v>
      </c>
      <c r="B477" s="60" t="s">
        <v>743</v>
      </c>
      <c r="C477" s="34">
        <v>4301011764</v>
      </c>
      <c r="D477" s="572">
        <v>4640242181189</v>
      </c>
      <c r="E477" s="573"/>
      <c r="F477" s="59">
        <v>0.4</v>
      </c>
      <c r="G477" s="35">
        <v>10</v>
      </c>
      <c r="H477" s="59">
        <v>4</v>
      </c>
      <c r="I477" s="59">
        <v>4.21</v>
      </c>
      <c r="J477" s="35">
        <v>132</v>
      </c>
      <c r="K477" s="35" t="s">
        <v>111</v>
      </c>
      <c r="L477" s="35"/>
      <c r="M477" s="36" t="s">
        <v>78</v>
      </c>
      <c r="N477" s="36"/>
      <c r="O477" s="35">
        <v>55</v>
      </c>
      <c r="P477" s="757" t="s">
        <v>744</v>
      </c>
      <c r="Q477" s="569"/>
      <c r="R477" s="569"/>
      <c r="S477" s="569"/>
      <c r="T477" s="570"/>
      <c r="U477" s="37"/>
      <c r="V477" s="37"/>
      <c r="W477" s="38" t="s">
        <v>70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IFERROR(IF(Y477=0,"",ROUNDUP(Y477/H477,0)*0.00902),"")</f>
        <v/>
      </c>
      <c r="AA477" s="65"/>
      <c r="AB477" s="66"/>
      <c r="AC477" s="541" t="s">
        <v>733</v>
      </c>
      <c r="AG477" s="75"/>
      <c r="AJ477" s="79"/>
      <c r="AK477" s="79">
        <v>0</v>
      </c>
      <c r="BB477" s="542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72</v>
      </c>
      <c r="Q478" s="566"/>
      <c r="R478" s="566"/>
      <c r="S478" s="566"/>
      <c r="T478" s="566"/>
      <c r="U478" s="566"/>
      <c r="V478" s="567"/>
      <c r="W478" s="40" t="s">
        <v>73</v>
      </c>
      <c r="X478" s="41">
        <f>IFERROR(X474/H474,"0")+IFERROR(X475/H475,"0")+IFERROR(X476/H476,"0")+IFERROR(X477/H477,"0")</f>
        <v>25</v>
      </c>
      <c r="Y478" s="41">
        <f>IFERROR(Y474/H474,"0")+IFERROR(Y475/H475,"0")+IFERROR(Y476/H476,"0")+IFERROR(Y477/H477,"0")</f>
        <v>25</v>
      </c>
      <c r="Z478" s="41">
        <f>IFERROR(IF(Z474="",0,Z474),"0")+IFERROR(IF(Z475="",0,Z475),"0")+IFERROR(IF(Z476="",0,Z476),"0")+IFERROR(IF(Z477="",0,Z477),"0")</f>
        <v>0.47450000000000003</v>
      </c>
      <c r="AA478" s="64"/>
      <c r="AB478" s="64"/>
      <c r="AC478" s="64"/>
    </row>
    <row r="479" spans="1:68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72</v>
      </c>
      <c r="Q479" s="566"/>
      <c r="R479" s="566"/>
      <c r="S479" s="566"/>
      <c r="T479" s="566"/>
      <c r="U479" s="566"/>
      <c r="V479" s="567"/>
      <c r="W479" s="40" t="s">
        <v>70</v>
      </c>
      <c r="X479" s="41">
        <f>IFERROR(SUM(X474:X477),"0")</f>
        <v>300</v>
      </c>
      <c r="Y479" s="41">
        <f>IFERROR(SUM(Y474:Y477),"0")</f>
        <v>300</v>
      </c>
      <c r="Z479" s="40"/>
      <c r="AA479" s="64"/>
      <c r="AB479" s="64"/>
      <c r="AC479" s="64"/>
    </row>
    <row r="480" spans="1:68" ht="14.25" hidden="1" customHeight="1" x14ac:dyDescent="0.25">
      <c r="A480" s="579" t="s">
        <v>139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63"/>
      <c r="AB480" s="63"/>
      <c r="AC480" s="63"/>
    </row>
    <row r="481" spans="1:68" ht="27" hidden="1" customHeight="1" x14ac:dyDescent="0.25">
      <c r="A481" s="60" t="s">
        <v>745</v>
      </c>
      <c r="B481" s="60" t="s">
        <v>746</v>
      </c>
      <c r="C481" s="34">
        <v>4301020400</v>
      </c>
      <c r="D481" s="572">
        <v>4640242180519</v>
      </c>
      <c r="E481" s="57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836" t="s">
        <v>747</v>
      </c>
      <c r="Q481" s="569"/>
      <c r="R481" s="569"/>
      <c r="S481" s="569"/>
      <c r="T481" s="570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748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749</v>
      </c>
      <c r="B482" s="60" t="s">
        <v>750</v>
      </c>
      <c r="C482" s="34">
        <v>4301020260</v>
      </c>
      <c r="D482" s="572">
        <v>4640242180526</v>
      </c>
      <c r="E482" s="573"/>
      <c r="F482" s="59">
        <v>1.8</v>
      </c>
      <c r="G482" s="35">
        <v>6</v>
      </c>
      <c r="H482" s="59">
        <v>10.8</v>
      </c>
      <c r="I482" s="59">
        <v>11.234999999999999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839" t="s">
        <v>751</v>
      </c>
      <c r="Q482" s="569"/>
      <c r="R482" s="569"/>
      <c r="S482" s="569"/>
      <c r="T482" s="570"/>
      <c r="U482" s="37"/>
      <c r="V482" s="37"/>
      <c r="W482" s="38" t="s">
        <v>70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45" t="s">
        <v>752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hidden="1" customHeight="1" x14ac:dyDescent="0.25">
      <c r="A483" s="60" t="s">
        <v>753</v>
      </c>
      <c r="B483" s="60" t="s">
        <v>754</v>
      </c>
      <c r="C483" s="34">
        <v>4301020295</v>
      </c>
      <c r="D483" s="572">
        <v>4640242181363</v>
      </c>
      <c r="E483" s="573"/>
      <c r="F483" s="59">
        <v>0.4</v>
      </c>
      <c r="G483" s="35">
        <v>10</v>
      </c>
      <c r="H483" s="59">
        <v>4</v>
      </c>
      <c r="I483" s="59">
        <v>4.21</v>
      </c>
      <c r="J483" s="35">
        <v>132</v>
      </c>
      <c r="K483" s="35" t="s">
        <v>111</v>
      </c>
      <c r="L483" s="35"/>
      <c r="M483" s="36" t="s">
        <v>107</v>
      </c>
      <c r="N483" s="36"/>
      <c r="O483" s="35">
        <v>50</v>
      </c>
      <c r="P483" s="669" t="s">
        <v>755</v>
      </c>
      <c r="Q483" s="569"/>
      <c r="R483" s="569"/>
      <c r="S483" s="569"/>
      <c r="T483" s="570"/>
      <c r="U483" s="37"/>
      <c r="V483" s="37"/>
      <c r="W483" s="38" t="s">
        <v>70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7" t="s">
        <v>756</v>
      </c>
      <c r="AG483" s="75"/>
      <c r="AJ483" s="79"/>
      <c r="AK483" s="79">
        <v>0</v>
      </c>
      <c r="BB483" s="548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idden="1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72</v>
      </c>
      <c r="Q484" s="566"/>
      <c r="R484" s="566"/>
      <c r="S484" s="566"/>
      <c r="T484" s="566"/>
      <c r="U484" s="566"/>
      <c r="V484" s="567"/>
      <c r="W484" s="40" t="s">
        <v>73</v>
      </c>
      <c r="X484" s="41">
        <f>IFERROR(X481/H481,"0")+IFERROR(X482/H482,"0")+IFERROR(X483/H483,"0")</f>
        <v>0</v>
      </c>
      <c r="Y484" s="41">
        <f>IFERROR(Y481/H481,"0")+IFERROR(Y482/H482,"0")+IFERROR(Y483/H483,"0")</f>
        <v>0</v>
      </c>
      <c r="Z484" s="41">
        <f>IFERROR(IF(Z481="",0,Z481),"0")+IFERROR(IF(Z482="",0,Z482),"0")+IFERROR(IF(Z483="",0,Z483),"0")</f>
        <v>0</v>
      </c>
      <c r="AA484" s="64"/>
      <c r="AB484" s="64"/>
      <c r="AC484" s="64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72</v>
      </c>
      <c r="Q485" s="566"/>
      <c r="R485" s="566"/>
      <c r="S485" s="566"/>
      <c r="T485" s="566"/>
      <c r="U485" s="566"/>
      <c r="V485" s="567"/>
      <c r="W485" s="40" t="s">
        <v>70</v>
      </c>
      <c r="X485" s="41">
        <f>IFERROR(SUM(X481:X483),"0")</f>
        <v>0</v>
      </c>
      <c r="Y485" s="41">
        <f>IFERROR(SUM(Y481:Y483),"0")</f>
        <v>0</v>
      </c>
      <c r="Z485" s="40"/>
      <c r="AA485" s="64"/>
      <c r="AB485" s="64"/>
      <c r="AC485" s="64"/>
    </row>
    <row r="486" spans="1:68" ht="14.25" hidden="1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63"/>
      <c r="AB486" s="63"/>
      <c r="AC486" s="63"/>
    </row>
    <row r="487" spans="1:68" ht="27" hidden="1" customHeight="1" x14ac:dyDescent="0.25">
      <c r="A487" s="60" t="s">
        <v>757</v>
      </c>
      <c r="B487" s="60" t="s">
        <v>758</v>
      </c>
      <c r="C487" s="34">
        <v>4301031280</v>
      </c>
      <c r="D487" s="572">
        <v>4640242180816</v>
      </c>
      <c r="E487" s="573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111</v>
      </c>
      <c r="L487" s="35"/>
      <c r="M487" s="36" t="s">
        <v>68</v>
      </c>
      <c r="N487" s="36"/>
      <c r="O487" s="35">
        <v>40</v>
      </c>
      <c r="P487" s="715" t="s">
        <v>759</v>
      </c>
      <c r="Q487" s="569"/>
      <c r="R487" s="569"/>
      <c r="S487" s="569"/>
      <c r="T487" s="570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760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761</v>
      </c>
      <c r="B488" s="60" t="s">
        <v>762</v>
      </c>
      <c r="C488" s="34">
        <v>4301031244</v>
      </c>
      <c r="D488" s="572">
        <v>4640242180595</v>
      </c>
      <c r="E488" s="573"/>
      <c r="F488" s="59">
        <v>0.7</v>
      </c>
      <c r="G488" s="35">
        <v>6</v>
      </c>
      <c r="H488" s="59">
        <v>4.2</v>
      </c>
      <c r="I488" s="59">
        <v>4.47</v>
      </c>
      <c r="J488" s="35">
        <v>132</v>
      </c>
      <c r="K488" s="35" t="s">
        <v>111</v>
      </c>
      <c r="L488" s="35"/>
      <c r="M488" s="36" t="s">
        <v>68</v>
      </c>
      <c r="N488" s="36"/>
      <c r="O488" s="35">
        <v>40</v>
      </c>
      <c r="P488" s="758" t="s">
        <v>763</v>
      </c>
      <c r="Q488" s="569"/>
      <c r="R488" s="569"/>
      <c r="S488" s="569"/>
      <c r="T488" s="570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/>
      <c r="AB488" s="66"/>
      <c r="AC488" s="551" t="s">
        <v>764</v>
      </c>
      <c r="AG488" s="75"/>
      <c r="AJ488" s="79"/>
      <c r="AK488" s="79">
        <v>0</v>
      </c>
      <c r="BB488" s="552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72</v>
      </c>
      <c r="Q489" s="566"/>
      <c r="R489" s="566"/>
      <c r="S489" s="566"/>
      <c r="T489" s="566"/>
      <c r="U489" s="566"/>
      <c r="V489" s="567"/>
      <c r="W489" s="40" t="s">
        <v>73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hidden="1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72</v>
      </c>
      <c r="Q490" s="566"/>
      <c r="R490" s="566"/>
      <c r="S490" s="566"/>
      <c r="T490" s="566"/>
      <c r="U490" s="566"/>
      <c r="V490" s="567"/>
      <c r="W490" s="40" t="s">
        <v>70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hidden="1" customHeight="1" x14ac:dyDescent="0.25">
      <c r="A491" s="579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63"/>
      <c r="AB491" s="63"/>
      <c r="AC491" s="63"/>
    </row>
    <row r="492" spans="1:68" ht="27" customHeight="1" x14ac:dyDescent="0.25">
      <c r="A492" s="60" t="s">
        <v>765</v>
      </c>
      <c r="B492" s="60" t="s">
        <v>766</v>
      </c>
      <c r="C492" s="34">
        <v>4301052046</v>
      </c>
      <c r="D492" s="572">
        <v>4640242180533</v>
      </c>
      <c r="E492" s="573"/>
      <c r="F492" s="59">
        <v>1.5</v>
      </c>
      <c r="G492" s="35">
        <v>6</v>
      </c>
      <c r="H492" s="59">
        <v>9</v>
      </c>
      <c r="I492" s="59">
        <v>9.5190000000000001</v>
      </c>
      <c r="J492" s="35">
        <v>64</v>
      </c>
      <c r="K492" s="35" t="s">
        <v>106</v>
      </c>
      <c r="L492" s="35"/>
      <c r="M492" s="36" t="s">
        <v>93</v>
      </c>
      <c r="N492" s="36"/>
      <c r="O492" s="35">
        <v>45</v>
      </c>
      <c r="P492" s="834" t="s">
        <v>767</v>
      </c>
      <c r="Q492" s="569"/>
      <c r="R492" s="569"/>
      <c r="S492" s="569"/>
      <c r="T492" s="570"/>
      <c r="U492" s="37"/>
      <c r="V492" s="37"/>
      <c r="W492" s="38" t="s">
        <v>70</v>
      </c>
      <c r="X492" s="56">
        <v>300</v>
      </c>
      <c r="Y492" s="53">
        <f>IFERROR(IF(X492="",0,CEILING((X492/$H492),1)*$H492),"")</f>
        <v>306</v>
      </c>
      <c r="Z492" s="39">
        <f>IFERROR(IF(Y492=0,"",ROUNDUP(Y492/H492,0)*0.01898),"")</f>
        <v>0.64532</v>
      </c>
      <c r="AA492" s="65"/>
      <c r="AB492" s="66"/>
      <c r="AC492" s="553" t="s">
        <v>768</v>
      </c>
      <c r="AG492" s="75"/>
      <c r="AJ492" s="79"/>
      <c r="AK492" s="79">
        <v>0</v>
      </c>
      <c r="BB492" s="554" t="s">
        <v>1</v>
      </c>
      <c r="BM492" s="75">
        <f>IFERROR(X492*I492/H492,"0")</f>
        <v>317.29999999999995</v>
      </c>
      <c r="BN492" s="75">
        <f>IFERROR(Y492*I492/H492,"0")</f>
        <v>323.64599999999996</v>
      </c>
      <c r="BO492" s="75">
        <f>IFERROR(1/J492*(X492/H492),"0")</f>
        <v>0.52083333333333337</v>
      </c>
      <c r="BP492" s="75">
        <f>IFERROR(1/J492*(Y492/H492),"0")</f>
        <v>0.53125</v>
      </c>
    </row>
    <row r="493" spans="1:68" ht="27" hidden="1" customHeight="1" x14ac:dyDescent="0.25">
      <c r="A493" s="60" t="s">
        <v>769</v>
      </c>
      <c r="B493" s="60" t="s">
        <v>770</v>
      </c>
      <c r="C493" s="34">
        <v>4301051920</v>
      </c>
      <c r="D493" s="572">
        <v>4640242181233</v>
      </c>
      <c r="E493" s="573"/>
      <c r="F493" s="59">
        <v>0.3</v>
      </c>
      <c r="G493" s="35">
        <v>6</v>
      </c>
      <c r="H493" s="59">
        <v>1.8</v>
      </c>
      <c r="I493" s="59">
        <v>2.0640000000000001</v>
      </c>
      <c r="J493" s="35">
        <v>182</v>
      </c>
      <c r="K493" s="35" t="s">
        <v>77</v>
      </c>
      <c r="L493" s="35"/>
      <c r="M493" s="36" t="s">
        <v>93</v>
      </c>
      <c r="N493" s="36"/>
      <c r="O493" s="35">
        <v>45</v>
      </c>
      <c r="P493" s="724" t="s">
        <v>771</v>
      </c>
      <c r="Q493" s="569"/>
      <c r="R493" s="569"/>
      <c r="S493" s="569"/>
      <c r="T493" s="570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/>
      <c r="AB493" s="66"/>
      <c r="AC493" s="555" t="s">
        <v>768</v>
      </c>
      <c r="AG493" s="75"/>
      <c r="AJ493" s="79"/>
      <c r="AK493" s="79">
        <v>0</v>
      </c>
      <c r="BB493" s="556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72</v>
      </c>
      <c r="Q494" s="566"/>
      <c r="R494" s="566"/>
      <c r="S494" s="566"/>
      <c r="T494" s="566"/>
      <c r="U494" s="566"/>
      <c r="V494" s="567"/>
      <c r="W494" s="40" t="s">
        <v>73</v>
      </c>
      <c r="X494" s="41">
        <f>IFERROR(X492/H492,"0")+IFERROR(X493/H493,"0")</f>
        <v>33.333333333333336</v>
      </c>
      <c r="Y494" s="41">
        <f>IFERROR(Y492/H492,"0")+IFERROR(Y493/H493,"0")</f>
        <v>34</v>
      </c>
      <c r="Z494" s="41">
        <f>IFERROR(IF(Z492="",0,Z492),"0")+IFERROR(IF(Z493="",0,Z493),"0")</f>
        <v>0.64532</v>
      </c>
      <c r="AA494" s="64"/>
      <c r="AB494" s="64"/>
      <c r="AC494" s="64"/>
    </row>
    <row r="495" spans="1:68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72</v>
      </c>
      <c r="Q495" s="566"/>
      <c r="R495" s="566"/>
      <c r="S495" s="566"/>
      <c r="T495" s="566"/>
      <c r="U495" s="566"/>
      <c r="V495" s="567"/>
      <c r="W495" s="40" t="s">
        <v>70</v>
      </c>
      <c r="X495" s="41">
        <f>IFERROR(SUM(X492:X493),"0")</f>
        <v>300</v>
      </c>
      <c r="Y495" s="41">
        <f>IFERROR(SUM(Y492:Y493),"0")</f>
        <v>306</v>
      </c>
      <c r="Z495" s="40"/>
      <c r="AA495" s="64"/>
      <c r="AB495" s="64"/>
      <c r="AC495" s="64"/>
    </row>
    <row r="496" spans="1:68" ht="14.25" hidden="1" customHeight="1" x14ac:dyDescent="0.25">
      <c r="A496" s="579" t="s">
        <v>174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63"/>
      <c r="AB496" s="63"/>
      <c r="AC496" s="63"/>
    </row>
    <row r="497" spans="1:68" ht="27" hidden="1" customHeight="1" x14ac:dyDescent="0.25">
      <c r="A497" s="60" t="s">
        <v>772</v>
      </c>
      <c r="B497" s="60" t="s">
        <v>773</v>
      </c>
      <c r="C497" s="34">
        <v>4301060491</v>
      </c>
      <c r="D497" s="572">
        <v>4640242180120</v>
      </c>
      <c r="E497" s="573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106</v>
      </c>
      <c r="L497" s="35"/>
      <c r="M497" s="36" t="s">
        <v>78</v>
      </c>
      <c r="N497" s="36"/>
      <c r="O497" s="35">
        <v>40</v>
      </c>
      <c r="P497" s="678" t="s">
        <v>774</v>
      </c>
      <c r="Q497" s="569"/>
      <c r="R497" s="569"/>
      <c r="S497" s="569"/>
      <c r="T497" s="570"/>
      <c r="U497" s="37"/>
      <c r="V497" s="37"/>
      <c r="W497" s="38" t="s">
        <v>70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775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hidden="1" customHeight="1" x14ac:dyDescent="0.25">
      <c r="A498" s="60" t="s">
        <v>776</v>
      </c>
      <c r="B498" s="60" t="s">
        <v>777</v>
      </c>
      <c r="C498" s="34">
        <v>4301060493</v>
      </c>
      <c r="D498" s="572">
        <v>4640242180137</v>
      </c>
      <c r="E498" s="573"/>
      <c r="F498" s="59">
        <v>1.5</v>
      </c>
      <c r="G498" s="35">
        <v>6</v>
      </c>
      <c r="H498" s="59">
        <v>9</v>
      </c>
      <c r="I498" s="59">
        <v>9.4350000000000005</v>
      </c>
      <c r="J498" s="35">
        <v>64</v>
      </c>
      <c r="K498" s="35" t="s">
        <v>106</v>
      </c>
      <c r="L498" s="35"/>
      <c r="M498" s="36" t="s">
        <v>78</v>
      </c>
      <c r="N498" s="36"/>
      <c r="O498" s="35">
        <v>40</v>
      </c>
      <c r="P498" s="723" t="s">
        <v>778</v>
      </c>
      <c r="Q498" s="569"/>
      <c r="R498" s="569"/>
      <c r="S498" s="569"/>
      <c r="T498" s="570"/>
      <c r="U498" s="37"/>
      <c r="V498" s="37"/>
      <c r="W498" s="38" t="s">
        <v>70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9" t="s">
        <v>779</v>
      </c>
      <c r="AG498" s="75"/>
      <c r="AJ498" s="79"/>
      <c r="AK498" s="79">
        <v>0</v>
      </c>
      <c r="BB498" s="560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idden="1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72</v>
      </c>
      <c r="Q499" s="566"/>
      <c r="R499" s="566"/>
      <c r="S499" s="566"/>
      <c r="T499" s="566"/>
      <c r="U499" s="566"/>
      <c r="V499" s="567"/>
      <c r="W499" s="40" t="s">
        <v>73</v>
      </c>
      <c r="X499" s="41">
        <f>IFERROR(X497/H497,"0")+IFERROR(X498/H498,"0")</f>
        <v>0</v>
      </c>
      <c r="Y499" s="41">
        <f>IFERROR(Y497/H497,"0")+IFERROR(Y498/H498,"0")</f>
        <v>0</v>
      </c>
      <c r="Z499" s="41">
        <f>IFERROR(IF(Z497="",0,Z497),"0")+IFERROR(IF(Z498="",0,Z498),"0")</f>
        <v>0</v>
      </c>
      <c r="AA499" s="64"/>
      <c r="AB499" s="64"/>
      <c r="AC499" s="64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72</v>
      </c>
      <c r="Q500" s="566"/>
      <c r="R500" s="566"/>
      <c r="S500" s="566"/>
      <c r="T500" s="566"/>
      <c r="U500" s="566"/>
      <c r="V500" s="567"/>
      <c r="W500" s="40" t="s">
        <v>70</v>
      </c>
      <c r="X500" s="41">
        <f>IFERROR(SUM(X497:X498),"0")</f>
        <v>0</v>
      </c>
      <c r="Y500" s="41">
        <f>IFERROR(SUM(Y497:Y498),"0")</f>
        <v>0</v>
      </c>
      <c r="Z500" s="40"/>
      <c r="AA500" s="64"/>
      <c r="AB500" s="64"/>
      <c r="AC500" s="64"/>
    </row>
    <row r="501" spans="1:68" ht="16.5" hidden="1" customHeight="1" x14ac:dyDescent="0.25">
      <c r="A501" s="578" t="s">
        <v>780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62"/>
      <c r="AB501" s="62"/>
      <c r="AC501" s="62"/>
    </row>
    <row r="502" spans="1:68" ht="14.25" hidden="1" customHeight="1" x14ac:dyDescent="0.25">
      <c r="A502" s="579" t="s">
        <v>139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63"/>
      <c r="AB502" s="63"/>
      <c r="AC502" s="63"/>
    </row>
    <row r="503" spans="1:68" ht="27" hidden="1" customHeight="1" x14ac:dyDescent="0.25">
      <c r="A503" s="60" t="s">
        <v>781</v>
      </c>
      <c r="B503" s="60" t="s">
        <v>782</v>
      </c>
      <c r="C503" s="34">
        <v>4301020314</v>
      </c>
      <c r="D503" s="572">
        <v>4640242180090</v>
      </c>
      <c r="E503" s="573"/>
      <c r="F503" s="59">
        <v>1.5</v>
      </c>
      <c r="G503" s="35">
        <v>8</v>
      </c>
      <c r="H503" s="59">
        <v>12</v>
      </c>
      <c r="I503" s="59">
        <v>12.435</v>
      </c>
      <c r="J503" s="35">
        <v>64</v>
      </c>
      <c r="K503" s="35" t="s">
        <v>106</v>
      </c>
      <c r="L503" s="35"/>
      <c r="M503" s="36" t="s">
        <v>107</v>
      </c>
      <c r="N503" s="36"/>
      <c r="O503" s="35">
        <v>50</v>
      </c>
      <c r="P503" s="722" t="s">
        <v>783</v>
      </c>
      <c r="Q503" s="569"/>
      <c r="R503" s="569"/>
      <c r="S503" s="569"/>
      <c r="T503" s="570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1" t="s">
        <v>784</v>
      </c>
      <c r="AG503" s="75"/>
      <c r="AJ503" s="79"/>
      <c r="AK503" s="79">
        <v>0</v>
      </c>
      <c r="BB503" s="562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72</v>
      </c>
      <c r="Q504" s="566"/>
      <c r="R504" s="566"/>
      <c r="S504" s="566"/>
      <c r="T504" s="566"/>
      <c r="U504" s="566"/>
      <c r="V504" s="567"/>
      <c r="W504" s="40" t="s">
        <v>73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72</v>
      </c>
      <c r="Q505" s="566"/>
      <c r="R505" s="566"/>
      <c r="S505" s="566"/>
      <c r="T505" s="566"/>
      <c r="U505" s="566"/>
      <c r="V505" s="567"/>
      <c r="W505" s="40" t="s">
        <v>70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5" customHeight="1" x14ac:dyDescent="0.2">
      <c r="A506" s="597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8"/>
      <c r="P506" s="665" t="s">
        <v>785</v>
      </c>
      <c r="Q506" s="666"/>
      <c r="R506" s="666"/>
      <c r="S506" s="666"/>
      <c r="T506" s="666"/>
      <c r="U506" s="666"/>
      <c r="V506" s="589"/>
      <c r="W506" s="40" t="s">
        <v>70</v>
      </c>
      <c r="X506" s="4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15393.2</v>
      </c>
      <c r="Y506" s="4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15537.090000000004</v>
      </c>
      <c r="Z506" s="40"/>
      <c r="AA506" s="64"/>
      <c r="AB506" s="64"/>
      <c r="AC506" s="64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8"/>
      <c r="P507" s="665" t="s">
        <v>786</v>
      </c>
      <c r="Q507" s="666"/>
      <c r="R507" s="666"/>
      <c r="S507" s="666"/>
      <c r="T507" s="666"/>
      <c r="U507" s="666"/>
      <c r="V507" s="589"/>
      <c r="W507" s="40" t="s">
        <v>70</v>
      </c>
      <c r="X507" s="41">
        <f>IFERROR(SUM(BM22:BM503),"0")</f>
        <v>16421.592420397952</v>
      </c>
      <c r="Y507" s="41">
        <f>IFERROR(SUM(BN22:BN503),"0")</f>
        <v>16573.601999999999</v>
      </c>
      <c r="Z507" s="40"/>
      <c r="AA507" s="64"/>
      <c r="AB507" s="64"/>
      <c r="AC507" s="64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8"/>
      <c r="P508" s="665" t="s">
        <v>787</v>
      </c>
      <c r="Q508" s="666"/>
      <c r="R508" s="666"/>
      <c r="S508" s="666"/>
      <c r="T508" s="666"/>
      <c r="U508" s="666"/>
      <c r="V508" s="589"/>
      <c r="W508" s="40" t="s">
        <v>788</v>
      </c>
      <c r="X508" s="42">
        <f>ROUNDUP(SUM(BO22:BO503),0)</f>
        <v>29</v>
      </c>
      <c r="Y508" s="42">
        <f>ROUNDUP(SUM(BP22:BP503),0)</f>
        <v>29</v>
      </c>
      <c r="Z508" s="40"/>
      <c r="AA508" s="64"/>
      <c r="AB508" s="64"/>
      <c r="AC508" s="64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8"/>
      <c r="P509" s="665" t="s">
        <v>789</v>
      </c>
      <c r="Q509" s="666"/>
      <c r="R509" s="666"/>
      <c r="S509" s="666"/>
      <c r="T509" s="666"/>
      <c r="U509" s="666"/>
      <c r="V509" s="589"/>
      <c r="W509" s="40" t="s">
        <v>70</v>
      </c>
      <c r="X509" s="41">
        <f>GrossWeightTotal+PalletQtyTotal*25</f>
        <v>17146.592420397952</v>
      </c>
      <c r="Y509" s="41">
        <f>GrossWeightTotalR+PalletQtyTotalR*25</f>
        <v>17298.601999999999</v>
      </c>
      <c r="Z509" s="40"/>
      <c r="AA509" s="64"/>
      <c r="AB509" s="64"/>
      <c r="AC509" s="64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8"/>
      <c r="P510" s="665" t="s">
        <v>790</v>
      </c>
      <c r="Q510" s="666"/>
      <c r="R510" s="666"/>
      <c r="S510" s="666"/>
      <c r="T510" s="666"/>
      <c r="U510" s="666"/>
      <c r="V510" s="589"/>
      <c r="W510" s="40" t="s">
        <v>788</v>
      </c>
      <c r="X510" s="4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3260.8342422858982</v>
      </c>
      <c r="Y510" s="4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3284</v>
      </c>
      <c r="Z510" s="40"/>
      <c r="AA510" s="64"/>
      <c r="AB510" s="64"/>
      <c r="AC510" s="64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8"/>
      <c r="P511" s="665" t="s">
        <v>791</v>
      </c>
      <c r="Q511" s="666"/>
      <c r="R511" s="666"/>
      <c r="S511" s="666"/>
      <c r="T511" s="666"/>
      <c r="U511" s="666"/>
      <c r="V511" s="589"/>
      <c r="W511" s="43" t="s">
        <v>792</v>
      </c>
      <c r="X511" s="40"/>
      <c r="Y511" s="40"/>
      <c r="Z511" s="40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33.847389999999997</v>
      </c>
      <c r="AA511" s="64"/>
      <c r="AB511" s="64"/>
      <c r="AC511" s="64"/>
    </row>
    <row r="512" spans="1:68" ht="13.5" customHeight="1" thickBot="1" x14ac:dyDescent="0.25"/>
    <row r="513" spans="1:32" ht="27" customHeight="1" thickTop="1" thickBot="1" x14ac:dyDescent="0.25">
      <c r="A513" s="44" t="s">
        <v>793</v>
      </c>
      <c r="B513" s="80" t="s">
        <v>63</v>
      </c>
      <c r="C513" s="563" t="s">
        <v>101</v>
      </c>
      <c r="D513" s="659"/>
      <c r="E513" s="659"/>
      <c r="F513" s="659"/>
      <c r="G513" s="659"/>
      <c r="H513" s="643"/>
      <c r="I513" s="563" t="s">
        <v>260</v>
      </c>
      <c r="J513" s="659"/>
      <c r="K513" s="659"/>
      <c r="L513" s="659"/>
      <c r="M513" s="659"/>
      <c r="N513" s="659"/>
      <c r="O513" s="659"/>
      <c r="P513" s="659"/>
      <c r="Q513" s="659"/>
      <c r="R513" s="659"/>
      <c r="S513" s="643"/>
      <c r="T513" s="563" t="s">
        <v>549</v>
      </c>
      <c r="U513" s="643"/>
      <c r="V513" s="563" t="s">
        <v>604</v>
      </c>
      <c r="W513" s="659"/>
      <c r="X513" s="659"/>
      <c r="Y513" s="643"/>
      <c r="Z513" s="80" t="s">
        <v>660</v>
      </c>
      <c r="AA513" s="563" t="s">
        <v>729</v>
      </c>
      <c r="AB513" s="643"/>
      <c r="AC513" s="9"/>
      <c r="AF513" s="1"/>
    </row>
    <row r="514" spans="1:32" ht="14.25" customHeight="1" thickTop="1" x14ac:dyDescent="0.2">
      <c r="A514" s="787" t="s">
        <v>794</v>
      </c>
      <c r="B514" s="563" t="s">
        <v>63</v>
      </c>
      <c r="C514" s="563" t="s">
        <v>102</v>
      </c>
      <c r="D514" s="563" t="s">
        <v>119</v>
      </c>
      <c r="E514" s="563" t="s">
        <v>181</v>
      </c>
      <c r="F514" s="563" t="s">
        <v>203</v>
      </c>
      <c r="G514" s="563" t="s">
        <v>236</v>
      </c>
      <c r="H514" s="563" t="s">
        <v>101</v>
      </c>
      <c r="I514" s="563" t="s">
        <v>261</v>
      </c>
      <c r="J514" s="563" t="s">
        <v>301</v>
      </c>
      <c r="K514" s="563" t="s">
        <v>362</v>
      </c>
      <c r="L514" s="563" t="s">
        <v>402</v>
      </c>
      <c r="M514" s="563" t="s">
        <v>418</v>
      </c>
      <c r="N514" s="1"/>
      <c r="O514" s="563" t="s">
        <v>432</v>
      </c>
      <c r="P514" s="563" t="s">
        <v>442</v>
      </c>
      <c r="Q514" s="563" t="s">
        <v>449</v>
      </c>
      <c r="R514" s="563" t="s">
        <v>454</v>
      </c>
      <c r="S514" s="563" t="s">
        <v>539</v>
      </c>
      <c r="T514" s="563" t="s">
        <v>550</v>
      </c>
      <c r="U514" s="563" t="s">
        <v>584</v>
      </c>
      <c r="V514" s="563" t="s">
        <v>605</v>
      </c>
      <c r="W514" s="563" t="s">
        <v>637</v>
      </c>
      <c r="X514" s="563" t="s">
        <v>652</v>
      </c>
      <c r="Y514" s="563" t="s">
        <v>656</v>
      </c>
      <c r="Z514" s="563" t="s">
        <v>660</v>
      </c>
      <c r="AA514" s="563" t="s">
        <v>729</v>
      </c>
      <c r="AB514" s="563" t="s">
        <v>780</v>
      </c>
      <c r="AC514" s="9"/>
      <c r="AF514" s="1"/>
    </row>
    <row r="515" spans="1:32" ht="13.5" customHeight="1" thickBot="1" x14ac:dyDescent="0.25">
      <c r="A515" s="788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1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9"/>
      <c r="AF515" s="1"/>
    </row>
    <row r="516" spans="1:32" ht="18" customHeight="1" thickTop="1" thickBot="1" x14ac:dyDescent="0.25">
      <c r="A516" s="44" t="s">
        <v>795</v>
      </c>
      <c r="B516" s="50">
        <f>IFERROR(Y22*1,"0")+IFERROR(Y26*1,"0")+IFERROR(Y27*1,"0")+IFERROR(Y28*1,"0")+IFERROR(Y29*1,"0")+IFERROR(Y30*1,"0")+IFERROR(Y31*1,"0")+IFERROR(Y35*1,"0")</f>
        <v>0</v>
      </c>
      <c r="C516" s="50">
        <f>IFERROR(Y41*1,"0")+IFERROR(Y42*1,"0")+IFERROR(Y43*1,"0")+IFERROR(Y47*1,"0")</f>
        <v>506.40000000000003</v>
      </c>
      <c r="D516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408</v>
      </c>
      <c r="E516" s="50">
        <f>IFERROR(Y89*1,"0")+IFERROR(Y90*1,"0")+IFERROR(Y91*1,"0")+IFERROR(Y95*1,"0")+IFERROR(Y96*1,"0")+IFERROR(Y97*1,"0")+IFERROR(Y98*1,"0")+IFERROR(Y99*1,"0")</f>
        <v>1155.6000000000001</v>
      </c>
      <c r="F516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1512.8999999999999</v>
      </c>
      <c r="G516" s="50">
        <f>IFERROR(Y130*1,"0")+IFERROR(Y131*1,"0")+IFERROR(Y135*1,"0")+IFERROR(Y136*1,"0")+IFERROR(Y140*1,"0")+IFERROR(Y141*1,"0")</f>
        <v>403.20000000000005</v>
      </c>
      <c r="H516" s="50">
        <f>IFERROR(Y146*1,"0")+IFERROR(Y150*1,"0")+IFERROR(Y151*1,"0")+IFERROR(Y152*1,"0")</f>
        <v>0</v>
      </c>
      <c r="I516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100.80000000000001</v>
      </c>
      <c r="J516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2579.1000000000004</v>
      </c>
      <c r="K516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0">
        <f>IFERROR(Y251*1,"0")+IFERROR(Y252*1,"0")+IFERROR(Y253*1,"0")+IFERROR(Y254*1,"0")+IFERROR(Y255*1,"0")</f>
        <v>216</v>
      </c>
      <c r="M516" s="50">
        <f>IFERROR(Y260*1,"0")+IFERROR(Y261*1,"0")+IFERROR(Y262*1,"0")+IFERROR(Y263*1,"0")</f>
        <v>0</v>
      </c>
      <c r="N516" s="1"/>
      <c r="O516" s="50">
        <f>IFERROR(Y268*1,"0")+IFERROR(Y269*1,"0")+IFERROR(Y270*1,"0")</f>
        <v>139.19999999999999</v>
      </c>
      <c r="P516" s="50">
        <f>IFERROR(Y275*1,"0")+IFERROR(Y279*1,"0")</f>
        <v>0</v>
      </c>
      <c r="Q516" s="50">
        <f>IFERROR(Y284*1,"0")</f>
        <v>0</v>
      </c>
      <c r="R516" s="50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616.65</v>
      </c>
      <c r="S516" s="50">
        <f>IFERROR(Y337*1,"0")+IFERROR(Y338*1,"0")+IFERROR(Y339*1,"0")</f>
        <v>222.60000000000002</v>
      </c>
      <c r="T516" s="50">
        <f>IFERROR(Y345*1,"0")+IFERROR(Y346*1,"0")+IFERROR(Y347*1,"0")+IFERROR(Y348*1,"0")+IFERROR(Y349*1,"0")+IFERROR(Y350*1,"0")+IFERROR(Y351*1,"0")+IFERROR(Y355*1,"0")+IFERROR(Y356*1,"0")+IFERROR(Y360*1,"0")+IFERROR(Y361*1,"0")+IFERROR(Y365*1,"0")</f>
        <v>1593</v>
      </c>
      <c r="U516" s="50">
        <f>IFERROR(Y370*1,"0")+IFERROR(Y371*1,"0")+IFERROR(Y372*1,"0")+IFERROR(Y376*1,"0")+IFERROR(Y380*1,"0")+IFERROR(Y381*1,"0")+IFERROR(Y385*1,"0")</f>
        <v>1707.6</v>
      </c>
      <c r="V516" s="50">
        <f>IFERROR(Y391*1,"0")+IFERROR(Y392*1,"0")+IFERROR(Y393*1,"0")+IFERROR(Y394*1,"0")+IFERROR(Y395*1,"0")+IFERROR(Y396*1,"0")+IFERROR(Y397*1,"0")+IFERROR(Y398*1,"0")+IFERROR(Y399*1,"0")+IFERROR(Y400*1,"0")+IFERROR(Y404*1,"0")+IFERROR(Y405*1,"0")</f>
        <v>156.60000000000002</v>
      </c>
      <c r="W516" s="50">
        <f>IFERROR(Y410*1,"0")+IFERROR(Y414*1,"0")+IFERROR(Y415*1,"0")+IFERROR(Y416*1,"0")+IFERROR(Y417*1,"0")</f>
        <v>0</v>
      </c>
      <c r="X516" s="50">
        <f>IFERROR(Y422*1,"0")</f>
        <v>0</v>
      </c>
      <c r="Y516" s="50">
        <f>IFERROR(Y427*1,"0")</f>
        <v>0</v>
      </c>
      <c r="Z516" s="50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3613.44</v>
      </c>
      <c r="AA516" s="50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606</v>
      </c>
      <c r="AB516" s="50">
        <f>IFERROR(Y503*1,"0")</f>
        <v>0</v>
      </c>
      <c r="AC516" s="9"/>
      <c r="AF516" s="1"/>
    </row>
  </sheetData>
  <sheetProtection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440,00"/>
        <filter val="1 500,00"/>
        <filter val="1 600,00"/>
        <filter val="1 700,00"/>
        <filter val="100,00"/>
        <filter val="104,76"/>
        <filter val="12,82"/>
        <filter val="120,00"/>
        <filter val="137,20"/>
        <filter val="15 393,20"/>
        <filter val="150,00"/>
        <filter val="16 421,59"/>
        <filter val="16,67"/>
        <filter val="17 146,59"/>
        <filter val="18,52"/>
        <filter val="197,53"/>
        <filter val="2 050,00"/>
        <filter val="200,00"/>
        <filter val="220,00"/>
        <filter val="23,81"/>
        <filter val="25,00"/>
        <filter val="25,64"/>
        <filter val="250,00"/>
        <filter val="265,43"/>
        <filter val="27,78"/>
        <filter val="284,09"/>
        <filter val="29"/>
        <filter val="3 260,83"/>
        <filter val="30,00"/>
        <filter val="300,00"/>
        <filter val="33,33"/>
        <filter val="338,38"/>
        <filter val="341,67"/>
        <filter val="400,00"/>
        <filter val="496,00"/>
        <filter val="50,00"/>
        <filter val="500,00"/>
        <filter val="57,17"/>
        <filter val="590,00"/>
        <filter val="60,00"/>
        <filter val="600,00"/>
        <filter val="61,04"/>
        <filter val="62,50"/>
        <filter val="650,00"/>
        <filter val="67,20"/>
        <filter val="690,35"/>
        <filter val="70,00"/>
        <filter val="70,30"/>
        <filter val="71,43"/>
        <filter val="720,00"/>
        <filter val="75,00"/>
        <filter val="800,00"/>
        <filter val="850,00"/>
        <filter val="9,26"/>
        <filter val="90,00"/>
        <filter val="92,59"/>
        <filter val="94,70"/>
        <filter val="96,00"/>
        <filter val="98,04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A149:Z149"/>
    <mergeCell ref="P209:T20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P395:T395"/>
    <mergeCell ref="A276:O277"/>
    <mergeCell ref="P89:T89"/>
    <mergeCell ref="A177:O178"/>
    <mergeCell ref="A222:Z222"/>
    <mergeCell ref="D255:E255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A340:O341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A486:Z486"/>
    <mergeCell ref="D460:E460"/>
    <mergeCell ref="D398:E398"/>
    <mergeCell ref="D438:E438"/>
    <mergeCell ref="D451:E451"/>
    <mergeCell ref="D482:E482"/>
    <mergeCell ref="P445:T445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1" t="s">
        <v>797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798</v>
      </c>
      <c r="D6" s="51" t="s">
        <v>799</v>
      </c>
      <c r="E6" s="51"/>
    </row>
    <row r="8" spans="2:8" x14ac:dyDescent="0.2">
      <c r="B8" s="51" t="s">
        <v>19</v>
      </c>
      <c r="C8" s="51" t="s">
        <v>798</v>
      </c>
      <c r="D8" s="51"/>
      <c r="E8" s="51"/>
    </row>
    <row r="10" spans="2:8" x14ac:dyDescent="0.2">
      <c r="B10" s="51" t="s">
        <v>800</v>
      </c>
      <c r="C10" s="51"/>
      <c r="D10" s="51"/>
      <c r="E10" s="51"/>
    </row>
    <row r="11" spans="2:8" x14ac:dyDescent="0.2">
      <c r="B11" s="51" t="s">
        <v>801</v>
      </c>
      <c r="C11" s="51"/>
      <c r="D11" s="51"/>
      <c r="E11" s="51"/>
    </row>
    <row r="12" spans="2:8" x14ac:dyDescent="0.2">
      <c r="B12" s="51" t="s">
        <v>802</v>
      </c>
      <c r="C12" s="51"/>
      <c r="D12" s="51"/>
      <c r="E12" s="51"/>
    </row>
    <row r="13" spans="2:8" x14ac:dyDescent="0.2">
      <c r="B13" s="51" t="s">
        <v>803</v>
      </c>
      <c r="C13" s="51"/>
      <c r="D13" s="51"/>
      <c r="E13" s="51"/>
    </row>
    <row r="14" spans="2:8" x14ac:dyDescent="0.2">
      <c r="B14" s="51" t="s">
        <v>804</v>
      </c>
      <c r="C14" s="51"/>
      <c r="D14" s="51"/>
      <c r="E14" s="51"/>
    </row>
    <row r="15" spans="2:8" x14ac:dyDescent="0.2">
      <c r="B15" s="51" t="s">
        <v>805</v>
      </c>
      <c r="C15" s="51"/>
      <c r="D15" s="51"/>
      <c r="E15" s="51"/>
    </row>
    <row r="16" spans="2:8" x14ac:dyDescent="0.2">
      <c r="B16" s="51" t="s">
        <v>806</v>
      </c>
      <c r="C16" s="51"/>
      <c r="D16" s="51"/>
      <c r="E16" s="51"/>
    </row>
    <row r="17" spans="2:5" x14ac:dyDescent="0.2">
      <c r="B17" s="51" t="s">
        <v>807</v>
      </c>
      <c r="C17" s="51"/>
      <c r="D17" s="51"/>
      <c r="E17" s="51"/>
    </row>
    <row r="18" spans="2:5" x14ac:dyDescent="0.2">
      <c r="B18" s="51" t="s">
        <v>808</v>
      </c>
      <c r="C18" s="51"/>
      <c r="D18" s="51"/>
      <c r="E18" s="51"/>
    </row>
    <row r="19" spans="2:5" x14ac:dyDescent="0.2">
      <c r="B19" s="51" t="s">
        <v>809</v>
      </c>
      <c r="C19" s="51"/>
      <c r="D19" s="51"/>
      <c r="E19" s="51"/>
    </row>
    <row r="20" spans="2:5" x14ac:dyDescent="0.2">
      <c r="B20" s="51" t="s">
        <v>810</v>
      </c>
      <c r="C20" s="51"/>
      <c r="D20" s="51"/>
      <c r="E20" s="51"/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2025-08-12T07:00:49Z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