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D2E9816-964D-47F3-92FB-C0E291B5F1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N254" i="1"/>
  <c r="BM254" i="1"/>
  <c r="Z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Z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BP18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BP150" i="1" s="1"/>
  <c r="P150" i="1"/>
  <c r="X148" i="1"/>
  <c r="X147" i="1"/>
  <c r="BO146" i="1"/>
  <c r="BM146" i="1"/>
  <c r="Y146" i="1"/>
  <c r="Y147" i="1" s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262" i="1" l="1"/>
  <c r="BN262" i="1"/>
  <c r="Z262" i="1"/>
  <c r="P516" i="1"/>
  <c r="Y276" i="1"/>
  <c r="BP275" i="1"/>
  <c r="BN275" i="1"/>
  <c r="Z275" i="1"/>
  <c r="Z276" i="1" s="1"/>
  <c r="Y281" i="1"/>
  <c r="Y280" i="1"/>
  <c r="BP279" i="1"/>
  <c r="BN279" i="1"/>
  <c r="Z279" i="1"/>
  <c r="Z280" i="1" s="1"/>
  <c r="Q516" i="1"/>
  <c r="Y285" i="1"/>
  <c r="BP284" i="1"/>
  <c r="BN284" i="1"/>
  <c r="Z284" i="1"/>
  <c r="Z285" i="1" s="1"/>
  <c r="BP289" i="1"/>
  <c r="BN289" i="1"/>
  <c r="Z289" i="1"/>
  <c r="BP309" i="1"/>
  <c r="BN309" i="1"/>
  <c r="Z309" i="1"/>
  <c r="BP346" i="1"/>
  <c r="BN346" i="1"/>
  <c r="Z346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X506" i="1"/>
  <c r="Y32" i="1"/>
  <c r="Z42" i="1"/>
  <c r="BN42" i="1"/>
  <c r="Z61" i="1"/>
  <c r="BN61" i="1"/>
  <c r="Z77" i="1"/>
  <c r="BN77" i="1"/>
  <c r="Y101" i="1"/>
  <c r="Z104" i="1"/>
  <c r="BN104" i="1"/>
  <c r="F516" i="1"/>
  <c r="Z120" i="1"/>
  <c r="BN120" i="1"/>
  <c r="Z146" i="1"/>
  <c r="Z147" i="1" s="1"/>
  <c r="BN146" i="1"/>
  <c r="BP146" i="1"/>
  <c r="Z150" i="1"/>
  <c r="BN150" i="1"/>
  <c r="Z168" i="1"/>
  <c r="BN168" i="1"/>
  <c r="Z180" i="1"/>
  <c r="Z181" i="1" s="1"/>
  <c r="BN180" i="1"/>
  <c r="BP180" i="1"/>
  <c r="Y181" i="1"/>
  <c r="Z185" i="1"/>
  <c r="BN185" i="1"/>
  <c r="Z210" i="1"/>
  <c r="BN210" i="1"/>
  <c r="Z225" i="1"/>
  <c r="BN225" i="1"/>
  <c r="Z245" i="1"/>
  <c r="BN245" i="1"/>
  <c r="BP263" i="1"/>
  <c r="BN263" i="1"/>
  <c r="Z263" i="1"/>
  <c r="BP299" i="1"/>
  <c r="BN299" i="1"/>
  <c r="Z299" i="1"/>
  <c r="BP319" i="1"/>
  <c r="BN319" i="1"/>
  <c r="Z319" i="1"/>
  <c r="Y362" i="1"/>
  <c r="BN360" i="1"/>
  <c r="Z360" i="1"/>
  <c r="Z362" i="1" s="1"/>
  <c r="BP361" i="1"/>
  <c r="BN361" i="1"/>
  <c r="Z361" i="1"/>
  <c r="Y367" i="1"/>
  <c r="Y366" i="1"/>
  <c r="BP365" i="1"/>
  <c r="BN365" i="1"/>
  <c r="Z365" i="1"/>
  <c r="Z366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Y272" i="1"/>
  <c r="BP268" i="1"/>
  <c r="BN268" i="1"/>
  <c r="Z268" i="1"/>
  <c r="BP295" i="1"/>
  <c r="BN295" i="1"/>
  <c r="Z295" i="1"/>
  <c r="BP305" i="1"/>
  <c r="BN305" i="1"/>
  <c r="Z305" i="1"/>
  <c r="BP317" i="1"/>
  <c r="BN317" i="1"/>
  <c r="Z317" i="1"/>
  <c r="Z320" i="1" s="1"/>
  <c r="BP338" i="1"/>
  <c r="BN338" i="1"/>
  <c r="Z338" i="1"/>
  <c r="BP356" i="1"/>
  <c r="BN356" i="1"/>
  <c r="Z356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Z75" i="1"/>
  <c r="BN75" i="1"/>
  <c r="Z79" i="1"/>
  <c r="BN79" i="1"/>
  <c r="Z90" i="1"/>
  <c r="BN90" i="1"/>
  <c r="Z95" i="1"/>
  <c r="BN95" i="1"/>
  <c r="BP95" i="1"/>
  <c r="Z99" i="1"/>
  <c r="BN99" i="1"/>
  <c r="Y108" i="1"/>
  <c r="Z106" i="1"/>
  <c r="BN106" i="1"/>
  <c r="Z118" i="1"/>
  <c r="BN118" i="1"/>
  <c r="Z124" i="1"/>
  <c r="BN124" i="1"/>
  <c r="BP124" i="1"/>
  <c r="Z141" i="1"/>
  <c r="BN141" i="1"/>
  <c r="Y154" i="1"/>
  <c r="Z152" i="1"/>
  <c r="BN152" i="1"/>
  <c r="Y153" i="1"/>
  <c r="Z158" i="1"/>
  <c r="Z159" i="1" s="1"/>
  <c r="BN158" i="1"/>
  <c r="BP158" i="1"/>
  <c r="Z162" i="1"/>
  <c r="BN162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Z202" i="1"/>
  <c r="BN202" i="1"/>
  <c r="Y216" i="1"/>
  <c r="Z208" i="1"/>
  <c r="BN208" i="1"/>
  <c r="Z212" i="1"/>
  <c r="BN212" i="1"/>
  <c r="Z218" i="1"/>
  <c r="BN218" i="1"/>
  <c r="BP218" i="1"/>
  <c r="Z227" i="1"/>
  <c r="BN227" i="1"/>
  <c r="BP243" i="1"/>
  <c r="BN243" i="1"/>
  <c r="BP252" i="1"/>
  <c r="BN252" i="1"/>
  <c r="Z252" i="1"/>
  <c r="Y271" i="1"/>
  <c r="BP291" i="1"/>
  <c r="BN291" i="1"/>
  <c r="Z291" i="1"/>
  <c r="BP301" i="1"/>
  <c r="BN301" i="1"/>
  <c r="Z301" i="1"/>
  <c r="BP311" i="1"/>
  <c r="BN311" i="1"/>
  <c r="Z311" i="1"/>
  <c r="BP325" i="1"/>
  <c r="BN325" i="1"/>
  <c r="Z325" i="1"/>
  <c r="BP348" i="1"/>
  <c r="BN348" i="1"/>
  <c r="Z348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Y307" i="1"/>
  <c r="Y382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BP163" i="1"/>
  <c r="BN163" i="1"/>
  <c r="Z163" i="1"/>
  <c r="BP167" i="1"/>
  <c r="BN167" i="1"/>
  <c r="Z167" i="1"/>
  <c r="Y171" i="1"/>
  <c r="BP175" i="1"/>
  <c r="BN175" i="1"/>
  <c r="Z175" i="1"/>
  <c r="Z177" i="1" s="1"/>
  <c r="BP196" i="1"/>
  <c r="BN196" i="1"/>
  <c r="Z196" i="1"/>
  <c r="BP200" i="1"/>
  <c r="BN200" i="1"/>
  <c r="Z200" i="1"/>
  <c r="BP209" i="1"/>
  <c r="BN209" i="1"/>
  <c r="Z209" i="1"/>
  <c r="BP213" i="1"/>
  <c r="BN213" i="1"/>
  <c r="Z213" i="1"/>
  <c r="BP290" i="1"/>
  <c r="BN290" i="1"/>
  <c r="Z290" i="1"/>
  <c r="Y296" i="1"/>
  <c r="BP294" i="1"/>
  <c r="BN294" i="1"/>
  <c r="Z294" i="1"/>
  <c r="BP324" i="1"/>
  <c r="BN324" i="1"/>
  <c r="Z324" i="1"/>
  <c r="BP332" i="1"/>
  <c r="BN332" i="1"/>
  <c r="Z332" i="1"/>
  <c r="Y334" i="1"/>
  <c r="S516" i="1"/>
  <c r="Y340" i="1"/>
  <c r="BP337" i="1"/>
  <c r="BN337" i="1"/>
  <c r="Z337" i="1"/>
  <c r="Y341" i="1"/>
  <c r="BP347" i="1"/>
  <c r="BN347" i="1"/>
  <c r="Z347" i="1"/>
  <c r="BP351" i="1"/>
  <c r="BN351" i="1"/>
  <c r="Z351" i="1"/>
  <c r="Y353" i="1"/>
  <c r="Y358" i="1"/>
  <c r="BP355" i="1"/>
  <c r="BN355" i="1"/>
  <c r="Z355" i="1"/>
  <c r="Z357" i="1" s="1"/>
  <c r="Y357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BP96" i="1"/>
  <c r="BN96" i="1"/>
  <c r="Z96" i="1"/>
  <c r="Z100" i="1" s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Z153" i="1" s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Y248" i="1"/>
  <c r="BP253" i="1"/>
  <c r="BN253" i="1"/>
  <c r="Z253" i="1"/>
  <c r="BP261" i="1"/>
  <c r="BN261" i="1"/>
  <c r="Z261" i="1"/>
  <c r="BP302" i="1"/>
  <c r="BN302" i="1"/>
  <c r="Z302" i="1"/>
  <c r="Y306" i="1"/>
  <c r="BP310" i="1"/>
  <c r="BN310" i="1"/>
  <c r="Z310" i="1"/>
  <c r="Y314" i="1"/>
  <c r="BP318" i="1"/>
  <c r="BN318" i="1"/>
  <c r="Z318" i="1"/>
  <c r="Y320" i="1"/>
  <c r="BP393" i="1"/>
  <c r="BN393" i="1"/>
  <c r="Z393" i="1"/>
  <c r="BP397" i="1"/>
  <c r="BN397" i="1"/>
  <c r="Z397" i="1"/>
  <c r="Y401" i="1"/>
  <c r="BP405" i="1"/>
  <c r="BN405" i="1"/>
  <c r="Z405" i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4" i="1"/>
  <c r="BP201" i="1"/>
  <c r="BN201" i="1"/>
  <c r="Y203" i="1"/>
  <c r="BP207" i="1"/>
  <c r="BN207" i="1"/>
  <c r="Z207" i="1"/>
  <c r="BP211" i="1"/>
  <c r="BN211" i="1"/>
  <c r="Z211" i="1"/>
  <c r="Y215" i="1"/>
  <c r="BP219" i="1"/>
  <c r="BN219" i="1"/>
  <c r="Z219" i="1"/>
  <c r="Y221" i="1"/>
  <c r="K516" i="1"/>
  <c r="Y231" i="1"/>
  <c r="BP224" i="1"/>
  <c r="BN224" i="1"/>
  <c r="Z224" i="1"/>
  <c r="BP228" i="1"/>
  <c r="BN228" i="1"/>
  <c r="Z228" i="1"/>
  <c r="Y247" i="1"/>
  <c r="BP246" i="1"/>
  <c r="BN246" i="1"/>
  <c r="Z246" i="1"/>
  <c r="L516" i="1"/>
  <c r="Y256" i="1"/>
  <c r="BP251" i="1"/>
  <c r="BN251" i="1"/>
  <c r="Z251" i="1"/>
  <c r="BP255" i="1"/>
  <c r="BN255" i="1"/>
  <c r="Z255" i="1"/>
  <c r="Y257" i="1"/>
  <c r="M516" i="1"/>
  <c r="Y265" i="1"/>
  <c r="BP260" i="1"/>
  <c r="BN260" i="1"/>
  <c r="Z260" i="1"/>
  <c r="Z264" i="1" s="1"/>
  <c r="Y264" i="1"/>
  <c r="BP269" i="1"/>
  <c r="BN269" i="1"/>
  <c r="Z269" i="1"/>
  <c r="BP292" i="1"/>
  <c r="BN292" i="1"/>
  <c r="Z292" i="1"/>
  <c r="BP300" i="1"/>
  <c r="BN300" i="1"/>
  <c r="Z300" i="1"/>
  <c r="BP304" i="1"/>
  <c r="BN304" i="1"/>
  <c r="Z304" i="1"/>
  <c r="Y315" i="1"/>
  <c r="BP312" i="1"/>
  <c r="BN312" i="1"/>
  <c r="Z312" i="1"/>
  <c r="Y321" i="1"/>
  <c r="Y327" i="1"/>
  <c r="BP323" i="1"/>
  <c r="BN323" i="1"/>
  <c r="Z323" i="1"/>
  <c r="BP326" i="1"/>
  <c r="BN326" i="1"/>
  <c r="Z326" i="1"/>
  <c r="Y328" i="1"/>
  <c r="Y333" i="1"/>
  <c r="BP330" i="1"/>
  <c r="BN330" i="1"/>
  <c r="Z330" i="1"/>
  <c r="Z333" i="1" s="1"/>
  <c r="BP339" i="1"/>
  <c r="BN339" i="1"/>
  <c r="Z339" i="1"/>
  <c r="T516" i="1"/>
  <c r="Y352" i="1"/>
  <c r="BP345" i="1"/>
  <c r="BN345" i="1"/>
  <c r="Z345" i="1"/>
  <c r="BP349" i="1"/>
  <c r="BN349" i="1"/>
  <c r="Z349" i="1"/>
  <c r="BP371" i="1"/>
  <c r="BN371" i="1"/>
  <c r="Z371" i="1"/>
  <c r="Z373" i="1" s="1"/>
  <c r="Y373" i="1"/>
  <c r="O516" i="1"/>
  <c r="Y277" i="1"/>
  <c r="Y286" i="1"/>
  <c r="R516" i="1"/>
  <c r="Y297" i="1"/>
  <c r="Y363" i="1"/>
  <c r="BP360" i="1"/>
  <c r="U516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374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494" i="1" s="1"/>
  <c r="Z220" i="1" l="1"/>
  <c r="Z406" i="1"/>
  <c r="Z58" i="1"/>
  <c r="Z142" i="1"/>
  <c r="Z499" i="1"/>
  <c r="Z478" i="1"/>
  <c r="Z447" i="1"/>
  <c r="Z314" i="1"/>
  <c r="Y510" i="1"/>
  <c r="Y508" i="1"/>
  <c r="Z32" i="1"/>
  <c r="Z352" i="1"/>
  <c r="Z306" i="1"/>
  <c r="Z271" i="1"/>
  <c r="Z247" i="1"/>
  <c r="Z215" i="1"/>
  <c r="Z126" i="1"/>
  <c r="Z121" i="1"/>
  <c r="Z108" i="1"/>
  <c r="Z65" i="1"/>
  <c r="Y507" i="1"/>
  <c r="Z296" i="1"/>
  <c r="Z203" i="1"/>
  <c r="Z171" i="1"/>
  <c r="Z484" i="1"/>
  <c r="Z463" i="1"/>
  <c r="Z327" i="1"/>
  <c r="Z469" i="1"/>
  <c r="Z453" i="1"/>
  <c r="Z418" i="1"/>
  <c r="X509" i="1"/>
  <c r="Z114" i="1"/>
  <c r="Z71" i="1"/>
  <c r="Z401" i="1"/>
  <c r="Z256" i="1"/>
  <c r="Z231" i="1"/>
  <c r="Z80" i="1"/>
  <c r="Z44" i="1"/>
  <c r="Y506" i="1"/>
  <c r="Z340" i="1"/>
  <c r="Z92" i="1"/>
  <c r="Z511" i="1" l="1"/>
  <c r="Y509" i="1"/>
</calcChain>
</file>

<file path=xl/sharedStrings.xml><?xml version="1.0" encoding="utf-8"?>
<sst xmlns="http://schemas.openxmlformats.org/spreadsheetml/2006/main" count="2255" uniqueCount="812">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</sst>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29" t="s">
        <v>0</v>
      </c>
      <c r="E1" s="592"/>
      <c r="F1" s="592"/>
      <c r="G1" s="12" t="s">
        <v>1</v>
      </c>
      <c r="H1" s="629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8" t="s">
        <v>8</v>
      </c>
      <c r="B5" s="588"/>
      <c r="C5" s="589"/>
      <c r="D5" s="634"/>
      <c r="E5" s="635"/>
      <c r="F5" s="851" t="s">
        <v>9</v>
      </c>
      <c r="G5" s="589"/>
      <c r="H5" s="634" t="s">
        <v>811</v>
      </c>
      <c r="I5" s="794"/>
      <c r="J5" s="794"/>
      <c r="K5" s="794"/>
      <c r="L5" s="794"/>
      <c r="M5" s="635"/>
      <c r="N5" s="58"/>
      <c r="P5" s="24" t="s">
        <v>10</v>
      </c>
      <c r="Q5" s="857">
        <v>45883</v>
      </c>
      <c r="R5" s="668"/>
      <c r="T5" s="719" t="s">
        <v>11</v>
      </c>
      <c r="U5" s="720"/>
      <c r="V5" s="722" t="s">
        <v>12</v>
      </c>
      <c r="W5" s="668"/>
      <c r="AB5" s="51"/>
      <c r="AC5" s="51"/>
      <c r="AD5" s="51"/>
      <c r="AE5" s="51"/>
    </row>
    <row r="6" spans="1:32" s="553" customFormat="1" ht="24" customHeight="1" x14ac:dyDescent="0.2">
      <c r="A6" s="678" t="s">
        <v>13</v>
      </c>
      <c r="B6" s="588"/>
      <c r="C6" s="589"/>
      <c r="D6" s="799" t="s">
        <v>14</v>
      </c>
      <c r="E6" s="800"/>
      <c r="F6" s="800"/>
      <c r="G6" s="800"/>
      <c r="H6" s="800"/>
      <c r="I6" s="800"/>
      <c r="J6" s="800"/>
      <c r="K6" s="800"/>
      <c r="L6" s="800"/>
      <c r="M6" s="668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Четверг</v>
      </c>
      <c r="R6" s="578"/>
      <c r="T6" s="728" t="s">
        <v>16</v>
      </c>
      <c r="U6" s="720"/>
      <c r="V6" s="783" t="s">
        <v>17</v>
      </c>
      <c r="W6" s="576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20"/>
      <c r="V7" s="784"/>
      <c r="W7" s="785"/>
      <c r="AB7" s="51"/>
      <c r="AC7" s="51"/>
      <c r="AD7" s="51"/>
      <c r="AE7" s="51"/>
    </row>
    <row r="8" spans="1:32" s="553" customFormat="1" ht="25.5" customHeight="1" x14ac:dyDescent="0.2">
      <c r="A8" s="893" t="s">
        <v>18</v>
      </c>
      <c r="B8" s="566"/>
      <c r="C8" s="567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5">
        <v>0.45833333333333331</v>
      </c>
      <c r="R8" s="619"/>
      <c r="T8" s="569"/>
      <c r="U8" s="720"/>
      <c r="V8" s="784"/>
      <c r="W8" s="785"/>
      <c r="AB8" s="51"/>
      <c r="AC8" s="51"/>
      <c r="AD8" s="51"/>
      <c r="AE8" s="51"/>
    </row>
    <row r="9" spans="1:32" s="553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64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51"/>
      <c r="P9" s="26" t="s">
        <v>21</v>
      </c>
      <c r="Q9" s="663"/>
      <c r="R9" s="664"/>
      <c r="T9" s="569"/>
      <c r="U9" s="720"/>
      <c r="V9" s="786"/>
      <c r="W9" s="787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64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4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22</v>
      </c>
      <c r="Q10" s="729"/>
      <c r="R10" s="730"/>
      <c r="U10" s="24" t="s">
        <v>23</v>
      </c>
      <c r="V10" s="575" t="s">
        <v>24</v>
      </c>
      <c r="W10" s="576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7"/>
      <c r="R11" s="668"/>
      <c r="U11" s="24" t="s">
        <v>27</v>
      </c>
      <c r="V11" s="818" t="s">
        <v>28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5"/>
      <c r="R12" s="619"/>
      <c r="S12" s="23"/>
      <c r="U12" s="24"/>
      <c r="V12" s="592"/>
      <c r="W12" s="569"/>
      <c r="AB12" s="51"/>
      <c r="AC12" s="51"/>
      <c r="AD12" s="51"/>
      <c r="AE12" s="51"/>
    </row>
    <row r="13" spans="1:32" s="553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18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6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92" t="s">
        <v>38</v>
      </c>
      <c r="D17" s="581" t="s">
        <v>39</v>
      </c>
      <c r="E17" s="658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57"/>
      <c r="R17" s="657"/>
      <c r="S17" s="657"/>
      <c r="T17" s="658"/>
      <c r="U17" s="886" t="s">
        <v>51</v>
      </c>
      <c r="V17" s="589"/>
      <c r="W17" s="581" t="s">
        <v>52</v>
      </c>
      <c r="X17" s="581" t="s">
        <v>53</v>
      </c>
      <c r="Y17" s="877" t="s">
        <v>54</v>
      </c>
      <c r="Z17" s="791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59"/>
      <c r="E18" s="661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59"/>
      <c r="Q18" s="660"/>
      <c r="R18" s="660"/>
      <c r="S18" s="660"/>
      <c r="T18" s="661"/>
      <c r="U18" s="67" t="s">
        <v>61</v>
      </c>
      <c r="V18" s="67" t="s">
        <v>62</v>
      </c>
      <c r="W18" s="582"/>
      <c r="X18" s="582"/>
      <c r="Y18" s="878"/>
      <c r="Z18" s="792"/>
      <c r="AA18" s="773"/>
      <c r="AB18" s="773"/>
      <c r="AC18" s="773"/>
      <c r="AD18" s="847"/>
      <c r="AE18" s="848"/>
      <c r="AF18" s="849"/>
      <c r="AG18" s="66"/>
      <c r="BD18" s="65"/>
    </row>
    <row r="19" spans="1:68" ht="27.75" hidden="1" customHeight="1" x14ac:dyDescent="0.2">
      <c r="A19" s="653" t="s">
        <v>63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48"/>
      <c r="AB19" s="48"/>
      <c r="AC19" s="48"/>
    </row>
    <row r="20" spans="1:68" ht="16.5" hidden="1" customHeight="1" x14ac:dyDescent="0.25">
      <c r="A20" s="571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hidden="1" customHeight="1" x14ac:dyDescent="0.25">
      <c r="A21" s="585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7">
        <v>4680115886643</v>
      </c>
      <c r="E22" s="578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0" t="s">
        <v>69</v>
      </c>
      <c r="Q22" s="573"/>
      <c r="R22" s="573"/>
      <c r="S22" s="573"/>
      <c r="T22" s="574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85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7">
        <v>4680115885912</v>
      </c>
      <c r="E26" s="578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7">
        <v>4607091388237</v>
      </c>
      <c r="E27" s="578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7">
        <v>4680115886230</v>
      </c>
      <c r="E28" s="578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7">
        <v>4680115886247</v>
      </c>
      <c r="E29" s="578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7">
        <v>4680115885905</v>
      </c>
      <c r="E30" s="578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7">
        <v>4607091388244</v>
      </c>
      <c r="E31" s="578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85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7">
        <v>4607091388503</v>
      </c>
      <c r="E35" s="578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3" t="s">
        <v>101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48"/>
      <c r="AB38" s="48"/>
      <c r="AC38" s="48"/>
    </row>
    <row r="39" spans="1:68" ht="16.5" hidden="1" customHeight="1" x14ac:dyDescent="0.25">
      <c r="A39" s="571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hidden="1" customHeight="1" x14ac:dyDescent="0.25">
      <c r="A40" s="585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7">
        <v>4607091385670</v>
      </c>
      <c r="E41" s="578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59">
        <v>200</v>
      </c>
      <c r="Y41" s="560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7">
        <v>4607091385687</v>
      </c>
      <c r="E42" s="578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59">
        <v>40</v>
      </c>
      <c r="Y42" s="560">
        <f>IFERROR(IF(X42="",0,CEILING((X42/$H42),1)*$H42),"")</f>
        <v>40</v>
      </c>
      <c r="Z42" s="36">
        <f>IFERROR(IF(Y42=0,"",ROUNDUP(Y42/H42,0)*0.00902),"")</f>
        <v>9.0200000000000002E-2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42.1</v>
      </c>
      <c r="BN42" s="64">
        <f>IFERROR(Y42*I42/H42,"0")</f>
        <v>42.1</v>
      </c>
      <c r="BO42" s="64">
        <f>IFERROR(1/J42*(X42/H42),"0")</f>
        <v>7.575757575757576E-2</v>
      </c>
      <c r="BP42" s="64">
        <f>IFERROR(1/J42*(Y42/H42),"0")</f>
        <v>7.575757575757576E-2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7">
        <v>4680115882539</v>
      </c>
      <c r="E43" s="578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1">
        <f>IFERROR(X41/H41,"0")+IFERROR(X42/H42,"0")+IFERROR(X43/H43,"0")</f>
        <v>28.518518518518519</v>
      </c>
      <c r="Y44" s="561">
        <f>IFERROR(Y41/H41,"0")+IFERROR(Y42/H42,"0")+IFERROR(Y43/H43,"0")</f>
        <v>29</v>
      </c>
      <c r="Z44" s="561">
        <f>IFERROR(IF(Z41="",0,Z41),"0")+IFERROR(IF(Z42="",0,Z42),"0")+IFERROR(IF(Z43="",0,Z43),"0")</f>
        <v>0.45082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1">
        <f>IFERROR(SUM(X41:X43),"0")</f>
        <v>240</v>
      </c>
      <c r="Y45" s="561">
        <f>IFERROR(SUM(Y41:Y43),"0")</f>
        <v>245.20000000000002</v>
      </c>
      <c r="Z45" s="37"/>
      <c r="AA45" s="562"/>
      <c r="AB45" s="562"/>
      <c r="AC45" s="562"/>
    </row>
    <row r="46" spans="1:68" ht="14.25" hidden="1" customHeight="1" x14ac:dyDescent="0.25">
      <c r="A46" s="585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7">
        <v>4680115884915</v>
      </c>
      <c r="E47" s="578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1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hidden="1" customHeight="1" x14ac:dyDescent="0.25">
      <c r="A51" s="585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7">
        <v>4680115885882</v>
      </c>
      <c r="E52" s="578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5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7">
        <v>4680115881426</v>
      </c>
      <c r="E53" s="578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59">
        <v>691.2</v>
      </c>
      <c r="Y53" s="560">
        <f t="shared" si="6"/>
        <v>691.2</v>
      </c>
      <c r="Z53" s="36">
        <f>IFERROR(IF(Y53=0,"",ROUNDUP(Y53/H53,0)*0.01898),"")</f>
        <v>1.21472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719.04</v>
      </c>
      <c r="BN53" s="64">
        <f t="shared" si="8"/>
        <v>719.04</v>
      </c>
      <c r="BO53" s="64">
        <f t="shared" si="9"/>
        <v>1</v>
      </c>
      <c r="BP53" s="64">
        <f t="shared" si="10"/>
        <v>1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7">
        <v>4680115880283</v>
      </c>
      <c r="E54" s="578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7">
        <v>4680115881525</v>
      </c>
      <c r="E55" s="578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7">
        <v>4680115885899</v>
      </c>
      <c r="E56" s="578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7">
        <v>4680115881419</v>
      </c>
      <c r="E57" s="578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59">
        <v>450</v>
      </c>
      <c r="Y57" s="560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1">
        <f>IFERROR(X52/H52,"0")+IFERROR(X53/H53,"0")+IFERROR(X54/H54,"0")+IFERROR(X55/H55,"0")+IFERROR(X56/H56,"0")+IFERROR(X57/H57,"0")</f>
        <v>164</v>
      </c>
      <c r="Y58" s="561">
        <f>IFERROR(Y52/H52,"0")+IFERROR(Y53/H53,"0")+IFERROR(Y54/H54,"0")+IFERROR(Y55/H55,"0")+IFERROR(Y56/H56,"0")+IFERROR(Y57/H57,"0")</f>
        <v>164</v>
      </c>
      <c r="Z58" s="561">
        <f>IFERROR(IF(Z52="",0,Z52),"0")+IFERROR(IF(Z53="",0,Z53),"0")+IFERROR(IF(Z54="",0,Z54),"0")+IFERROR(IF(Z55="",0,Z55),"0")+IFERROR(IF(Z56="",0,Z56),"0")+IFERROR(IF(Z57="",0,Z57),"0")</f>
        <v>2.1167199999999999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1">
        <f>IFERROR(SUM(X52:X57),"0")</f>
        <v>1141.2</v>
      </c>
      <c r="Y59" s="561">
        <f>IFERROR(SUM(Y52:Y57),"0")</f>
        <v>1141.2</v>
      </c>
      <c r="Z59" s="37"/>
      <c r="AA59" s="562"/>
      <c r="AB59" s="562"/>
      <c r="AC59" s="562"/>
    </row>
    <row r="60" spans="1:68" ht="14.25" hidden="1" customHeight="1" x14ac:dyDescent="0.25">
      <c r="A60" s="585" t="s">
        <v>139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7">
        <v>4680115881440</v>
      </c>
      <c r="E61" s="578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59">
        <v>691.2</v>
      </c>
      <c r="Y61" s="560">
        <f>IFERROR(IF(X61="",0,CEILING((X61/$H61),1)*$H61),"")</f>
        <v>691.2</v>
      </c>
      <c r="Z61" s="36">
        <f>IFERROR(IF(Y61=0,"",ROUNDUP(Y61/H61,0)*0.01898),"")</f>
        <v>1.21472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719.04</v>
      </c>
      <c r="BN61" s="64">
        <f>IFERROR(Y61*I61/H61,"0")</f>
        <v>719.04</v>
      </c>
      <c r="BO61" s="64">
        <f>IFERROR(1/J61*(X61/H61),"0")</f>
        <v>1</v>
      </c>
      <c r="BP61" s="64">
        <f>IFERROR(1/J61*(Y61/H61),"0")</f>
        <v>1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7">
        <v>4680115882751</v>
      </c>
      <c r="E62" s="578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7">
        <v>4680115885950</v>
      </c>
      <c r="E63" s="578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7">
        <v>4680115881433</v>
      </c>
      <c r="E64" s="578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1">
        <f>IFERROR(X61/H61,"0")+IFERROR(X62/H62,"0")+IFERROR(X63/H63,"0")+IFERROR(X64/H64,"0")</f>
        <v>64</v>
      </c>
      <c r="Y65" s="561">
        <f>IFERROR(Y61/H61,"0")+IFERROR(Y62/H62,"0")+IFERROR(Y63/H63,"0")+IFERROR(Y64/H64,"0")</f>
        <v>64</v>
      </c>
      <c r="Z65" s="561">
        <f>IFERROR(IF(Z61="",0,Z61),"0")+IFERROR(IF(Z62="",0,Z62),"0")+IFERROR(IF(Z63="",0,Z63),"0")+IFERROR(IF(Z64="",0,Z64),"0")</f>
        <v>1.21472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1">
        <f>IFERROR(SUM(X61:X64),"0")</f>
        <v>691.2</v>
      </c>
      <c r="Y66" s="561">
        <f>IFERROR(SUM(Y61:Y64),"0")</f>
        <v>691.2</v>
      </c>
      <c r="Z66" s="37"/>
      <c r="AA66" s="562"/>
      <c r="AB66" s="562"/>
      <c r="AC66" s="562"/>
    </row>
    <row r="67" spans="1:68" ht="14.25" hidden="1" customHeight="1" x14ac:dyDescent="0.25">
      <c r="A67" s="585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7">
        <v>4680115885073</v>
      </c>
      <c r="E68" s="578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7">
        <v>4680115885059</v>
      </c>
      <c r="E69" s="578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7">
        <v>4680115885097</v>
      </c>
      <c r="E70" s="578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85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7">
        <v>4680115881891</v>
      </c>
      <c r="E74" s="578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7">
        <v>4680115885769</v>
      </c>
      <c r="E75" s="578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7">
        <v>4680115884410</v>
      </c>
      <c r="E76" s="578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7">
        <v>4680115884311</v>
      </c>
      <c r="E77" s="578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7">
        <v>4680115885929</v>
      </c>
      <c r="E78" s="578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7">
        <v>4680115884403</v>
      </c>
      <c r="E79" s="578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85" t="s">
        <v>174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7">
        <v>4680115881532</v>
      </c>
      <c r="E83" s="578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7">
        <v>4680115881464</v>
      </c>
      <c r="E84" s="578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1" t="s">
        <v>181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hidden="1" customHeight="1" x14ac:dyDescent="0.25">
      <c r="A88" s="585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7">
        <v>4680115881327</v>
      </c>
      <c r="E89" s="578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59">
        <v>100</v>
      </c>
      <c r="Y89" s="560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7">
        <v>4680115881518</v>
      </c>
      <c r="E90" s="578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7">
        <v>4680115881303</v>
      </c>
      <c r="E91" s="578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59">
        <v>45</v>
      </c>
      <c r="Y91" s="560">
        <f>IFERROR(IF(X91="",0,CEILING((X91/$H91),1)*$H91),"")</f>
        <v>45</v>
      </c>
      <c r="Z91" s="36">
        <f>IFERROR(IF(Y91=0,"",ROUNDUP(Y91/H91,0)*0.00902),"")</f>
        <v>9.0200000000000002E-2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47.099999999999994</v>
      </c>
      <c r="BN91" s="64">
        <f>IFERROR(Y91*I91/H91,"0")</f>
        <v>47.099999999999994</v>
      </c>
      <c r="BO91" s="64">
        <f>IFERROR(1/J91*(X91/H91),"0")</f>
        <v>7.575757575757576E-2</v>
      </c>
      <c r="BP91" s="64">
        <f>IFERROR(1/J91*(Y91/H91),"0")</f>
        <v>7.575757575757576E-2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1">
        <f>IFERROR(X89/H89,"0")+IFERROR(X90/H90,"0")+IFERROR(X91/H91,"0")</f>
        <v>19.25925925925926</v>
      </c>
      <c r="Y92" s="561">
        <f>IFERROR(Y89/H89,"0")+IFERROR(Y90/H90,"0")+IFERROR(Y91/H91,"0")</f>
        <v>20</v>
      </c>
      <c r="Z92" s="561">
        <f>IFERROR(IF(Z89="",0,Z89),"0")+IFERROR(IF(Z90="",0,Z90),"0")+IFERROR(IF(Z91="",0,Z91),"0")</f>
        <v>0.28000000000000003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1">
        <f>IFERROR(SUM(X89:X91),"0")</f>
        <v>145</v>
      </c>
      <c r="Y93" s="561">
        <f>IFERROR(SUM(Y89:Y91),"0")</f>
        <v>153</v>
      </c>
      <c r="Z93" s="37"/>
      <c r="AA93" s="562"/>
      <c r="AB93" s="562"/>
      <c r="AC93" s="562"/>
    </row>
    <row r="94" spans="1:68" ht="14.25" hidden="1" customHeight="1" x14ac:dyDescent="0.25">
      <c r="A94" s="585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7">
        <v>4607091386967</v>
      </c>
      <c r="E95" s="578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7">
        <v>4680115884953</v>
      </c>
      <c r="E96" s="578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7">
        <v>4607091385731</v>
      </c>
      <c r="E97" s="578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77">
        <v>4607091385731</v>
      </c>
      <c r="E98" s="578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77">
        <v>4680115880894</v>
      </c>
      <c r="E99" s="578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hidden="1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hidden="1" customHeight="1" x14ac:dyDescent="0.25">
      <c r="A102" s="571" t="s">
        <v>203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hidden="1" customHeight="1" x14ac:dyDescent="0.25">
      <c r="A103" s="585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77">
        <v>4680115882133</v>
      </c>
      <c r="E104" s="578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77">
        <v>4680115880269</v>
      </c>
      <c r="E105" s="578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77">
        <v>4680115880429</v>
      </c>
      <c r="E106" s="578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7">
        <v>4680115881457</v>
      </c>
      <c r="E107" s="578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hidden="1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hidden="1" customHeight="1" x14ac:dyDescent="0.25">
      <c r="A110" s="585" t="s">
        <v>139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7">
        <v>4680115881488</v>
      </c>
      <c r="E111" s="578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7">
        <v>4680115882775</v>
      </c>
      <c r="E112" s="578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7">
        <v>4680115880658</v>
      </c>
      <c r="E113" s="578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85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577">
        <v>4607091385168</v>
      </c>
      <c r="E117" s="578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77">
        <v>4607091383256</v>
      </c>
      <c r="E118" s="578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77">
        <v>4607091385748</v>
      </c>
      <c r="E119" s="578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7">
        <v>4680115884533</v>
      </c>
      <c r="E120" s="578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hidden="1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hidden="1" customHeight="1" x14ac:dyDescent="0.25">
      <c r="A123" s="585" t="s">
        <v>174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7">
        <v>4680115882652</v>
      </c>
      <c r="E124" s="578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7">
        <v>4680115880238</v>
      </c>
      <c r="E125" s="578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1" t="s">
        <v>236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hidden="1" customHeight="1" x14ac:dyDescent="0.25">
      <c r="A129" s="585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hidden="1" customHeight="1" x14ac:dyDescent="0.25">
      <c r="A130" s="54" t="s">
        <v>237</v>
      </c>
      <c r="B130" s="54" t="s">
        <v>238</v>
      </c>
      <c r="C130" s="31">
        <v>4301011562</v>
      </c>
      <c r="D130" s="577">
        <v>4680115882577</v>
      </c>
      <c r="E130" s="578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3"/>
      <c r="R130" s="573"/>
      <c r="S130" s="573"/>
      <c r="T130" s="574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77">
        <v>4680115882577</v>
      </c>
      <c r="E131" s="578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5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3"/>
      <c r="R131" s="573"/>
      <c r="S131" s="573"/>
      <c r="T131" s="574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85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77">
        <v>4680115883444</v>
      </c>
      <c r="E135" s="578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77">
        <v>4680115883444</v>
      </c>
      <c r="E136" s="578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85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7">
        <v>4680115882584</v>
      </c>
      <c r="E140" s="578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77">
        <v>4680115882584</v>
      </c>
      <c r="E141" s="578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71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hidden="1" customHeight="1" x14ac:dyDescent="0.25">
      <c r="A145" s="585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77">
        <v>4607091384604</v>
      </c>
      <c r="E146" s="578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85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77">
        <v>4607091387667</v>
      </c>
      <c r="E150" s="578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77">
        <v>4607091387636</v>
      </c>
      <c r="E151" s="578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77">
        <v>4607091382426</v>
      </c>
      <c r="E152" s="578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59">
        <v>50</v>
      </c>
      <c r="Y152" s="560">
        <f>IFERROR(IF(X152="",0,CEILING((X152/$H152),1)*$H152),"")</f>
        <v>54</v>
      </c>
      <c r="Z152" s="36">
        <f>IFERROR(IF(Y152=0,"",ROUNDUP(Y152/H152,0)*0.01898),"")</f>
        <v>0.11388000000000001</v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53.250000000000007</v>
      </c>
      <c r="BN152" s="64">
        <f>IFERROR(Y152*I152/H152,"0")</f>
        <v>57.510000000000005</v>
      </c>
      <c r="BO152" s="64">
        <f>IFERROR(1/J152*(X152/H152),"0")</f>
        <v>8.6805555555555552E-2</v>
      </c>
      <c r="BP152" s="64">
        <f>IFERROR(1/J152*(Y152/H152),"0")</f>
        <v>9.375E-2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1">
        <f>IFERROR(X150/H150,"0")+IFERROR(X151/H151,"0")+IFERROR(X152/H152,"0")</f>
        <v>5.5555555555555554</v>
      </c>
      <c r="Y153" s="561">
        <f>IFERROR(Y150/H150,"0")+IFERROR(Y151/H151,"0")+IFERROR(Y152/H152,"0")</f>
        <v>6</v>
      </c>
      <c r="Z153" s="561">
        <f>IFERROR(IF(Z150="",0,Z150),"0")+IFERROR(IF(Z151="",0,Z151),"0")+IFERROR(IF(Z152="",0,Z152),"0")</f>
        <v>0.11388000000000001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1">
        <f>IFERROR(SUM(X150:X152),"0")</f>
        <v>50</v>
      </c>
      <c r="Y154" s="561">
        <f>IFERROR(SUM(Y150:Y152),"0")</f>
        <v>54</v>
      </c>
      <c r="Z154" s="37"/>
      <c r="AA154" s="562"/>
      <c r="AB154" s="562"/>
      <c r="AC154" s="562"/>
    </row>
    <row r="155" spans="1:68" ht="27.75" hidden="1" customHeight="1" x14ac:dyDescent="0.2">
      <c r="A155" s="653" t="s">
        <v>260</v>
      </c>
      <c r="B155" s="654"/>
      <c r="C155" s="654"/>
      <c r="D155" s="654"/>
      <c r="E155" s="654"/>
      <c r="F155" s="654"/>
      <c r="G155" s="654"/>
      <c r="H155" s="654"/>
      <c r="I155" s="654"/>
      <c r="J155" s="654"/>
      <c r="K155" s="654"/>
      <c r="L155" s="654"/>
      <c r="M155" s="654"/>
      <c r="N155" s="654"/>
      <c r="O155" s="654"/>
      <c r="P155" s="654"/>
      <c r="Q155" s="654"/>
      <c r="R155" s="654"/>
      <c r="S155" s="654"/>
      <c r="T155" s="654"/>
      <c r="U155" s="654"/>
      <c r="V155" s="654"/>
      <c r="W155" s="654"/>
      <c r="X155" s="654"/>
      <c r="Y155" s="654"/>
      <c r="Z155" s="654"/>
      <c r="AA155" s="48"/>
      <c r="AB155" s="48"/>
      <c r="AC155" s="48"/>
    </row>
    <row r="156" spans="1:68" ht="16.5" hidden="1" customHeight="1" x14ac:dyDescent="0.25">
      <c r="A156" s="571" t="s">
        <v>261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hidden="1" customHeight="1" x14ac:dyDescent="0.25">
      <c r="A157" s="585" t="s">
        <v>139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7">
        <v>4680115886223</v>
      </c>
      <c r="E158" s="578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85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77">
        <v>4680115880993</v>
      </c>
      <c r="E162" s="578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7">
        <v>4680115881761</v>
      </c>
      <c r="E163" s="578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77">
        <v>4680115881563</v>
      </c>
      <c r="E164" s="578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77">
        <v>4680115880986</v>
      </c>
      <c r="E165" s="578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77">
        <v>4680115881785</v>
      </c>
      <c r="E166" s="578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7">
        <v>4680115886537</v>
      </c>
      <c r="E167" s="578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77">
        <v>4680115881679</v>
      </c>
      <c r="E168" s="578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7">
        <v>4680115880191</v>
      </c>
      <c r="E169" s="578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7">
        <v>4680115883963</v>
      </c>
      <c r="E170" s="578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hidden="1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hidden="1" customHeight="1" x14ac:dyDescent="0.25">
      <c r="A173" s="585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77">
        <v>4680115886780</v>
      </c>
      <c r="E174" s="578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77">
        <v>4680115886742</v>
      </c>
      <c r="E175" s="578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80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77">
        <v>4680115886766</v>
      </c>
      <c r="E176" s="578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85" t="s">
        <v>298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7">
        <v>4680115886797</v>
      </c>
      <c r="E180" s="578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1" t="s">
        <v>301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hidden="1" customHeight="1" x14ac:dyDescent="0.25">
      <c r="A184" s="585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7">
        <v>4680115881402</v>
      </c>
      <c r="E185" s="578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7">
        <v>4680115881396</v>
      </c>
      <c r="E186" s="578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85" t="s">
        <v>139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7">
        <v>4680115882935</v>
      </c>
      <c r="E190" s="578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7">
        <v>4680115880764</v>
      </c>
      <c r="E191" s="578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85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77">
        <v>4680115882683</v>
      </c>
      <c r="E195" s="578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77">
        <v>4680115882690</v>
      </c>
      <c r="E196" s="578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77">
        <v>4680115882669</v>
      </c>
      <c r="E197" s="578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77">
        <v>4680115882676</v>
      </c>
      <c r="E198" s="578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77">
        <v>4680115884014</v>
      </c>
      <c r="E199" s="578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77">
        <v>4680115884007</v>
      </c>
      <c r="E200" s="578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77">
        <v>4680115884038</v>
      </c>
      <c r="E201" s="578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77">
        <v>4680115884021</v>
      </c>
      <c r="E202" s="578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85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77">
        <v>4680115881594</v>
      </c>
      <c r="E206" s="578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77">
        <v>4680115881617</v>
      </c>
      <c r="E207" s="578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7">
        <v>4680115880573</v>
      </c>
      <c r="E208" s="578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77">
        <v>4680115882195</v>
      </c>
      <c r="E209" s="578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7">
        <v>4680115882607</v>
      </c>
      <c r="E210" s="578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4301051666</v>
      </c>
      <c r="D211" s="577">
        <v>4680115880092</v>
      </c>
      <c r="E211" s="578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77">
        <v>4680115880221</v>
      </c>
      <c r="E212" s="578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89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77">
        <v>4680115880504</v>
      </c>
      <c r="E213" s="578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77">
        <v>4680115882164</v>
      </c>
      <c r="E214" s="578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hidden="1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hidden="1" customHeight="1" x14ac:dyDescent="0.25">
      <c r="A217" s="585" t="s">
        <v>174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7">
        <v>4680115880818</v>
      </c>
      <c r="E218" s="578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7">
        <v>4680115880801</v>
      </c>
      <c r="E219" s="578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1" t="s">
        <v>362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hidden="1" customHeight="1" x14ac:dyDescent="0.25">
      <c r="A223" s="585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7">
        <v>4680115884137</v>
      </c>
      <c r="E224" s="578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7">
        <v>4680115884236</v>
      </c>
      <c r="E225" s="578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7">
        <v>4680115884175</v>
      </c>
      <c r="E226" s="578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7">
        <v>4680115884144</v>
      </c>
      <c r="E227" s="578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7">
        <v>4680115886551</v>
      </c>
      <c r="E228" s="578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7">
        <v>4680115884182</v>
      </c>
      <c r="E229" s="578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7">
        <v>4680115884205</v>
      </c>
      <c r="E230" s="578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85" t="s">
        <v>139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7">
        <v>4680115885981</v>
      </c>
      <c r="E234" s="578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85" t="s">
        <v>384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7">
        <v>4680115886803</v>
      </c>
      <c r="E238" s="578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85" t="s">
        <v>389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77">
        <v>4680115886704</v>
      </c>
      <c r="E242" s="578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77">
        <v>4680115886681</v>
      </c>
      <c r="E243" s="578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2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77">
        <v>4680115886735</v>
      </c>
      <c r="E244" s="578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/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4301041006</v>
      </c>
      <c r="D245" s="577">
        <v>4680115886728</v>
      </c>
      <c r="E245" s="578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400</v>
      </c>
      <c r="B246" s="54" t="s">
        <v>401</v>
      </c>
      <c r="C246" s="31">
        <v>4301041005</v>
      </c>
      <c r="D246" s="577">
        <v>4680115886711</v>
      </c>
      <c r="E246" s="578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71" t="s">
        <v>402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hidden="1" customHeight="1" x14ac:dyDescent="0.25">
      <c r="A250" s="585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hidden="1" customHeight="1" x14ac:dyDescent="0.25">
      <c r="A251" s="54" t="s">
        <v>403</v>
      </c>
      <c r="B251" s="54" t="s">
        <v>404</v>
      </c>
      <c r="C251" s="31">
        <v>4301011855</v>
      </c>
      <c r="D251" s="577">
        <v>4680115885837</v>
      </c>
      <c r="E251" s="578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406</v>
      </c>
      <c r="B252" s="54" t="s">
        <v>407</v>
      </c>
      <c r="C252" s="31">
        <v>4301011850</v>
      </c>
      <c r="D252" s="577">
        <v>4680115885806</v>
      </c>
      <c r="E252" s="578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409</v>
      </c>
      <c r="B253" s="54" t="s">
        <v>410</v>
      </c>
      <c r="C253" s="31">
        <v>4301011853</v>
      </c>
      <c r="D253" s="577">
        <v>4680115885851</v>
      </c>
      <c r="E253" s="578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412</v>
      </c>
      <c r="B254" s="54" t="s">
        <v>413</v>
      </c>
      <c r="C254" s="31">
        <v>4301011852</v>
      </c>
      <c r="D254" s="577">
        <v>4680115885844</v>
      </c>
      <c r="E254" s="578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4301011851</v>
      </c>
      <c r="D255" s="577">
        <v>4680115885820</v>
      </c>
      <c r="E255" s="578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71" t="s">
        <v>418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hidden="1" customHeight="1" x14ac:dyDescent="0.25">
      <c r="A259" s="585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hidden="1" customHeight="1" x14ac:dyDescent="0.25">
      <c r="A260" s="54" t="s">
        <v>419</v>
      </c>
      <c r="B260" s="54" t="s">
        <v>420</v>
      </c>
      <c r="C260" s="31">
        <v>4301011223</v>
      </c>
      <c r="D260" s="577">
        <v>4607091383423</v>
      </c>
      <c r="E260" s="578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4301012199</v>
      </c>
      <c r="D261" s="577">
        <v>4680115886957</v>
      </c>
      <c r="E261" s="578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6" t="s">
        <v>423</v>
      </c>
      <c r="Q261" s="573"/>
      <c r="R261" s="573"/>
      <c r="S261" s="573"/>
      <c r="T261" s="574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425</v>
      </c>
      <c r="B262" s="54" t="s">
        <v>426</v>
      </c>
      <c r="C262" s="31">
        <v>4301012098</v>
      </c>
      <c r="D262" s="577">
        <v>4680115885660</v>
      </c>
      <c r="E262" s="578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428</v>
      </c>
      <c r="B263" s="54" t="s">
        <v>429</v>
      </c>
      <c r="C263" s="31">
        <v>4301012176</v>
      </c>
      <c r="D263" s="577">
        <v>4680115886773</v>
      </c>
      <c r="E263" s="578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5" t="s">
        <v>430</v>
      </c>
      <c r="Q263" s="573"/>
      <c r="R263" s="573"/>
      <c r="S263" s="573"/>
      <c r="T263" s="574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431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1" t="s">
        <v>432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hidden="1" customHeight="1" x14ac:dyDescent="0.25">
      <c r="A267" s="585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hidden="1" customHeight="1" x14ac:dyDescent="0.25">
      <c r="A268" s="54" t="s">
        <v>433</v>
      </c>
      <c r="B268" s="54" t="s">
        <v>434</v>
      </c>
      <c r="C268" s="31">
        <v>4301051893</v>
      </c>
      <c r="D268" s="577">
        <v>4680115886186</v>
      </c>
      <c r="E268" s="578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436</v>
      </c>
      <c r="B269" s="54" t="s">
        <v>437</v>
      </c>
      <c r="C269" s="31">
        <v>4301051795</v>
      </c>
      <c r="D269" s="577">
        <v>4680115881228</v>
      </c>
      <c r="E269" s="578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439</v>
      </c>
      <c r="B270" s="54" t="s">
        <v>440</v>
      </c>
      <c r="C270" s="31">
        <v>4301051388</v>
      </c>
      <c r="D270" s="577">
        <v>4680115881211</v>
      </c>
      <c r="E270" s="578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441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71" t="s">
        <v>442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hidden="1" customHeight="1" x14ac:dyDescent="0.25">
      <c r="A274" s="585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hidden="1" customHeight="1" x14ac:dyDescent="0.25">
      <c r="A275" s="54" t="s">
        <v>443</v>
      </c>
      <c r="B275" s="54" t="s">
        <v>444</v>
      </c>
      <c r="C275" s="31">
        <v>4301031307</v>
      </c>
      <c r="D275" s="577">
        <v>4680115880344</v>
      </c>
      <c r="E275" s="578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445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85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hidden="1" customHeight="1" x14ac:dyDescent="0.25">
      <c r="A279" s="54" t="s">
        <v>446</v>
      </c>
      <c r="B279" s="54" t="s">
        <v>447</v>
      </c>
      <c r="C279" s="31">
        <v>4301051782</v>
      </c>
      <c r="D279" s="577">
        <v>4680115884618</v>
      </c>
      <c r="E279" s="578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448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71" t="s">
        <v>449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hidden="1" customHeight="1" x14ac:dyDescent="0.25">
      <c r="A283" s="585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hidden="1" customHeight="1" x14ac:dyDescent="0.25">
      <c r="A284" s="54" t="s">
        <v>450</v>
      </c>
      <c r="B284" s="54" t="s">
        <v>451</v>
      </c>
      <c r="C284" s="31">
        <v>4301011662</v>
      </c>
      <c r="D284" s="577">
        <v>4680115883703</v>
      </c>
      <c r="E284" s="578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452</v>
      </c>
      <c r="AB284" s="57"/>
      <c r="AC284" s="327" t="s">
        <v>453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1" t="s">
        <v>454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hidden="1" customHeight="1" x14ac:dyDescent="0.25">
      <c r="A288" s="585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hidden="1" customHeight="1" x14ac:dyDescent="0.25">
      <c r="A289" s="54" t="s">
        <v>455</v>
      </c>
      <c r="B289" s="54" t="s">
        <v>456</v>
      </c>
      <c r="C289" s="31">
        <v>4301012126</v>
      </c>
      <c r="D289" s="577">
        <v>4607091386004</v>
      </c>
      <c r="E289" s="578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458</v>
      </c>
      <c r="B290" s="54" t="s">
        <v>459</v>
      </c>
      <c r="C290" s="31">
        <v>4301012024</v>
      </c>
      <c r="D290" s="577">
        <v>4680115885615</v>
      </c>
      <c r="E290" s="578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59">
        <v>54</v>
      </c>
      <c r="Y290" s="560">
        <f t="shared" si="37"/>
        <v>54</v>
      </c>
      <c r="Z290" s="36">
        <f>IFERROR(IF(Y290=0,"",ROUNDUP(Y290/H290,0)*0.01898),"")</f>
        <v>9.4899999999999998E-2</v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8"/>
        <v>56.17499999999999</v>
      </c>
      <c r="BN290" s="64">
        <f t="shared" si="39"/>
        <v>56.17499999999999</v>
      </c>
      <c r="BO290" s="64">
        <f t="shared" si="40"/>
        <v>7.8125E-2</v>
      </c>
      <c r="BP290" s="64">
        <f t="shared" si="41"/>
        <v>7.8125E-2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4301012016</v>
      </c>
      <c r="D291" s="577">
        <v>4680115885554</v>
      </c>
      <c r="E291" s="578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461</v>
      </c>
      <c r="B292" s="54" t="s">
        <v>464</v>
      </c>
      <c r="C292" s="31">
        <v>4301011911</v>
      </c>
      <c r="D292" s="577">
        <v>4680115885554</v>
      </c>
      <c r="E292" s="578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465</v>
      </c>
      <c r="N292" s="33"/>
      <c r="O292" s="32">
        <v>55</v>
      </c>
      <c r="P29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467</v>
      </c>
      <c r="B293" s="54" t="s">
        <v>468</v>
      </c>
      <c r="C293" s="31">
        <v>4301011858</v>
      </c>
      <c r="D293" s="577">
        <v>4680115885646</v>
      </c>
      <c r="E293" s="578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59">
        <v>50</v>
      </c>
      <c r="Y293" s="560">
        <f t="shared" si="37"/>
        <v>54</v>
      </c>
      <c r="Z293" s="36">
        <f>IFERROR(IF(Y293=0,"",ROUNDUP(Y293/H293,0)*0.01898),"")</f>
        <v>9.4899999999999998E-2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52.013888888888886</v>
      </c>
      <c r="BN293" s="64">
        <f t="shared" si="39"/>
        <v>56.17499999999999</v>
      </c>
      <c r="BO293" s="64">
        <f t="shared" si="40"/>
        <v>7.2337962962962965E-2</v>
      </c>
      <c r="BP293" s="64">
        <f t="shared" si="41"/>
        <v>7.8125E-2</v>
      </c>
    </row>
    <row r="294" spans="1:68" ht="27" hidden="1" customHeight="1" x14ac:dyDescent="0.25">
      <c r="A294" s="54" t="s">
        <v>470</v>
      </c>
      <c r="B294" s="54" t="s">
        <v>471</v>
      </c>
      <c r="C294" s="31">
        <v>4301011857</v>
      </c>
      <c r="D294" s="577">
        <v>4680115885622</v>
      </c>
      <c r="E294" s="578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472</v>
      </c>
      <c r="B295" s="54" t="s">
        <v>473</v>
      </c>
      <c r="C295" s="31">
        <v>4301011859</v>
      </c>
      <c r="D295" s="577">
        <v>4680115885608</v>
      </c>
      <c r="E295" s="578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474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68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1">
        <f>IFERROR(X289/H289,"0")+IFERROR(X290/H290,"0")+IFERROR(X291/H291,"0")+IFERROR(X292/H292,"0")+IFERROR(X293/H293,"0")+IFERROR(X294/H294,"0")+IFERROR(X295/H295,"0")</f>
        <v>9.6296296296296298</v>
      </c>
      <c r="Y296" s="561">
        <f>IFERROR(Y289/H289,"0")+IFERROR(Y290/H290,"0")+IFERROR(Y291/H291,"0")+IFERROR(Y292/H292,"0")+IFERROR(Y293/H293,"0")+IFERROR(Y294/H294,"0")+IFERROR(Y295/H295,"0")</f>
        <v>10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0.1898</v>
      </c>
      <c r="AA296" s="562"/>
      <c r="AB296" s="562"/>
      <c r="AC296" s="562"/>
    </row>
    <row r="297" spans="1:68" x14ac:dyDescent="0.2">
      <c r="A297" s="569"/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70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1">
        <f>IFERROR(SUM(X289:X295),"0")</f>
        <v>104</v>
      </c>
      <c r="Y297" s="561">
        <f>IFERROR(SUM(Y289:Y295),"0")</f>
        <v>108</v>
      </c>
      <c r="Z297" s="37"/>
      <c r="AA297" s="562"/>
      <c r="AB297" s="562"/>
      <c r="AC297" s="562"/>
    </row>
    <row r="298" spans="1:68" ht="14.25" hidden="1" customHeight="1" x14ac:dyDescent="0.25">
      <c r="A298" s="585" t="s">
        <v>64</v>
      </c>
      <c r="B298" s="569"/>
      <c r="C298" s="569"/>
      <c r="D298" s="569"/>
      <c r="E298" s="569"/>
      <c r="F298" s="569"/>
      <c r="G298" s="569"/>
      <c r="H298" s="569"/>
      <c r="I298" s="569"/>
      <c r="J298" s="569"/>
      <c r="K298" s="569"/>
      <c r="L298" s="569"/>
      <c r="M298" s="569"/>
      <c r="N298" s="569"/>
      <c r="O298" s="569"/>
      <c r="P298" s="569"/>
      <c r="Q298" s="569"/>
      <c r="R298" s="569"/>
      <c r="S298" s="569"/>
      <c r="T298" s="569"/>
      <c r="U298" s="569"/>
      <c r="V298" s="569"/>
      <c r="W298" s="569"/>
      <c r="X298" s="569"/>
      <c r="Y298" s="569"/>
      <c r="Z298" s="569"/>
      <c r="AA298" s="555"/>
      <c r="AB298" s="555"/>
      <c r="AC298" s="555"/>
    </row>
    <row r="299" spans="1:68" ht="27" customHeight="1" x14ac:dyDescent="0.25">
      <c r="A299" s="54" t="s">
        <v>475</v>
      </c>
      <c r="B299" s="54" t="s">
        <v>476</v>
      </c>
      <c r="C299" s="31">
        <v>4301030878</v>
      </c>
      <c r="D299" s="577">
        <v>4607091387193</v>
      </c>
      <c r="E299" s="578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59">
        <v>50</v>
      </c>
      <c r="Y299" s="560">
        <f t="shared" ref="Y299:Y305" si="42">IFERROR(IF(X299="",0,CEILING((X299/$H299),1)*$H299),"")</f>
        <v>50.400000000000006</v>
      </c>
      <c r="Z299" s="36">
        <f>IFERROR(IF(Y299=0,"",ROUNDUP(Y299/H299,0)*0.00902),"")</f>
        <v>0.10824</v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53.214285714285715</v>
      </c>
      <c r="BN299" s="64">
        <f t="shared" ref="BN299:BN305" si="44">IFERROR(Y299*I299/H299,"0")</f>
        <v>53.64</v>
      </c>
      <c r="BO299" s="64">
        <f t="shared" ref="BO299:BO305" si="45">IFERROR(1/J299*(X299/H299),"0")</f>
        <v>9.0187590187590191E-2</v>
      </c>
      <c r="BP299" s="64">
        <f t="shared" ref="BP299:BP305" si="46">IFERROR(1/J299*(Y299/H299),"0")</f>
        <v>9.0909090909090912E-2</v>
      </c>
    </row>
    <row r="300" spans="1:68" ht="27" customHeight="1" x14ac:dyDescent="0.25">
      <c r="A300" s="54" t="s">
        <v>478</v>
      </c>
      <c r="B300" s="54" t="s">
        <v>479</v>
      </c>
      <c r="C300" s="31">
        <v>4301031153</v>
      </c>
      <c r="D300" s="577">
        <v>4607091387230</v>
      </c>
      <c r="E300" s="578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59">
        <v>50</v>
      </c>
      <c r="Y300" s="560">
        <f t="shared" si="42"/>
        <v>50.400000000000006</v>
      </c>
      <c r="Z300" s="36">
        <f>IFERROR(IF(Y300=0,"",ROUNDUP(Y300/H300,0)*0.00902),"")</f>
        <v>0.10824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53.214285714285715</v>
      </c>
      <c r="BN300" s="64">
        <f t="shared" si="44"/>
        <v>53.64</v>
      </c>
      <c r="BO300" s="64">
        <f t="shared" si="45"/>
        <v>9.0187590187590191E-2</v>
      </c>
      <c r="BP300" s="64">
        <f t="shared" si="46"/>
        <v>9.0909090909090912E-2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4301031154</v>
      </c>
      <c r="D301" s="577">
        <v>4607091387292</v>
      </c>
      <c r="E301" s="578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4301031152</v>
      </c>
      <c r="D302" s="577">
        <v>4607091387285</v>
      </c>
      <c r="E302" s="578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4301031305</v>
      </c>
      <c r="D303" s="577">
        <v>4607091389845</v>
      </c>
      <c r="E303" s="578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489</v>
      </c>
      <c r="B304" s="54" t="s">
        <v>490</v>
      </c>
      <c r="C304" s="31">
        <v>4301031306</v>
      </c>
      <c r="D304" s="577">
        <v>4680115882881</v>
      </c>
      <c r="E304" s="578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488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491</v>
      </c>
      <c r="B305" s="54" t="s">
        <v>492</v>
      </c>
      <c r="C305" s="31">
        <v>4301031066</v>
      </c>
      <c r="D305" s="577">
        <v>4607091383836</v>
      </c>
      <c r="E305" s="578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493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68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1">
        <f>IFERROR(X299/H299,"0")+IFERROR(X300/H300,"0")+IFERROR(X301/H301,"0")+IFERROR(X302/H302,"0")+IFERROR(X303/H303,"0")+IFERROR(X304/H304,"0")+IFERROR(X305/H305,"0")</f>
        <v>23.80952380952381</v>
      </c>
      <c r="Y306" s="561">
        <f>IFERROR(Y299/H299,"0")+IFERROR(Y300/H300,"0")+IFERROR(Y301/H301,"0")+IFERROR(Y302/H302,"0")+IFERROR(Y303/H303,"0")+IFERROR(Y304/H304,"0")+IFERROR(Y305/H305,"0")</f>
        <v>24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0.21648000000000001</v>
      </c>
      <c r="AA306" s="562"/>
      <c r="AB306" s="562"/>
      <c r="AC306" s="562"/>
    </row>
    <row r="307" spans="1:68" x14ac:dyDescent="0.2">
      <c r="A307" s="569"/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70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1">
        <f>IFERROR(SUM(X299:X305),"0")</f>
        <v>100</v>
      </c>
      <c r="Y307" s="561">
        <f>IFERROR(SUM(Y299:Y305),"0")</f>
        <v>100.80000000000001</v>
      </c>
      <c r="Z307" s="37"/>
      <c r="AA307" s="562"/>
      <c r="AB307" s="562"/>
      <c r="AC307" s="562"/>
    </row>
    <row r="308" spans="1:68" ht="14.25" hidden="1" customHeight="1" x14ac:dyDescent="0.25">
      <c r="A308" s="585" t="s">
        <v>74</v>
      </c>
      <c r="B308" s="569"/>
      <c r="C308" s="569"/>
      <c r="D308" s="569"/>
      <c r="E308" s="569"/>
      <c r="F308" s="569"/>
      <c r="G308" s="569"/>
      <c r="H308" s="569"/>
      <c r="I308" s="569"/>
      <c r="J308" s="569"/>
      <c r="K308" s="569"/>
      <c r="L308" s="569"/>
      <c r="M308" s="569"/>
      <c r="N308" s="569"/>
      <c r="O308" s="569"/>
      <c r="P308" s="569"/>
      <c r="Q308" s="569"/>
      <c r="R308" s="569"/>
      <c r="S308" s="569"/>
      <c r="T308" s="569"/>
      <c r="U308" s="569"/>
      <c r="V308" s="569"/>
      <c r="W308" s="569"/>
      <c r="X308" s="569"/>
      <c r="Y308" s="569"/>
      <c r="Z308" s="569"/>
      <c r="AA308" s="555"/>
      <c r="AB308" s="555"/>
      <c r="AC308" s="555"/>
    </row>
    <row r="309" spans="1:68" ht="27" customHeight="1" x14ac:dyDescent="0.25">
      <c r="A309" s="54" t="s">
        <v>494</v>
      </c>
      <c r="B309" s="54" t="s">
        <v>495</v>
      </c>
      <c r="C309" s="31">
        <v>4301051100</v>
      </c>
      <c r="D309" s="577">
        <v>4607091387766</v>
      </c>
      <c r="E309" s="578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59">
        <v>1500</v>
      </c>
      <c r="Y309" s="560">
        <f>IFERROR(IF(X309="",0,CEILING((X309/$H309),1)*$H309),"")</f>
        <v>1505.3999999999999</v>
      </c>
      <c r="Z309" s="36">
        <f>IFERROR(IF(Y309=0,"",ROUNDUP(Y309/H309,0)*0.01898),"")</f>
        <v>3.6631400000000003</v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1598.6538461538464</v>
      </c>
      <c r="BN309" s="64">
        <f>IFERROR(Y309*I309/H309,"0")</f>
        <v>1604.4090000000001</v>
      </c>
      <c r="BO309" s="64">
        <f>IFERROR(1/J309*(X309/H309),"0")</f>
        <v>3.0048076923076925</v>
      </c>
      <c r="BP309" s="64">
        <f>IFERROR(1/J309*(Y309/H309),"0")</f>
        <v>3.015625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4301051818</v>
      </c>
      <c r="D310" s="577">
        <v>4607091387957</v>
      </c>
      <c r="E310" s="578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4301051819</v>
      </c>
      <c r="D311" s="577">
        <v>4607091387964</v>
      </c>
      <c r="E311" s="578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503</v>
      </c>
      <c r="B312" s="54" t="s">
        <v>504</v>
      </c>
      <c r="C312" s="31">
        <v>4301051734</v>
      </c>
      <c r="D312" s="577">
        <v>4680115884588</v>
      </c>
      <c r="E312" s="578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59">
        <v>6</v>
      </c>
      <c r="Y312" s="560">
        <f>IFERROR(IF(X312="",0,CEILING((X312/$H312),1)*$H312),"")</f>
        <v>6</v>
      </c>
      <c r="Z312" s="36">
        <f>IFERROR(IF(Y312=0,"",ROUNDUP(Y312/H312,0)*0.00651),"")</f>
        <v>1.302E-2</v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6.492</v>
      </c>
      <c r="BN312" s="64">
        <f>IFERROR(Y312*I312/H312,"0")</f>
        <v>6.492</v>
      </c>
      <c r="BO312" s="64">
        <f>IFERROR(1/J312*(X312/H312),"0")</f>
        <v>1.098901098901099E-2</v>
      </c>
      <c r="BP312" s="64">
        <f>IFERROR(1/J312*(Y312/H312),"0")</f>
        <v>1.098901098901099E-2</v>
      </c>
    </row>
    <row r="313" spans="1:68" ht="27" hidden="1" customHeight="1" x14ac:dyDescent="0.25">
      <c r="A313" s="54" t="s">
        <v>506</v>
      </c>
      <c r="B313" s="54" t="s">
        <v>507</v>
      </c>
      <c r="C313" s="31">
        <v>4301051578</v>
      </c>
      <c r="D313" s="577">
        <v>4607091387513</v>
      </c>
      <c r="E313" s="578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68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1">
        <f>IFERROR(X309/H309,"0")+IFERROR(X310/H310,"0")+IFERROR(X311/H311,"0")+IFERROR(X312/H312,"0")+IFERROR(X313/H313,"0")</f>
        <v>194.30769230769232</v>
      </c>
      <c r="Y314" s="561">
        <f>IFERROR(Y309/H309,"0")+IFERROR(Y310/H310,"0")+IFERROR(Y311/H311,"0")+IFERROR(Y312/H312,"0")+IFERROR(Y313/H313,"0")</f>
        <v>195</v>
      </c>
      <c r="Z314" s="561">
        <f>IFERROR(IF(Z309="",0,Z309),"0")+IFERROR(IF(Z310="",0,Z310),"0")+IFERROR(IF(Z311="",0,Z311),"0")+IFERROR(IF(Z312="",0,Z312),"0")+IFERROR(IF(Z313="",0,Z313),"0")</f>
        <v>3.6761600000000003</v>
      </c>
      <c r="AA314" s="562"/>
      <c r="AB314" s="562"/>
      <c r="AC314" s="562"/>
    </row>
    <row r="315" spans="1:68" x14ac:dyDescent="0.2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70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1">
        <f>IFERROR(SUM(X309:X313),"0")</f>
        <v>1506</v>
      </c>
      <c r="Y315" s="561">
        <f>IFERROR(SUM(Y309:Y313),"0")</f>
        <v>1511.3999999999999</v>
      </c>
      <c r="Z315" s="37"/>
      <c r="AA315" s="562"/>
      <c r="AB315" s="562"/>
      <c r="AC315" s="562"/>
    </row>
    <row r="316" spans="1:68" ht="14.25" hidden="1" customHeight="1" x14ac:dyDescent="0.25">
      <c r="A316" s="585" t="s">
        <v>174</v>
      </c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9"/>
      <c r="P316" s="569"/>
      <c r="Q316" s="569"/>
      <c r="R316" s="569"/>
      <c r="S316" s="569"/>
      <c r="T316" s="569"/>
      <c r="U316" s="569"/>
      <c r="V316" s="569"/>
      <c r="W316" s="569"/>
      <c r="X316" s="569"/>
      <c r="Y316" s="569"/>
      <c r="Z316" s="569"/>
      <c r="AA316" s="555"/>
      <c r="AB316" s="555"/>
      <c r="AC316" s="555"/>
    </row>
    <row r="317" spans="1:68" ht="27" hidden="1" customHeight="1" x14ac:dyDescent="0.25">
      <c r="A317" s="54" t="s">
        <v>509</v>
      </c>
      <c r="B317" s="54" t="s">
        <v>510</v>
      </c>
      <c r="C317" s="31">
        <v>4301060387</v>
      </c>
      <c r="D317" s="577">
        <v>4607091380880</v>
      </c>
      <c r="E317" s="578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512</v>
      </c>
      <c r="B318" s="54" t="s">
        <v>513</v>
      </c>
      <c r="C318" s="31">
        <v>4301060406</v>
      </c>
      <c r="D318" s="577">
        <v>4607091384482</v>
      </c>
      <c r="E318" s="578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hidden="1" customHeight="1" x14ac:dyDescent="0.25">
      <c r="A319" s="54" t="s">
        <v>515</v>
      </c>
      <c r="B319" s="54" t="s">
        <v>516</v>
      </c>
      <c r="C319" s="31">
        <v>4301060484</v>
      </c>
      <c r="D319" s="577">
        <v>4607091380897</v>
      </c>
      <c r="E319" s="578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568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hidden="1" x14ac:dyDescent="0.2">
      <c r="A321" s="569"/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70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hidden="1" customHeight="1" x14ac:dyDescent="0.25">
      <c r="A322" s="585" t="s">
        <v>95</v>
      </c>
      <c r="B322" s="569"/>
      <c r="C322" s="569"/>
      <c r="D322" s="569"/>
      <c r="E322" s="569"/>
      <c r="F322" s="569"/>
      <c r="G322" s="569"/>
      <c r="H322" s="569"/>
      <c r="I322" s="569"/>
      <c r="J322" s="569"/>
      <c r="K322" s="569"/>
      <c r="L322" s="569"/>
      <c r="M322" s="569"/>
      <c r="N322" s="569"/>
      <c r="O322" s="569"/>
      <c r="P322" s="569"/>
      <c r="Q322" s="569"/>
      <c r="R322" s="569"/>
      <c r="S322" s="569"/>
      <c r="T322" s="569"/>
      <c r="U322" s="569"/>
      <c r="V322" s="569"/>
      <c r="W322" s="569"/>
      <c r="X322" s="569"/>
      <c r="Y322" s="569"/>
      <c r="Z322" s="569"/>
      <c r="AA322" s="555"/>
      <c r="AB322" s="555"/>
      <c r="AC322" s="555"/>
    </row>
    <row r="323" spans="1:68" ht="27" hidden="1" customHeight="1" x14ac:dyDescent="0.25">
      <c r="A323" s="54" t="s">
        <v>518</v>
      </c>
      <c r="B323" s="54" t="s">
        <v>519</v>
      </c>
      <c r="C323" s="31">
        <v>4301030235</v>
      </c>
      <c r="D323" s="577">
        <v>4607091388381</v>
      </c>
      <c r="E323" s="578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3" t="s">
        <v>520</v>
      </c>
      <c r="Q323" s="573"/>
      <c r="R323" s="573"/>
      <c r="S323" s="573"/>
      <c r="T323" s="574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522</v>
      </c>
      <c r="B324" s="54" t="s">
        <v>523</v>
      </c>
      <c r="C324" s="31">
        <v>4301030232</v>
      </c>
      <c r="D324" s="577">
        <v>4607091388374</v>
      </c>
      <c r="E324" s="578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33" t="s">
        <v>524</v>
      </c>
      <c r="Q324" s="573"/>
      <c r="R324" s="573"/>
      <c r="S324" s="573"/>
      <c r="T324" s="574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525</v>
      </c>
      <c r="B325" s="54" t="s">
        <v>526</v>
      </c>
      <c r="C325" s="31">
        <v>4301032015</v>
      </c>
      <c r="D325" s="577">
        <v>4607091383102</v>
      </c>
      <c r="E325" s="578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528</v>
      </c>
      <c r="B326" s="54" t="s">
        <v>529</v>
      </c>
      <c r="C326" s="31">
        <v>4301030233</v>
      </c>
      <c r="D326" s="577">
        <v>4607091388404</v>
      </c>
      <c r="E326" s="578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521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68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69"/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70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85" t="s">
        <v>530</v>
      </c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9"/>
      <c r="P329" s="569"/>
      <c r="Q329" s="569"/>
      <c r="R329" s="569"/>
      <c r="S329" s="569"/>
      <c r="T329" s="569"/>
      <c r="U329" s="569"/>
      <c r="V329" s="569"/>
      <c r="W329" s="569"/>
      <c r="X329" s="569"/>
      <c r="Y329" s="569"/>
      <c r="Z329" s="569"/>
      <c r="AA329" s="555"/>
      <c r="AB329" s="555"/>
      <c r="AC329" s="555"/>
    </row>
    <row r="330" spans="1:68" ht="16.5" hidden="1" customHeight="1" x14ac:dyDescent="0.25">
      <c r="A330" s="54" t="s">
        <v>531</v>
      </c>
      <c r="B330" s="54" t="s">
        <v>532</v>
      </c>
      <c r="C330" s="31">
        <v>4301180007</v>
      </c>
      <c r="D330" s="577">
        <v>4680115881808</v>
      </c>
      <c r="E330" s="578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533</v>
      </c>
      <c r="N330" s="33"/>
      <c r="O330" s="32">
        <v>730</v>
      </c>
      <c r="P330" s="7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535</v>
      </c>
      <c r="B331" s="54" t="s">
        <v>536</v>
      </c>
      <c r="C331" s="31">
        <v>4301180006</v>
      </c>
      <c r="D331" s="577">
        <v>4680115881822</v>
      </c>
      <c r="E331" s="578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533</v>
      </c>
      <c r="N331" s="33"/>
      <c r="O331" s="32">
        <v>730</v>
      </c>
      <c r="P331" s="6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534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537</v>
      </c>
      <c r="B332" s="54" t="s">
        <v>538</v>
      </c>
      <c r="C332" s="31">
        <v>4301180001</v>
      </c>
      <c r="D332" s="577">
        <v>4680115880016</v>
      </c>
      <c r="E332" s="578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533</v>
      </c>
      <c r="N332" s="33"/>
      <c r="O332" s="32">
        <v>730</v>
      </c>
      <c r="P332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534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68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70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71" t="s">
        <v>539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4"/>
      <c r="AB335" s="554"/>
      <c r="AC335" s="554"/>
    </row>
    <row r="336" spans="1:68" ht="14.25" hidden="1" customHeight="1" x14ac:dyDescent="0.25">
      <c r="A336" s="585" t="s">
        <v>74</v>
      </c>
      <c r="B336" s="569"/>
      <c r="C336" s="569"/>
      <c r="D336" s="569"/>
      <c r="E336" s="569"/>
      <c r="F336" s="569"/>
      <c r="G336" s="569"/>
      <c r="H336" s="569"/>
      <c r="I336" s="569"/>
      <c r="J336" s="569"/>
      <c r="K336" s="569"/>
      <c r="L336" s="569"/>
      <c r="M336" s="569"/>
      <c r="N336" s="569"/>
      <c r="O336" s="569"/>
      <c r="P336" s="569"/>
      <c r="Q336" s="569"/>
      <c r="R336" s="569"/>
      <c r="S336" s="569"/>
      <c r="T336" s="569"/>
      <c r="U336" s="569"/>
      <c r="V336" s="569"/>
      <c r="W336" s="569"/>
      <c r="X336" s="569"/>
      <c r="Y336" s="569"/>
      <c r="Z336" s="569"/>
      <c r="AA336" s="555"/>
      <c r="AB336" s="555"/>
      <c r="AC336" s="555"/>
    </row>
    <row r="337" spans="1:68" ht="27" hidden="1" customHeight="1" x14ac:dyDescent="0.25">
      <c r="A337" s="54" t="s">
        <v>540</v>
      </c>
      <c r="B337" s="54" t="s">
        <v>541</v>
      </c>
      <c r="C337" s="31">
        <v>4301051489</v>
      </c>
      <c r="D337" s="577">
        <v>4607091387919</v>
      </c>
      <c r="E337" s="578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543</v>
      </c>
      <c r="B338" s="54" t="s">
        <v>544</v>
      </c>
      <c r="C338" s="31">
        <v>4301051461</v>
      </c>
      <c r="D338" s="577">
        <v>4680115883604</v>
      </c>
      <c r="E338" s="578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546</v>
      </c>
      <c r="B339" s="54" t="s">
        <v>547</v>
      </c>
      <c r="C339" s="31">
        <v>4301051864</v>
      </c>
      <c r="D339" s="577">
        <v>4680115883567</v>
      </c>
      <c r="E339" s="578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568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hidden="1" x14ac:dyDescent="0.2">
      <c r="A341" s="569"/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70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hidden="1" customHeight="1" x14ac:dyDescent="0.2">
      <c r="A342" s="653" t="s">
        <v>549</v>
      </c>
      <c r="B342" s="654"/>
      <c r="C342" s="654"/>
      <c r="D342" s="654"/>
      <c r="E342" s="654"/>
      <c r="F342" s="654"/>
      <c r="G342" s="654"/>
      <c r="H342" s="654"/>
      <c r="I342" s="654"/>
      <c r="J342" s="654"/>
      <c r="K342" s="654"/>
      <c r="L342" s="654"/>
      <c r="M342" s="654"/>
      <c r="N342" s="654"/>
      <c r="O342" s="654"/>
      <c r="P342" s="654"/>
      <c r="Q342" s="654"/>
      <c r="R342" s="654"/>
      <c r="S342" s="654"/>
      <c r="T342" s="654"/>
      <c r="U342" s="654"/>
      <c r="V342" s="654"/>
      <c r="W342" s="654"/>
      <c r="X342" s="654"/>
      <c r="Y342" s="654"/>
      <c r="Z342" s="654"/>
      <c r="AA342" s="48"/>
      <c r="AB342" s="48"/>
      <c r="AC342" s="48"/>
    </row>
    <row r="343" spans="1:68" ht="16.5" hidden="1" customHeight="1" x14ac:dyDescent="0.25">
      <c r="A343" s="571" t="s">
        <v>550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4"/>
      <c r="AB343" s="554"/>
      <c r="AC343" s="554"/>
    </row>
    <row r="344" spans="1:68" ht="14.25" hidden="1" customHeight="1" x14ac:dyDescent="0.25">
      <c r="A344" s="585" t="s">
        <v>103</v>
      </c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9"/>
      <c r="P344" s="569"/>
      <c r="Q344" s="569"/>
      <c r="R344" s="569"/>
      <c r="S344" s="569"/>
      <c r="T344" s="569"/>
      <c r="U344" s="569"/>
      <c r="V344" s="569"/>
      <c r="W344" s="569"/>
      <c r="X344" s="569"/>
      <c r="Y344" s="569"/>
      <c r="Z344" s="569"/>
      <c r="AA344" s="555"/>
      <c r="AB344" s="555"/>
      <c r="AC344" s="555"/>
    </row>
    <row r="345" spans="1:68" ht="37.5" customHeight="1" x14ac:dyDescent="0.25">
      <c r="A345" s="54" t="s">
        <v>551</v>
      </c>
      <c r="B345" s="54" t="s">
        <v>552</v>
      </c>
      <c r="C345" s="31">
        <v>4301011869</v>
      </c>
      <c r="D345" s="577">
        <v>4680115884847</v>
      </c>
      <c r="E345" s="578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59">
        <v>100</v>
      </c>
      <c r="Y345" s="560">
        <f t="shared" ref="Y345:Y351" si="47">IFERROR(IF(X345="",0,CEILING((X345/$H345),1)*$H345),"")</f>
        <v>105</v>
      </c>
      <c r="Z345" s="36">
        <f>IFERROR(IF(Y345=0,"",ROUNDUP(Y345/H345,0)*0.02175),"")</f>
        <v>0.15225</v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103.2</v>
      </c>
      <c r="BN345" s="64">
        <f t="shared" ref="BN345:BN351" si="49">IFERROR(Y345*I345/H345,"0")</f>
        <v>108.36</v>
      </c>
      <c r="BO345" s="64">
        <f t="shared" ref="BO345:BO351" si="50">IFERROR(1/J345*(X345/H345),"0")</f>
        <v>0.1388888888888889</v>
      </c>
      <c r="BP345" s="64">
        <f t="shared" ref="BP345:BP351" si="51">IFERROR(1/J345*(Y345/H345),"0")</f>
        <v>0.14583333333333331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4301011870</v>
      </c>
      <c r="D346" s="577">
        <v>4680115884854</v>
      </c>
      <c r="E346" s="578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556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4301011832</v>
      </c>
      <c r="D347" s="577">
        <v>4607091383997</v>
      </c>
      <c r="E347" s="578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4301011867</v>
      </c>
      <c r="D348" s="577">
        <v>4680115884830</v>
      </c>
      <c r="E348" s="578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59">
        <v>720</v>
      </c>
      <c r="Y348" s="560">
        <f t="shared" si="47"/>
        <v>720</v>
      </c>
      <c r="Z348" s="36">
        <f>IFERROR(IF(Y348=0,"",ROUNDUP(Y348/H348,0)*0.02175),"")</f>
        <v>1.044</v>
      </c>
      <c r="AA348" s="56"/>
      <c r="AB348" s="57"/>
      <c r="AC348" s="399" t="s">
        <v>562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743.04000000000008</v>
      </c>
      <c r="BN348" s="64">
        <f t="shared" si="49"/>
        <v>743.04000000000008</v>
      </c>
      <c r="BO348" s="64">
        <f t="shared" si="50"/>
        <v>1</v>
      </c>
      <c r="BP348" s="64">
        <f t="shared" si="51"/>
        <v>1</v>
      </c>
    </row>
    <row r="349" spans="1:68" ht="27" hidden="1" customHeight="1" x14ac:dyDescent="0.25">
      <c r="A349" s="54" t="s">
        <v>563</v>
      </c>
      <c r="B349" s="54" t="s">
        <v>564</v>
      </c>
      <c r="C349" s="31">
        <v>4301011433</v>
      </c>
      <c r="D349" s="577">
        <v>4680115882638</v>
      </c>
      <c r="E349" s="578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565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566</v>
      </c>
      <c r="B350" s="54" t="s">
        <v>567</v>
      </c>
      <c r="C350" s="31">
        <v>4301011952</v>
      </c>
      <c r="D350" s="577">
        <v>4680115884922</v>
      </c>
      <c r="E350" s="578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568</v>
      </c>
      <c r="B351" s="54" t="s">
        <v>569</v>
      </c>
      <c r="C351" s="31">
        <v>4301011868</v>
      </c>
      <c r="D351" s="577">
        <v>4680115884861</v>
      </c>
      <c r="E351" s="578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68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1">
        <f>IFERROR(X345/H345,"0")+IFERROR(X346/H346,"0")+IFERROR(X347/H347,"0")+IFERROR(X348/H348,"0")+IFERROR(X349/H349,"0")+IFERROR(X350/H350,"0")+IFERROR(X351/H351,"0")</f>
        <v>54.666666666666664</v>
      </c>
      <c r="Y352" s="561">
        <f>IFERROR(Y345/H345,"0")+IFERROR(Y346/H346,"0")+IFERROR(Y347/H347,"0")+IFERROR(Y348/H348,"0")+IFERROR(Y349/H349,"0")+IFERROR(Y350/H350,"0")+IFERROR(Y351/H351,"0")</f>
        <v>55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1.19625</v>
      </c>
      <c r="AA352" s="562"/>
      <c r="AB352" s="562"/>
      <c r="AC352" s="562"/>
    </row>
    <row r="353" spans="1:68" x14ac:dyDescent="0.2">
      <c r="A353" s="569"/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70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1">
        <f>IFERROR(SUM(X345:X351),"0")</f>
        <v>820</v>
      </c>
      <c r="Y353" s="561">
        <f>IFERROR(SUM(Y345:Y351),"0")</f>
        <v>825</v>
      </c>
      <c r="Z353" s="37"/>
      <c r="AA353" s="562"/>
      <c r="AB353" s="562"/>
      <c r="AC353" s="562"/>
    </row>
    <row r="354" spans="1:68" ht="14.25" hidden="1" customHeight="1" x14ac:dyDescent="0.25">
      <c r="A354" s="585" t="s">
        <v>139</v>
      </c>
      <c r="B354" s="569"/>
      <c r="C354" s="569"/>
      <c r="D354" s="569"/>
      <c r="E354" s="569"/>
      <c r="F354" s="569"/>
      <c r="G354" s="569"/>
      <c r="H354" s="569"/>
      <c r="I354" s="569"/>
      <c r="J354" s="569"/>
      <c r="K354" s="569"/>
      <c r="L354" s="569"/>
      <c r="M354" s="569"/>
      <c r="N354" s="569"/>
      <c r="O354" s="569"/>
      <c r="P354" s="569"/>
      <c r="Q354" s="569"/>
      <c r="R354" s="569"/>
      <c r="S354" s="569"/>
      <c r="T354" s="569"/>
      <c r="U354" s="569"/>
      <c r="V354" s="569"/>
      <c r="W354" s="569"/>
      <c r="X354" s="569"/>
      <c r="Y354" s="569"/>
      <c r="Z354" s="569"/>
      <c r="AA354" s="555"/>
      <c r="AB354" s="555"/>
      <c r="AC354" s="555"/>
    </row>
    <row r="355" spans="1:68" ht="27" customHeight="1" x14ac:dyDescent="0.25">
      <c r="A355" s="54" t="s">
        <v>570</v>
      </c>
      <c r="B355" s="54" t="s">
        <v>571</v>
      </c>
      <c r="C355" s="31">
        <v>4301020178</v>
      </c>
      <c r="D355" s="577">
        <v>4607091383980</v>
      </c>
      <c r="E355" s="578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59">
        <v>720</v>
      </c>
      <c r="Y355" s="560">
        <f>IFERROR(IF(X355="",0,CEILING((X355/$H355),1)*$H355),"")</f>
        <v>720</v>
      </c>
      <c r="Z355" s="36">
        <f>IFERROR(IF(Y355=0,"",ROUNDUP(Y355/H355,0)*0.02175),"")</f>
        <v>1.044</v>
      </c>
      <c r="AA355" s="56"/>
      <c r="AB355" s="57"/>
      <c r="AC355" s="407" t="s">
        <v>572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743.04000000000008</v>
      </c>
      <c r="BN355" s="64">
        <f>IFERROR(Y355*I355/H355,"0")</f>
        <v>743.04000000000008</v>
      </c>
      <c r="BO355" s="64">
        <f>IFERROR(1/J355*(X355/H355),"0")</f>
        <v>1</v>
      </c>
      <c r="BP355" s="64">
        <f>IFERROR(1/J355*(Y355/H355),"0")</f>
        <v>1</v>
      </c>
    </row>
    <row r="356" spans="1:68" ht="16.5" hidden="1" customHeight="1" x14ac:dyDescent="0.25">
      <c r="A356" s="54" t="s">
        <v>573</v>
      </c>
      <c r="B356" s="54" t="s">
        <v>574</v>
      </c>
      <c r="C356" s="31">
        <v>4301020179</v>
      </c>
      <c r="D356" s="577">
        <v>4607091384178</v>
      </c>
      <c r="E356" s="578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68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1">
        <f>IFERROR(X355/H355,"0")+IFERROR(X356/H356,"0")</f>
        <v>48</v>
      </c>
      <c r="Y357" s="561">
        <f>IFERROR(Y355/H355,"0")+IFERROR(Y356/H356,"0")</f>
        <v>48</v>
      </c>
      <c r="Z357" s="561">
        <f>IFERROR(IF(Z355="",0,Z355),"0")+IFERROR(IF(Z356="",0,Z356),"0")</f>
        <v>1.044</v>
      </c>
      <c r="AA357" s="562"/>
      <c r="AB357" s="562"/>
      <c r="AC357" s="562"/>
    </row>
    <row r="358" spans="1:68" x14ac:dyDescent="0.2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70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1">
        <f>IFERROR(SUM(X355:X356),"0")</f>
        <v>720</v>
      </c>
      <c r="Y358" s="561">
        <f>IFERROR(SUM(Y355:Y356),"0")</f>
        <v>720</v>
      </c>
      <c r="Z358" s="37"/>
      <c r="AA358" s="562"/>
      <c r="AB358" s="562"/>
      <c r="AC358" s="562"/>
    </row>
    <row r="359" spans="1:68" ht="14.25" hidden="1" customHeight="1" x14ac:dyDescent="0.25">
      <c r="A359" s="585" t="s">
        <v>74</v>
      </c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9"/>
      <c r="P359" s="569"/>
      <c r="Q359" s="569"/>
      <c r="R359" s="569"/>
      <c r="S359" s="569"/>
      <c r="T359" s="569"/>
      <c r="U359" s="569"/>
      <c r="V359" s="569"/>
      <c r="W359" s="569"/>
      <c r="X359" s="569"/>
      <c r="Y359" s="569"/>
      <c r="Z359" s="569"/>
      <c r="AA359" s="555"/>
      <c r="AB359" s="555"/>
      <c r="AC359" s="555"/>
    </row>
    <row r="360" spans="1:68" ht="27" hidden="1" customHeight="1" x14ac:dyDescent="0.25">
      <c r="A360" s="54" t="s">
        <v>575</v>
      </c>
      <c r="B360" s="54" t="s">
        <v>576</v>
      </c>
      <c r="C360" s="31">
        <v>4301051903</v>
      </c>
      <c r="D360" s="577">
        <v>4607091383928</v>
      </c>
      <c r="E360" s="578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578</v>
      </c>
      <c r="B361" s="54" t="s">
        <v>579</v>
      </c>
      <c r="C361" s="31">
        <v>4301051897</v>
      </c>
      <c r="D361" s="577">
        <v>4607091384260</v>
      </c>
      <c r="E361" s="578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59">
        <v>50</v>
      </c>
      <c r="Y361" s="560">
        <f>IFERROR(IF(X361="",0,CEILING((X361/$H361),1)*$H361),"")</f>
        <v>54</v>
      </c>
      <c r="Z361" s="36">
        <f>IFERROR(IF(Y361=0,"",ROUNDUP(Y361/H361,0)*0.01898),"")</f>
        <v>0.11388000000000001</v>
      </c>
      <c r="AA361" s="56"/>
      <c r="AB361" s="57"/>
      <c r="AC361" s="413" t="s">
        <v>580</v>
      </c>
      <c r="AG361" s="64"/>
      <c r="AJ361" s="68"/>
      <c r="AK361" s="68">
        <v>0</v>
      </c>
      <c r="BB361" s="414" t="s">
        <v>1</v>
      </c>
      <c r="BM361" s="64">
        <f>IFERROR(X361*I361/H361,"0")</f>
        <v>52.883333333333333</v>
      </c>
      <c r="BN361" s="64">
        <f>IFERROR(Y361*I361/H361,"0")</f>
        <v>57.113999999999997</v>
      </c>
      <c r="BO361" s="64">
        <f>IFERROR(1/J361*(X361/H361),"0")</f>
        <v>8.6805555555555552E-2</v>
      </c>
      <c r="BP361" s="64">
        <f>IFERROR(1/J361*(Y361/H361),"0")</f>
        <v>9.375E-2</v>
      </c>
    </row>
    <row r="362" spans="1:68" x14ac:dyDescent="0.2">
      <c r="A362" s="568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1">
        <f>IFERROR(X360/H360,"0")+IFERROR(X361/H361,"0")</f>
        <v>5.5555555555555554</v>
      </c>
      <c r="Y362" s="561">
        <f>IFERROR(Y360/H360,"0")+IFERROR(Y361/H361,"0")</f>
        <v>6</v>
      </c>
      <c r="Z362" s="561">
        <f>IFERROR(IF(Z360="",0,Z360),"0")+IFERROR(IF(Z361="",0,Z361),"0")</f>
        <v>0.11388000000000001</v>
      </c>
      <c r="AA362" s="562"/>
      <c r="AB362" s="562"/>
      <c r="AC362" s="562"/>
    </row>
    <row r="363" spans="1:68" x14ac:dyDescent="0.2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70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1">
        <f>IFERROR(SUM(X360:X361),"0")</f>
        <v>50</v>
      </c>
      <c r="Y363" s="561">
        <f>IFERROR(SUM(Y360:Y361),"0")</f>
        <v>54</v>
      </c>
      <c r="Z363" s="37"/>
      <c r="AA363" s="562"/>
      <c r="AB363" s="562"/>
      <c r="AC363" s="562"/>
    </row>
    <row r="364" spans="1:68" ht="14.25" hidden="1" customHeight="1" x14ac:dyDescent="0.25">
      <c r="A364" s="585" t="s">
        <v>174</v>
      </c>
      <c r="B364" s="569"/>
      <c r="C364" s="569"/>
      <c r="D364" s="569"/>
      <c r="E364" s="569"/>
      <c r="F364" s="569"/>
      <c r="G364" s="569"/>
      <c r="H364" s="569"/>
      <c r="I364" s="569"/>
      <c r="J364" s="569"/>
      <c r="K364" s="569"/>
      <c r="L364" s="569"/>
      <c r="M364" s="569"/>
      <c r="N364" s="569"/>
      <c r="O364" s="569"/>
      <c r="P364" s="569"/>
      <c r="Q364" s="569"/>
      <c r="R364" s="569"/>
      <c r="S364" s="569"/>
      <c r="T364" s="569"/>
      <c r="U364" s="569"/>
      <c r="V364" s="569"/>
      <c r="W364" s="569"/>
      <c r="X364" s="569"/>
      <c r="Y364" s="569"/>
      <c r="Z364" s="569"/>
      <c r="AA364" s="555"/>
      <c r="AB364" s="555"/>
      <c r="AC364" s="555"/>
    </row>
    <row r="365" spans="1:68" ht="27" hidden="1" customHeight="1" x14ac:dyDescent="0.25">
      <c r="A365" s="54" t="s">
        <v>581</v>
      </c>
      <c r="B365" s="54" t="s">
        <v>582</v>
      </c>
      <c r="C365" s="31">
        <v>4301060439</v>
      </c>
      <c r="D365" s="577">
        <v>4607091384673</v>
      </c>
      <c r="E365" s="578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583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8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69"/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70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1" t="s">
        <v>584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4"/>
      <c r="AB368" s="554"/>
      <c r="AC368" s="554"/>
    </row>
    <row r="369" spans="1:68" ht="14.25" hidden="1" customHeight="1" x14ac:dyDescent="0.25">
      <c r="A369" s="585" t="s">
        <v>103</v>
      </c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9"/>
      <c r="P369" s="569"/>
      <c r="Q369" s="569"/>
      <c r="R369" s="569"/>
      <c r="S369" s="569"/>
      <c r="T369" s="569"/>
      <c r="U369" s="569"/>
      <c r="V369" s="569"/>
      <c r="W369" s="569"/>
      <c r="X369" s="569"/>
      <c r="Y369" s="569"/>
      <c r="Z369" s="569"/>
      <c r="AA369" s="555"/>
      <c r="AB369" s="555"/>
      <c r="AC369" s="555"/>
    </row>
    <row r="370" spans="1:68" ht="37.5" hidden="1" customHeight="1" x14ac:dyDescent="0.25">
      <c r="A370" s="54" t="s">
        <v>585</v>
      </c>
      <c r="B370" s="54" t="s">
        <v>586</v>
      </c>
      <c r="C370" s="31">
        <v>4301011873</v>
      </c>
      <c r="D370" s="577">
        <v>4680115881907</v>
      </c>
      <c r="E370" s="578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588</v>
      </c>
      <c r="B371" s="54" t="s">
        <v>589</v>
      </c>
      <c r="C371" s="31">
        <v>4301011875</v>
      </c>
      <c r="D371" s="577">
        <v>4680115884885</v>
      </c>
      <c r="E371" s="578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3"/>
      <c r="R371" s="573"/>
      <c r="S371" s="573"/>
      <c r="T371" s="574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591</v>
      </c>
      <c r="B372" s="54" t="s">
        <v>592</v>
      </c>
      <c r="C372" s="31">
        <v>4301011871</v>
      </c>
      <c r="D372" s="577">
        <v>4680115884908</v>
      </c>
      <c r="E372" s="578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590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65" t="s">
        <v>72</v>
      </c>
      <c r="Q373" s="566"/>
      <c r="R373" s="566"/>
      <c r="S373" s="566"/>
      <c r="T373" s="566"/>
      <c r="U373" s="566"/>
      <c r="V373" s="567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65" t="s">
        <v>72</v>
      </c>
      <c r="Q374" s="566"/>
      <c r="R374" s="566"/>
      <c r="S374" s="566"/>
      <c r="T374" s="566"/>
      <c r="U374" s="566"/>
      <c r="V374" s="567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85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hidden="1" customHeight="1" x14ac:dyDescent="0.25">
      <c r="A376" s="54" t="s">
        <v>593</v>
      </c>
      <c r="B376" s="54" t="s">
        <v>594</v>
      </c>
      <c r="C376" s="31">
        <v>4301031303</v>
      </c>
      <c r="D376" s="577">
        <v>4607091384802</v>
      </c>
      <c r="E376" s="578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3"/>
      <c r="R376" s="573"/>
      <c r="S376" s="573"/>
      <c r="T376" s="574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595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65" t="s">
        <v>72</v>
      </c>
      <c r="Q377" s="566"/>
      <c r="R377" s="566"/>
      <c r="S377" s="566"/>
      <c r="T377" s="566"/>
      <c r="U377" s="566"/>
      <c r="V377" s="567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65" t="s">
        <v>72</v>
      </c>
      <c r="Q378" s="566"/>
      <c r="R378" s="566"/>
      <c r="S378" s="566"/>
      <c r="T378" s="566"/>
      <c r="U378" s="566"/>
      <c r="V378" s="567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85" t="s">
        <v>74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hidden="1" customHeight="1" x14ac:dyDescent="0.25">
      <c r="A380" s="54" t="s">
        <v>596</v>
      </c>
      <c r="B380" s="54" t="s">
        <v>597</v>
      </c>
      <c r="C380" s="31">
        <v>4301051899</v>
      </c>
      <c r="D380" s="577">
        <v>4607091384246</v>
      </c>
      <c r="E380" s="578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3"/>
      <c r="R380" s="573"/>
      <c r="S380" s="573"/>
      <c r="T380" s="574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598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599</v>
      </c>
      <c r="B381" s="54" t="s">
        <v>600</v>
      </c>
      <c r="C381" s="31">
        <v>4301051660</v>
      </c>
      <c r="D381" s="577">
        <v>4607091384253</v>
      </c>
      <c r="E381" s="578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598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65" t="s">
        <v>72</v>
      </c>
      <c r="Q382" s="566"/>
      <c r="R382" s="566"/>
      <c r="S382" s="566"/>
      <c r="T382" s="566"/>
      <c r="U382" s="566"/>
      <c r="V382" s="567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hidden="1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65" t="s">
        <v>72</v>
      </c>
      <c r="Q383" s="566"/>
      <c r="R383" s="566"/>
      <c r="S383" s="566"/>
      <c r="T383" s="566"/>
      <c r="U383" s="566"/>
      <c r="V383" s="567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hidden="1" customHeight="1" x14ac:dyDescent="0.25">
      <c r="A384" s="585" t="s">
        <v>174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hidden="1" customHeight="1" x14ac:dyDescent="0.25">
      <c r="A385" s="54" t="s">
        <v>601</v>
      </c>
      <c r="B385" s="54" t="s">
        <v>602</v>
      </c>
      <c r="C385" s="31">
        <v>4301060441</v>
      </c>
      <c r="D385" s="577">
        <v>4607091389357</v>
      </c>
      <c r="E385" s="578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3"/>
      <c r="R385" s="573"/>
      <c r="S385" s="573"/>
      <c r="T385" s="574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603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65" t="s">
        <v>72</v>
      </c>
      <c r="Q386" s="566"/>
      <c r="R386" s="566"/>
      <c r="S386" s="566"/>
      <c r="T386" s="566"/>
      <c r="U386" s="566"/>
      <c r="V386" s="567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65" t="s">
        <v>72</v>
      </c>
      <c r="Q387" s="566"/>
      <c r="R387" s="566"/>
      <c r="S387" s="566"/>
      <c r="T387" s="566"/>
      <c r="U387" s="566"/>
      <c r="V387" s="567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3" t="s">
        <v>604</v>
      </c>
      <c r="B388" s="654"/>
      <c r="C388" s="654"/>
      <c r="D388" s="654"/>
      <c r="E388" s="654"/>
      <c r="F388" s="654"/>
      <c r="G388" s="654"/>
      <c r="H388" s="654"/>
      <c r="I388" s="654"/>
      <c r="J388" s="654"/>
      <c r="K388" s="654"/>
      <c r="L388" s="654"/>
      <c r="M388" s="654"/>
      <c r="N388" s="654"/>
      <c r="O388" s="654"/>
      <c r="P388" s="654"/>
      <c r="Q388" s="654"/>
      <c r="R388" s="654"/>
      <c r="S388" s="654"/>
      <c r="T388" s="654"/>
      <c r="U388" s="654"/>
      <c r="V388" s="654"/>
      <c r="W388" s="654"/>
      <c r="X388" s="654"/>
      <c r="Y388" s="654"/>
      <c r="Z388" s="654"/>
      <c r="AA388" s="48"/>
      <c r="AB388" s="48"/>
      <c r="AC388" s="48"/>
    </row>
    <row r="389" spans="1:68" ht="16.5" hidden="1" customHeight="1" x14ac:dyDescent="0.25">
      <c r="A389" s="571" t="s">
        <v>605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hidden="1" customHeight="1" x14ac:dyDescent="0.25">
      <c r="A390" s="585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hidden="1" customHeight="1" x14ac:dyDescent="0.25">
      <c r="A391" s="54" t="s">
        <v>606</v>
      </c>
      <c r="B391" s="54" t="s">
        <v>607</v>
      </c>
      <c r="C391" s="31">
        <v>4301031405</v>
      </c>
      <c r="D391" s="577">
        <v>4680115886100</v>
      </c>
      <c r="E391" s="578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3"/>
      <c r="R391" s="573"/>
      <c r="S391" s="573"/>
      <c r="T391" s="574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4301031382</v>
      </c>
      <c r="D392" s="577">
        <v>4680115886117</v>
      </c>
      <c r="E392" s="578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4301031406</v>
      </c>
      <c r="D393" s="577">
        <v>4680115886117</v>
      </c>
      <c r="E393" s="578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4301031402</v>
      </c>
      <c r="D394" s="577">
        <v>4680115886124</v>
      </c>
      <c r="E394" s="578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616</v>
      </c>
      <c r="B395" s="54" t="s">
        <v>617</v>
      </c>
      <c r="C395" s="31">
        <v>4301031366</v>
      </c>
      <c r="D395" s="577">
        <v>4680115883147</v>
      </c>
      <c r="E395" s="578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4301031362</v>
      </c>
      <c r="D396" s="577">
        <v>4607091384338</v>
      </c>
      <c r="E396" s="578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3"/>
      <c r="R396" s="573"/>
      <c r="S396" s="573"/>
      <c r="T396" s="574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620</v>
      </c>
      <c r="B397" s="54" t="s">
        <v>621</v>
      </c>
      <c r="C397" s="31">
        <v>4301031361</v>
      </c>
      <c r="D397" s="577">
        <v>4607091389524</v>
      </c>
      <c r="E397" s="578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623</v>
      </c>
      <c r="B398" s="54" t="s">
        <v>624</v>
      </c>
      <c r="C398" s="31">
        <v>4301031364</v>
      </c>
      <c r="D398" s="577">
        <v>4680115883161</v>
      </c>
      <c r="E398" s="578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3"/>
      <c r="R398" s="573"/>
      <c r="S398" s="573"/>
      <c r="T398" s="574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4301031358</v>
      </c>
      <c r="D399" s="577">
        <v>4607091389531</v>
      </c>
      <c r="E399" s="578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3"/>
      <c r="R399" s="573"/>
      <c r="S399" s="573"/>
      <c r="T399" s="574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629</v>
      </c>
      <c r="B400" s="54" t="s">
        <v>630</v>
      </c>
      <c r="C400" s="31">
        <v>4301031360</v>
      </c>
      <c r="D400" s="577">
        <v>4607091384345</v>
      </c>
      <c r="E400" s="578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65" t="s">
        <v>72</v>
      </c>
      <c r="Q401" s="566"/>
      <c r="R401" s="566"/>
      <c r="S401" s="566"/>
      <c r="T401" s="566"/>
      <c r="U401" s="566"/>
      <c r="V401" s="567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65" t="s">
        <v>72</v>
      </c>
      <c r="Q402" s="566"/>
      <c r="R402" s="566"/>
      <c r="S402" s="566"/>
      <c r="T402" s="566"/>
      <c r="U402" s="566"/>
      <c r="V402" s="567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85" t="s">
        <v>74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hidden="1" customHeight="1" x14ac:dyDescent="0.25">
      <c r="A404" s="54" t="s">
        <v>631</v>
      </c>
      <c r="B404" s="54" t="s">
        <v>632</v>
      </c>
      <c r="C404" s="31">
        <v>4301051284</v>
      </c>
      <c r="D404" s="577">
        <v>4607091384352</v>
      </c>
      <c r="E404" s="578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3"/>
      <c r="R404" s="573"/>
      <c r="S404" s="573"/>
      <c r="T404" s="574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4301051431</v>
      </c>
      <c r="D405" s="577">
        <v>4607091389654</v>
      </c>
      <c r="E405" s="578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636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65" t="s">
        <v>72</v>
      </c>
      <c r="Q406" s="566"/>
      <c r="R406" s="566"/>
      <c r="S406" s="566"/>
      <c r="T406" s="566"/>
      <c r="U406" s="566"/>
      <c r="V406" s="567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65" t="s">
        <v>72</v>
      </c>
      <c r="Q407" s="566"/>
      <c r="R407" s="566"/>
      <c r="S407" s="566"/>
      <c r="T407" s="566"/>
      <c r="U407" s="566"/>
      <c r="V407" s="567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1" t="s">
        <v>637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hidden="1" customHeight="1" x14ac:dyDescent="0.25">
      <c r="A409" s="585" t="s">
        <v>139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hidden="1" customHeight="1" x14ac:dyDescent="0.25">
      <c r="A410" s="54" t="s">
        <v>638</v>
      </c>
      <c r="B410" s="54" t="s">
        <v>639</v>
      </c>
      <c r="C410" s="31">
        <v>4301020319</v>
      </c>
      <c r="D410" s="577">
        <v>4680115885240</v>
      </c>
      <c r="E410" s="578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3"/>
      <c r="R410" s="573"/>
      <c r="S410" s="573"/>
      <c r="T410" s="574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65" t="s">
        <v>72</v>
      </c>
      <c r="Q411" s="566"/>
      <c r="R411" s="566"/>
      <c r="S411" s="566"/>
      <c r="T411" s="566"/>
      <c r="U411" s="566"/>
      <c r="V411" s="567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65" t="s">
        <v>72</v>
      </c>
      <c r="Q412" s="566"/>
      <c r="R412" s="566"/>
      <c r="S412" s="566"/>
      <c r="T412" s="566"/>
      <c r="U412" s="566"/>
      <c r="V412" s="567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85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hidden="1" customHeight="1" x14ac:dyDescent="0.25">
      <c r="A414" s="54" t="s">
        <v>641</v>
      </c>
      <c r="B414" s="54" t="s">
        <v>642</v>
      </c>
      <c r="C414" s="31">
        <v>4301031403</v>
      </c>
      <c r="D414" s="577">
        <v>4680115886094</v>
      </c>
      <c r="E414" s="578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5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3"/>
      <c r="R414" s="573"/>
      <c r="S414" s="573"/>
      <c r="T414" s="574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4301031363</v>
      </c>
      <c r="D415" s="577">
        <v>4607091389425</v>
      </c>
      <c r="E415" s="578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647</v>
      </c>
      <c r="B416" s="54" t="s">
        <v>648</v>
      </c>
      <c r="C416" s="31">
        <v>4301031373</v>
      </c>
      <c r="D416" s="577">
        <v>4680115880771</v>
      </c>
      <c r="E416" s="578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3"/>
      <c r="R416" s="573"/>
      <c r="S416" s="573"/>
      <c r="T416" s="574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650</v>
      </c>
      <c r="B417" s="54" t="s">
        <v>651</v>
      </c>
      <c r="C417" s="31">
        <v>4301031359</v>
      </c>
      <c r="D417" s="577">
        <v>4607091389500</v>
      </c>
      <c r="E417" s="578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649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65" t="s">
        <v>72</v>
      </c>
      <c r="Q418" s="566"/>
      <c r="R418" s="566"/>
      <c r="S418" s="566"/>
      <c r="T418" s="566"/>
      <c r="U418" s="566"/>
      <c r="V418" s="567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65" t="s">
        <v>72</v>
      </c>
      <c r="Q419" s="566"/>
      <c r="R419" s="566"/>
      <c r="S419" s="566"/>
      <c r="T419" s="566"/>
      <c r="U419" s="566"/>
      <c r="V419" s="567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71" t="s">
        <v>652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hidden="1" customHeight="1" x14ac:dyDescent="0.25">
      <c r="A421" s="585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hidden="1" customHeight="1" x14ac:dyDescent="0.25">
      <c r="A422" s="54" t="s">
        <v>653</v>
      </c>
      <c r="B422" s="54" t="s">
        <v>654</v>
      </c>
      <c r="C422" s="31">
        <v>4301031347</v>
      </c>
      <c r="D422" s="577">
        <v>4680115885110</v>
      </c>
      <c r="E422" s="578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3"/>
      <c r="R422" s="573"/>
      <c r="S422" s="573"/>
      <c r="T422" s="574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655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65" t="s">
        <v>72</v>
      </c>
      <c r="Q423" s="566"/>
      <c r="R423" s="566"/>
      <c r="S423" s="566"/>
      <c r="T423" s="566"/>
      <c r="U423" s="566"/>
      <c r="V423" s="567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65" t="s">
        <v>72</v>
      </c>
      <c r="Q424" s="566"/>
      <c r="R424" s="566"/>
      <c r="S424" s="566"/>
      <c r="T424" s="566"/>
      <c r="U424" s="566"/>
      <c r="V424" s="567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1" t="s">
        <v>656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hidden="1" customHeight="1" x14ac:dyDescent="0.25">
      <c r="A426" s="585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hidden="1" customHeight="1" x14ac:dyDescent="0.25">
      <c r="A427" s="54" t="s">
        <v>657</v>
      </c>
      <c r="B427" s="54" t="s">
        <v>658</v>
      </c>
      <c r="C427" s="31">
        <v>4301031261</v>
      </c>
      <c r="D427" s="577">
        <v>4680115885103</v>
      </c>
      <c r="E427" s="578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3"/>
      <c r="R427" s="573"/>
      <c r="S427" s="573"/>
      <c r="T427" s="574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659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65" t="s">
        <v>72</v>
      </c>
      <c r="Q428" s="566"/>
      <c r="R428" s="566"/>
      <c r="S428" s="566"/>
      <c r="T428" s="566"/>
      <c r="U428" s="566"/>
      <c r="V428" s="567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65" t="s">
        <v>72</v>
      </c>
      <c r="Q429" s="566"/>
      <c r="R429" s="566"/>
      <c r="S429" s="566"/>
      <c r="T429" s="566"/>
      <c r="U429" s="566"/>
      <c r="V429" s="567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3" t="s">
        <v>660</v>
      </c>
      <c r="B430" s="654"/>
      <c r="C430" s="654"/>
      <c r="D430" s="654"/>
      <c r="E430" s="654"/>
      <c r="F430" s="654"/>
      <c r="G430" s="654"/>
      <c r="H430" s="654"/>
      <c r="I430" s="654"/>
      <c r="J430" s="654"/>
      <c r="K430" s="654"/>
      <c r="L430" s="654"/>
      <c r="M430" s="654"/>
      <c r="N430" s="654"/>
      <c r="O430" s="654"/>
      <c r="P430" s="654"/>
      <c r="Q430" s="654"/>
      <c r="R430" s="654"/>
      <c r="S430" s="654"/>
      <c r="T430" s="654"/>
      <c r="U430" s="654"/>
      <c r="V430" s="654"/>
      <c r="W430" s="654"/>
      <c r="X430" s="654"/>
      <c r="Y430" s="654"/>
      <c r="Z430" s="654"/>
      <c r="AA430" s="48"/>
      <c r="AB430" s="48"/>
      <c r="AC430" s="48"/>
    </row>
    <row r="431" spans="1:68" ht="16.5" hidden="1" customHeight="1" x14ac:dyDescent="0.25">
      <c r="A431" s="571" t="s">
        <v>660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hidden="1" customHeight="1" x14ac:dyDescent="0.25">
      <c r="A432" s="585" t="s">
        <v>103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hidden="1" customHeight="1" x14ac:dyDescent="0.25">
      <c r="A433" s="54" t="s">
        <v>661</v>
      </c>
      <c r="B433" s="54" t="s">
        <v>662</v>
      </c>
      <c r="C433" s="31">
        <v>4301011795</v>
      </c>
      <c r="D433" s="577">
        <v>4607091389067</v>
      </c>
      <c r="E433" s="578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3"/>
      <c r="R433" s="573"/>
      <c r="S433" s="573"/>
      <c r="T433" s="574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4301011961</v>
      </c>
      <c r="D434" s="577">
        <v>4680115885271</v>
      </c>
      <c r="E434" s="578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3"/>
      <c r="R434" s="573"/>
      <c r="S434" s="573"/>
      <c r="T434" s="574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667</v>
      </c>
      <c r="B435" s="54" t="s">
        <v>668</v>
      </c>
      <c r="C435" s="31">
        <v>4301011376</v>
      </c>
      <c r="D435" s="577">
        <v>4680115885226</v>
      </c>
      <c r="E435" s="578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4301012145</v>
      </c>
      <c r="D436" s="577">
        <v>4607091383522</v>
      </c>
      <c r="E436" s="578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3" t="s">
        <v>672</v>
      </c>
      <c r="Q436" s="573"/>
      <c r="R436" s="573"/>
      <c r="S436" s="573"/>
      <c r="T436" s="574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674</v>
      </c>
      <c r="B437" s="54" t="s">
        <v>675</v>
      </c>
      <c r="C437" s="31">
        <v>4301011774</v>
      </c>
      <c r="D437" s="577">
        <v>4680115884502</v>
      </c>
      <c r="E437" s="578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3"/>
      <c r="R437" s="573"/>
      <c r="S437" s="573"/>
      <c r="T437" s="574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4301011771</v>
      </c>
      <c r="D438" s="577">
        <v>4607091389104</v>
      </c>
      <c r="E438" s="578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59">
        <v>50</v>
      </c>
      <c r="Y438" s="560">
        <f t="shared" si="58"/>
        <v>52.800000000000004</v>
      </c>
      <c r="Z438" s="36">
        <f t="shared" si="59"/>
        <v>0.1196</v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53.409090909090907</v>
      </c>
      <c r="BN438" s="64">
        <f t="shared" si="61"/>
        <v>56.400000000000006</v>
      </c>
      <c r="BO438" s="64">
        <f t="shared" si="62"/>
        <v>9.1054778554778545E-2</v>
      </c>
      <c r="BP438" s="64">
        <f t="shared" si="63"/>
        <v>9.6153846153846159E-2</v>
      </c>
    </row>
    <row r="439" spans="1:68" ht="16.5" hidden="1" customHeight="1" x14ac:dyDescent="0.25">
      <c r="A439" s="54" t="s">
        <v>680</v>
      </c>
      <c r="B439" s="54" t="s">
        <v>681</v>
      </c>
      <c r="C439" s="31">
        <v>4301011799</v>
      </c>
      <c r="D439" s="577">
        <v>4680115884519</v>
      </c>
      <c r="E439" s="578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682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4301012125</v>
      </c>
      <c r="D440" s="577">
        <v>4680115886391</v>
      </c>
      <c r="E440" s="578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3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3"/>
      <c r="R440" s="573"/>
      <c r="S440" s="573"/>
      <c r="T440" s="574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4301012035</v>
      </c>
      <c r="D441" s="577">
        <v>4680115880603</v>
      </c>
      <c r="E441" s="578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3"/>
      <c r="R441" s="573"/>
      <c r="S441" s="573"/>
      <c r="T441" s="574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663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4301012146</v>
      </c>
      <c r="D442" s="577">
        <v>4607091389999</v>
      </c>
      <c r="E442" s="578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71" t="s">
        <v>689</v>
      </c>
      <c r="Q442" s="573"/>
      <c r="R442" s="573"/>
      <c r="S442" s="573"/>
      <c r="T442" s="574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4301012036</v>
      </c>
      <c r="D443" s="577">
        <v>4680115882782</v>
      </c>
      <c r="E443" s="578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3"/>
      <c r="R443" s="573"/>
      <c r="S443" s="573"/>
      <c r="T443" s="574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4301012050</v>
      </c>
      <c r="D444" s="577">
        <v>4680115885479</v>
      </c>
      <c r="E444" s="578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679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694</v>
      </c>
      <c r="B445" s="54" t="s">
        <v>695</v>
      </c>
      <c r="C445" s="31">
        <v>4301011784</v>
      </c>
      <c r="D445" s="577">
        <v>4607091389982</v>
      </c>
      <c r="E445" s="578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679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694</v>
      </c>
      <c r="B446" s="54" t="s">
        <v>696</v>
      </c>
      <c r="C446" s="31">
        <v>4301012034</v>
      </c>
      <c r="D446" s="577">
        <v>4607091389982</v>
      </c>
      <c r="E446" s="578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679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65" t="s">
        <v>72</v>
      </c>
      <c r="Q447" s="566"/>
      <c r="R447" s="566"/>
      <c r="S447" s="566"/>
      <c r="T447" s="566"/>
      <c r="U447" s="566"/>
      <c r="V447" s="567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9.4696969696969688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0.1196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65" t="s">
        <v>72</v>
      </c>
      <c r="Q448" s="566"/>
      <c r="R448" s="566"/>
      <c r="S448" s="566"/>
      <c r="T448" s="566"/>
      <c r="U448" s="566"/>
      <c r="V448" s="567"/>
      <c r="W448" s="37" t="s">
        <v>70</v>
      </c>
      <c r="X448" s="561">
        <f>IFERROR(SUM(X433:X446),"0")</f>
        <v>50</v>
      </c>
      <c r="Y448" s="561">
        <f>IFERROR(SUM(Y433:Y446),"0")</f>
        <v>52.800000000000004</v>
      </c>
      <c r="Z448" s="37"/>
      <c r="AA448" s="562"/>
      <c r="AB448" s="562"/>
      <c r="AC448" s="562"/>
    </row>
    <row r="449" spans="1:68" ht="14.25" hidden="1" customHeight="1" x14ac:dyDescent="0.25">
      <c r="A449" s="585" t="s">
        <v>139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697</v>
      </c>
      <c r="B450" s="54" t="s">
        <v>698</v>
      </c>
      <c r="C450" s="31">
        <v>4301020334</v>
      </c>
      <c r="D450" s="577">
        <v>4607091388930</v>
      </c>
      <c r="E450" s="578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3"/>
      <c r="R450" s="573"/>
      <c r="S450" s="573"/>
      <c r="T450" s="574"/>
      <c r="U450" s="34"/>
      <c r="V450" s="34"/>
      <c r="W450" s="35" t="s">
        <v>70</v>
      </c>
      <c r="X450" s="559">
        <v>100</v>
      </c>
      <c r="Y450" s="560">
        <f>IFERROR(IF(X450="",0,CEILING((X450/$H450),1)*$H450),"")</f>
        <v>100.32000000000001</v>
      </c>
      <c r="Z450" s="36">
        <f>IFERROR(IF(Y450=0,"",ROUNDUP(Y450/H450,0)*0.01196),"")</f>
        <v>0.22724</v>
      </c>
      <c r="AA450" s="56"/>
      <c r="AB450" s="57"/>
      <c r="AC450" s="497" t="s">
        <v>699</v>
      </c>
      <c r="AG450" s="64"/>
      <c r="AJ450" s="68"/>
      <c r="AK450" s="68">
        <v>0</v>
      </c>
      <c r="BB450" s="498" t="s">
        <v>1</v>
      </c>
      <c r="BM450" s="64">
        <f>IFERROR(X450*I450/H450,"0")</f>
        <v>106.81818181818181</v>
      </c>
      <c r="BN450" s="64">
        <f>IFERROR(Y450*I450/H450,"0")</f>
        <v>107.16</v>
      </c>
      <c r="BO450" s="64">
        <f>IFERROR(1/J450*(X450/H450),"0")</f>
        <v>0.18210955710955709</v>
      </c>
      <c r="BP450" s="64">
        <f>IFERROR(1/J450*(Y450/H450),"0")</f>
        <v>0.18269230769230771</v>
      </c>
    </row>
    <row r="451" spans="1:68" ht="16.5" hidden="1" customHeight="1" x14ac:dyDescent="0.25">
      <c r="A451" s="54" t="s">
        <v>700</v>
      </c>
      <c r="B451" s="54" t="s">
        <v>701</v>
      </c>
      <c r="C451" s="31">
        <v>4301020384</v>
      </c>
      <c r="D451" s="577">
        <v>4680115886407</v>
      </c>
      <c r="E451" s="578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3"/>
      <c r="R451" s="573"/>
      <c r="S451" s="573"/>
      <c r="T451" s="574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699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702</v>
      </c>
      <c r="B452" s="54" t="s">
        <v>703</v>
      </c>
      <c r="C452" s="31">
        <v>4301020385</v>
      </c>
      <c r="D452" s="577">
        <v>4680115880054</v>
      </c>
      <c r="E452" s="578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3"/>
      <c r="R452" s="573"/>
      <c r="S452" s="573"/>
      <c r="T452" s="574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699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65" t="s">
        <v>72</v>
      </c>
      <c r="Q453" s="566"/>
      <c r="R453" s="566"/>
      <c r="S453" s="566"/>
      <c r="T453" s="566"/>
      <c r="U453" s="566"/>
      <c r="V453" s="567"/>
      <c r="W453" s="37" t="s">
        <v>73</v>
      </c>
      <c r="X453" s="561">
        <f>IFERROR(X450/H450,"0")+IFERROR(X451/H451,"0")+IFERROR(X452/H452,"0")</f>
        <v>18.939393939393938</v>
      </c>
      <c r="Y453" s="561">
        <f>IFERROR(Y450/H450,"0")+IFERROR(Y451/H451,"0")+IFERROR(Y452/H452,"0")</f>
        <v>19</v>
      </c>
      <c r="Z453" s="561">
        <f>IFERROR(IF(Z450="",0,Z450),"0")+IFERROR(IF(Z451="",0,Z451),"0")+IFERROR(IF(Z452="",0,Z452),"0")</f>
        <v>0.22724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65" t="s">
        <v>72</v>
      </c>
      <c r="Q454" s="566"/>
      <c r="R454" s="566"/>
      <c r="S454" s="566"/>
      <c r="T454" s="566"/>
      <c r="U454" s="566"/>
      <c r="V454" s="567"/>
      <c r="W454" s="37" t="s">
        <v>70</v>
      </c>
      <c r="X454" s="561">
        <f>IFERROR(SUM(X450:X452),"0")</f>
        <v>100</v>
      </c>
      <c r="Y454" s="561">
        <f>IFERROR(SUM(Y450:Y452),"0")</f>
        <v>100.32000000000001</v>
      </c>
      <c r="Z454" s="37"/>
      <c r="AA454" s="562"/>
      <c r="AB454" s="562"/>
      <c r="AC454" s="562"/>
    </row>
    <row r="455" spans="1:68" ht="14.25" hidden="1" customHeight="1" x14ac:dyDescent="0.25">
      <c r="A455" s="585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704</v>
      </c>
      <c r="B456" s="54" t="s">
        <v>705</v>
      </c>
      <c r="C456" s="31">
        <v>4301031349</v>
      </c>
      <c r="D456" s="577">
        <v>4680115883116</v>
      </c>
      <c r="E456" s="578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3"/>
      <c r="R456" s="573"/>
      <c r="S456" s="573"/>
      <c r="T456" s="574"/>
      <c r="U456" s="34"/>
      <c r="V456" s="34"/>
      <c r="W456" s="35" t="s">
        <v>70</v>
      </c>
      <c r="X456" s="559">
        <v>50</v>
      </c>
      <c r="Y456" s="560">
        <f t="shared" ref="Y456:Y462" si="64"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53.409090909090907</v>
      </c>
      <c r="BN456" s="64">
        <f t="shared" ref="BN456:BN462" si="66">IFERROR(Y456*I456/H456,"0")</f>
        <v>56.400000000000006</v>
      </c>
      <c r="BO456" s="64">
        <f t="shared" ref="BO456:BO462" si="67">IFERROR(1/J456*(X456/H456),"0")</f>
        <v>9.1054778554778545E-2</v>
      </c>
      <c r="BP456" s="64">
        <f t="shared" ref="BP456:BP462" si="68">IFERROR(1/J456*(Y456/H456),"0")</f>
        <v>9.6153846153846159E-2</v>
      </c>
    </row>
    <row r="457" spans="1:68" ht="27" hidden="1" customHeight="1" x14ac:dyDescent="0.25">
      <c r="A457" s="54" t="s">
        <v>707</v>
      </c>
      <c r="B457" s="54" t="s">
        <v>708</v>
      </c>
      <c r="C457" s="31">
        <v>4301031350</v>
      </c>
      <c r="D457" s="577">
        <v>4680115883093</v>
      </c>
      <c r="E457" s="578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710</v>
      </c>
      <c r="B458" s="54" t="s">
        <v>711</v>
      </c>
      <c r="C458" s="31">
        <v>4301031353</v>
      </c>
      <c r="D458" s="577">
        <v>4680115883109</v>
      </c>
      <c r="E458" s="578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59">
        <v>100</v>
      </c>
      <c r="Y458" s="560">
        <f t="shared" si="64"/>
        <v>100.32000000000001</v>
      </c>
      <c r="Z458" s="36">
        <f>IFERROR(IF(Y458=0,"",ROUNDUP(Y458/H458,0)*0.01196),"")</f>
        <v>0.22724</v>
      </c>
      <c r="AA458" s="56"/>
      <c r="AB458" s="57"/>
      <c r="AC458" s="507" t="s">
        <v>712</v>
      </c>
      <c r="AG458" s="64"/>
      <c r="AJ458" s="68"/>
      <c r="AK458" s="68">
        <v>0</v>
      </c>
      <c r="BB458" s="508" t="s">
        <v>1</v>
      </c>
      <c r="BM458" s="64">
        <f t="shared" si="65"/>
        <v>106.81818181818181</v>
      </c>
      <c r="BN458" s="64">
        <f t="shared" si="66"/>
        <v>107.16</v>
      </c>
      <c r="BO458" s="64">
        <f t="shared" si="67"/>
        <v>0.18210955710955709</v>
      </c>
      <c r="BP458" s="64">
        <f t="shared" si="68"/>
        <v>0.18269230769230771</v>
      </c>
    </row>
    <row r="459" spans="1:68" ht="27" hidden="1" customHeight="1" x14ac:dyDescent="0.25">
      <c r="A459" s="54" t="s">
        <v>713</v>
      </c>
      <c r="B459" s="54" t="s">
        <v>714</v>
      </c>
      <c r="C459" s="31">
        <v>4301031351</v>
      </c>
      <c r="D459" s="577">
        <v>4680115882072</v>
      </c>
      <c r="E459" s="578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706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713</v>
      </c>
      <c r="B460" s="54" t="s">
        <v>715</v>
      </c>
      <c r="C460" s="31">
        <v>4301031419</v>
      </c>
      <c r="D460" s="577">
        <v>4680115882072</v>
      </c>
      <c r="E460" s="578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716</v>
      </c>
      <c r="B461" s="54" t="s">
        <v>717</v>
      </c>
      <c r="C461" s="31">
        <v>4301031418</v>
      </c>
      <c r="D461" s="577">
        <v>4680115882102</v>
      </c>
      <c r="E461" s="578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3"/>
      <c r="R461" s="573"/>
      <c r="S461" s="573"/>
      <c r="T461" s="574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718</v>
      </c>
      <c r="B462" s="54" t="s">
        <v>719</v>
      </c>
      <c r="C462" s="31">
        <v>4301031417</v>
      </c>
      <c r="D462" s="577">
        <v>4680115882096</v>
      </c>
      <c r="E462" s="578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712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65" t="s">
        <v>72</v>
      </c>
      <c r="Q463" s="566"/>
      <c r="R463" s="566"/>
      <c r="S463" s="566"/>
      <c r="T463" s="566"/>
      <c r="U463" s="566"/>
      <c r="V463" s="567"/>
      <c r="W463" s="37" t="s">
        <v>73</v>
      </c>
      <c r="X463" s="561">
        <f>IFERROR(X456/H456,"0")+IFERROR(X457/H457,"0")+IFERROR(X458/H458,"0")+IFERROR(X459/H459,"0")+IFERROR(X460/H460,"0")+IFERROR(X461/H461,"0")+IFERROR(X462/H462,"0")</f>
        <v>28.409090909090907</v>
      </c>
      <c r="Y463" s="561">
        <f>IFERROR(Y456/H456,"0")+IFERROR(Y457/H457,"0")+IFERROR(Y458/H458,"0")+IFERROR(Y459/H459,"0")+IFERROR(Y460/H460,"0")+IFERROR(Y461/H461,"0")+IFERROR(Y462/H462,"0")</f>
        <v>29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0.34683999999999998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65" t="s">
        <v>72</v>
      </c>
      <c r="Q464" s="566"/>
      <c r="R464" s="566"/>
      <c r="S464" s="566"/>
      <c r="T464" s="566"/>
      <c r="U464" s="566"/>
      <c r="V464" s="567"/>
      <c r="W464" s="37" t="s">
        <v>70</v>
      </c>
      <c r="X464" s="561">
        <f>IFERROR(SUM(X456:X462),"0")</f>
        <v>150</v>
      </c>
      <c r="Y464" s="561">
        <f>IFERROR(SUM(Y456:Y462),"0")</f>
        <v>153.12</v>
      </c>
      <c r="Z464" s="37"/>
      <c r="AA464" s="562"/>
      <c r="AB464" s="562"/>
      <c r="AC464" s="562"/>
    </row>
    <row r="465" spans="1:68" ht="14.25" hidden="1" customHeight="1" x14ac:dyDescent="0.25">
      <c r="A465" s="585" t="s">
        <v>74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hidden="1" customHeight="1" x14ac:dyDescent="0.25">
      <c r="A466" s="54" t="s">
        <v>720</v>
      </c>
      <c r="B466" s="54" t="s">
        <v>721</v>
      </c>
      <c r="C466" s="31">
        <v>4301051232</v>
      </c>
      <c r="D466" s="577">
        <v>4607091383409</v>
      </c>
      <c r="E466" s="578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3"/>
      <c r="R466" s="573"/>
      <c r="S466" s="573"/>
      <c r="T466" s="574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723</v>
      </c>
      <c r="B467" s="54" t="s">
        <v>724</v>
      </c>
      <c r="C467" s="31">
        <v>4301051233</v>
      </c>
      <c r="D467" s="577">
        <v>4607091383416</v>
      </c>
      <c r="E467" s="578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726</v>
      </c>
      <c r="B468" s="54" t="s">
        <v>727</v>
      </c>
      <c r="C468" s="31">
        <v>4301051064</v>
      </c>
      <c r="D468" s="577">
        <v>4680115883536</v>
      </c>
      <c r="E468" s="578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728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65" t="s">
        <v>72</v>
      </c>
      <c r="Q469" s="566"/>
      <c r="R469" s="566"/>
      <c r="S469" s="566"/>
      <c r="T469" s="566"/>
      <c r="U469" s="566"/>
      <c r="V469" s="567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65" t="s">
        <v>72</v>
      </c>
      <c r="Q470" s="566"/>
      <c r="R470" s="566"/>
      <c r="S470" s="566"/>
      <c r="T470" s="566"/>
      <c r="U470" s="566"/>
      <c r="V470" s="567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3" t="s">
        <v>729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48"/>
      <c r="AB471" s="48"/>
      <c r="AC471" s="48"/>
    </row>
    <row r="472" spans="1:68" ht="16.5" hidden="1" customHeight="1" x14ac:dyDescent="0.25">
      <c r="A472" s="571" t="s">
        <v>729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hidden="1" customHeight="1" x14ac:dyDescent="0.25">
      <c r="A473" s="585" t="s">
        <v>103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hidden="1" customHeight="1" x14ac:dyDescent="0.25">
      <c r="A474" s="54" t="s">
        <v>730</v>
      </c>
      <c r="B474" s="54" t="s">
        <v>731</v>
      </c>
      <c r="C474" s="31">
        <v>4301011763</v>
      </c>
      <c r="D474" s="577">
        <v>4640242181011</v>
      </c>
      <c r="E474" s="578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2" t="s">
        <v>732</v>
      </c>
      <c r="Q474" s="573"/>
      <c r="R474" s="573"/>
      <c r="S474" s="573"/>
      <c r="T474" s="574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733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734</v>
      </c>
      <c r="B475" s="54" t="s">
        <v>735</v>
      </c>
      <c r="C475" s="31">
        <v>4301011585</v>
      </c>
      <c r="D475" s="577">
        <v>4640242180441</v>
      </c>
      <c r="E475" s="578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3" t="s">
        <v>736</v>
      </c>
      <c r="Q475" s="573"/>
      <c r="R475" s="573"/>
      <c r="S475" s="573"/>
      <c r="T475" s="574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737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4301011584</v>
      </c>
      <c r="D476" s="577">
        <v>4640242180564</v>
      </c>
      <c r="E476" s="578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2" t="s">
        <v>740</v>
      </c>
      <c r="Q476" s="573"/>
      <c r="R476" s="573"/>
      <c r="S476" s="573"/>
      <c r="T476" s="574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742</v>
      </c>
      <c r="B477" s="54" t="s">
        <v>743</v>
      </c>
      <c r="C477" s="31">
        <v>4301011764</v>
      </c>
      <c r="D477" s="577">
        <v>4640242181189</v>
      </c>
      <c r="E477" s="578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37" t="s">
        <v>744</v>
      </c>
      <c r="Q477" s="573"/>
      <c r="R477" s="573"/>
      <c r="S477" s="573"/>
      <c r="T477" s="574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733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65" t="s">
        <v>72</v>
      </c>
      <c r="Q478" s="566"/>
      <c r="R478" s="566"/>
      <c r="S478" s="566"/>
      <c r="T478" s="566"/>
      <c r="U478" s="566"/>
      <c r="V478" s="567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65" t="s">
        <v>72</v>
      </c>
      <c r="Q479" s="566"/>
      <c r="R479" s="566"/>
      <c r="S479" s="566"/>
      <c r="T479" s="566"/>
      <c r="U479" s="566"/>
      <c r="V479" s="567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85" t="s">
        <v>139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hidden="1" customHeight="1" x14ac:dyDescent="0.25">
      <c r="A481" s="54" t="s">
        <v>745</v>
      </c>
      <c r="B481" s="54" t="s">
        <v>746</v>
      </c>
      <c r="C481" s="31">
        <v>4301020400</v>
      </c>
      <c r="D481" s="577">
        <v>4640242180519</v>
      </c>
      <c r="E481" s="578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49" t="s">
        <v>747</v>
      </c>
      <c r="Q481" s="573"/>
      <c r="R481" s="573"/>
      <c r="S481" s="573"/>
      <c r="T481" s="574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4301020260</v>
      </c>
      <c r="D482" s="577">
        <v>4640242180526</v>
      </c>
      <c r="E482" s="578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7" t="s">
        <v>751</v>
      </c>
      <c r="Q482" s="573"/>
      <c r="R482" s="573"/>
      <c r="S482" s="573"/>
      <c r="T482" s="574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4301020295</v>
      </c>
      <c r="D483" s="577">
        <v>4640242181363</v>
      </c>
      <c r="E483" s="578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6" t="s">
        <v>755</v>
      </c>
      <c r="Q483" s="573"/>
      <c r="R483" s="573"/>
      <c r="S483" s="573"/>
      <c r="T483" s="574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65" t="s">
        <v>72</v>
      </c>
      <c r="Q484" s="566"/>
      <c r="R484" s="566"/>
      <c r="S484" s="566"/>
      <c r="T484" s="566"/>
      <c r="U484" s="566"/>
      <c r="V484" s="567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65" t="s">
        <v>72</v>
      </c>
      <c r="Q485" s="566"/>
      <c r="R485" s="566"/>
      <c r="S485" s="566"/>
      <c r="T485" s="566"/>
      <c r="U485" s="566"/>
      <c r="V485" s="567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85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77">
        <v>4640242180816</v>
      </c>
      <c r="E487" s="578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8" t="s">
        <v>759</v>
      </c>
      <c r="Q487" s="573"/>
      <c r="R487" s="573"/>
      <c r="S487" s="573"/>
      <c r="T487" s="574"/>
      <c r="U487" s="34"/>
      <c r="V487" s="34"/>
      <c r="W487" s="35" t="s">
        <v>70</v>
      </c>
      <c r="X487" s="559">
        <v>100</v>
      </c>
      <c r="Y487" s="560">
        <f>IFERROR(IF(X487="",0,CEILING((X487/$H487),1)*$H487),"")</f>
        <v>100.80000000000001</v>
      </c>
      <c r="Z487" s="36">
        <f>IFERROR(IF(Y487=0,"",ROUNDUP(Y487/H487,0)*0.00902),"")</f>
        <v>0.21648000000000001</v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106.42857142857143</v>
      </c>
      <c r="BN487" s="64">
        <f>IFERROR(Y487*I487/H487,"0")</f>
        <v>107.28</v>
      </c>
      <c r="BO487" s="64">
        <f>IFERROR(1/J487*(X487/H487),"0")</f>
        <v>0.18037518037518038</v>
      </c>
      <c r="BP487" s="64">
        <f>IFERROR(1/J487*(Y487/H487),"0")</f>
        <v>0.18181818181818182</v>
      </c>
    </row>
    <row r="488" spans="1:68" ht="27" hidden="1" customHeight="1" x14ac:dyDescent="0.25">
      <c r="A488" s="54" t="s">
        <v>761</v>
      </c>
      <c r="B488" s="54" t="s">
        <v>762</v>
      </c>
      <c r="C488" s="31">
        <v>4301031244</v>
      </c>
      <c r="D488" s="577">
        <v>4640242180595</v>
      </c>
      <c r="E488" s="578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38" t="s">
        <v>763</v>
      </c>
      <c r="Q488" s="573"/>
      <c r="R488" s="573"/>
      <c r="S488" s="573"/>
      <c r="T488" s="574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65" t="s">
        <v>72</v>
      </c>
      <c r="Q489" s="566"/>
      <c r="R489" s="566"/>
      <c r="S489" s="566"/>
      <c r="T489" s="566"/>
      <c r="U489" s="566"/>
      <c r="V489" s="567"/>
      <c r="W489" s="37" t="s">
        <v>73</v>
      </c>
      <c r="X489" s="561">
        <f>IFERROR(X487/H487,"0")+IFERROR(X488/H488,"0")</f>
        <v>23.80952380952381</v>
      </c>
      <c r="Y489" s="561">
        <f>IFERROR(Y487/H487,"0")+IFERROR(Y488/H488,"0")</f>
        <v>24</v>
      </c>
      <c r="Z489" s="561">
        <f>IFERROR(IF(Z487="",0,Z487),"0")+IFERROR(IF(Z488="",0,Z488),"0")</f>
        <v>0.21648000000000001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65" t="s">
        <v>72</v>
      </c>
      <c r="Q490" s="566"/>
      <c r="R490" s="566"/>
      <c r="S490" s="566"/>
      <c r="T490" s="566"/>
      <c r="U490" s="566"/>
      <c r="V490" s="567"/>
      <c r="W490" s="37" t="s">
        <v>70</v>
      </c>
      <c r="X490" s="561">
        <f>IFERROR(SUM(X487:X488),"0")</f>
        <v>100</v>
      </c>
      <c r="Y490" s="561">
        <f>IFERROR(SUM(Y487:Y488),"0")</f>
        <v>100.80000000000001</v>
      </c>
      <c r="Z490" s="37"/>
      <c r="AA490" s="562"/>
      <c r="AB490" s="562"/>
      <c r="AC490" s="562"/>
    </row>
    <row r="491" spans="1:68" ht="14.25" hidden="1" customHeight="1" x14ac:dyDescent="0.25">
      <c r="A491" s="585" t="s">
        <v>74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hidden="1" customHeight="1" x14ac:dyDescent="0.25">
      <c r="A492" s="54" t="s">
        <v>765</v>
      </c>
      <c r="B492" s="54" t="s">
        <v>766</v>
      </c>
      <c r="C492" s="31">
        <v>4301052046</v>
      </c>
      <c r="D492" s="577">
        <v>4640242180533</v>
      </c>
      <c r="E492" s="578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47" t="s">
        <v>767</v>
      </c>
      <c r="Q492" s="573"/>
      <c r="R492" s="573"/>
      <c r="S492" s="573"/>
      <c r="T492" s="574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4301051920</v>
      </c>
      <c r="D493" s="577">
        <v>4640242181233</v>
      </c>
      <c r="E493" s="578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771" t="s">
        <v>771</v>
      </c>
      <c r="Q493" s="573"/>
      <c r="R493" s="573"/>
      <c r="S493" s="573"/>
      <c r="T493" s="574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65" t="s">
        <v>72</v>
      </c>
      <c r="Q494" s="566"/>
      <c r="R494" s="566"/>
      <c r="S494" s="566"/>
      <c r="T494" s="566"/>
      <c r="U494" s="566"/>
      <c r="V494" s="567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65" t="s">
        <v>72</v>
      </c>
      <c r="Q495" s="566"/>
      <c r="R495" s="566"/>
      <c r="S495" s="566"/>
      <c r="T495" s="566"/>
      <c r="U495" s="566"/>
      <c r="V495" s="567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85" t="s">
        <v>174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hidden="1" customHeight="1" x14ac:dyDescent="0.25">
      <c r="A497" s="54" t="s">
        <v>772</v>
      </c>
      <c r="B497" s="54" t="s">
        <v>773</v>
      </c>
      <c r="C497" s="31">
        <v>4301060491</v>
      </c>
      <c r="D497" s="577">
        <v>4640242180120</v>
      </c>
      <c r="E497" s="578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12" t="s">
        <v>774</v>
      </c>
      <c r="Q497" s="573"/>
      <c r="R497" s="573"/>
      <c r="S497" s="573"/>
      <c r="T497" s="574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776</v>
      </c>
      <c r="B498" s="54" t="s">
        <v>777</v>
      </c>
      <c r="C498" s="31">
        <v>4301060493</v>
      </c>
      <c r="D498" s="577">
        <v>4640242180137</v>
      </c>
      <c r="E498" s="578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70" t="s">
        <v>778</v>
      </c>
      <c r="Q498" s="573"/>
      <c r="R498" s="573"/>
      <c r="S498" s="573"/>
      <c r="T498" s="574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65" t="s">
        <v>72</v>
      </c>
      <c r="Q499" s="566"/>
      <c r="R499" s="566"/>
      <c r="S499" s="566"/>
      <c r="T499" s="566"/>
      <c r="U499" s="566"/>
      <c r="V499" s="567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65" t="s">
        <v>72</v>
      </c>
      <c r="Q500" s="566"/>
      <c r="R500" s="566"/>
      <c r="S500" s="566"/>
      <c r="T500" s="566"/>
      <c r="U500" s="566"/>
      <c r="V500" s="567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1" t="s">
        <v>780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hidden="1" customHeight="1" x14ac:dyDescent="0.25">
      <c r="A502" s="585" t="s">
        <v>139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hidden="1" customHeight="1" x14ac:dyDescent="0.25">
      <c r="A503" s="54" t="s">
        <v>781</v>
      </c>
      <c r="B503" s="54" t="s">
        <v>782</v>
      </c>
      <c r="C503" s="31">
        <v>4301020314</v>
      </c>
      <c r="D503" s="577">
        <v>4640242180090</v>
      </c>
      <c r="E503" s="578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9" t="s">
        <v>783</v>
      </c>
      <c r="Q503" s="573"/>
      <c r="R503" s="573"/>
      <c r="S503" s="573"/>
      <c r="T503" s="574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65" t="s">
        <v>72</v>
      </c>
      <c r="Q504" s="566"/>
      <c r="R504" s="566"/>
      <c r="S504" s="566"/>
      <c r="T504" s="566"/>
      <c r="U504" s="566"/>
      <c r="V504" s="567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65" t="s">
        <v>72</v>
      </c>
      <c r="Q505" s="566"/>
      <c r="R505" s="566"/>
      <c r="S505" s="566"/>
      <c r="T505" s="566"/>
      <c r="U505" s="566"/>
      <c r="V505" s="567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7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20"/>
      <c r="P506" s="587" t="s">
        <v>785</v>
      </c>
      <c r="Q506" s="588"/>
      <c r="R506" s="588"/>
      <c r="S506" s="588"/>
      <c r="T506" s="588"/>
      <c r="U506" s="588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5967.4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6010.84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20"/>
      <c r="P507" s="587" t="s">
        <v>786</v>
      </c>
      <c r="Q507" s="588"/>
      <c r="R507" s="588"/>
      <c r="S507" s="588"/>
      <c r="T507" s="588"/>
      <c r="U507" s="588"/>
      <c r="V507" s="589"/>
      <c r="W507" s="37" t="s">
        <v>70</v>
      </c>
      <c r="X507" s="561">
        <f>IFERROR(SUM(BM22:BM503),"0")</f>
        <v>6252.4230900210905</v>
      </c>
      <c r="Y507" s="561">
        <f>IFERROR(SUM(BN22:BN503),"0")</f>
        <v>6298.0899999999983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20"/>
      <c r="P508" s="587" t="s">
        <v>787</v>
      </c>
      <c r="Q508" s="588"/>
      <c r="R508" s="588"/>
      <c r="S508" s="588"/>
      <c r="T508" s="588"/>
      <c r="U508" s="588"/>
      <c r="V508" s="589"/>
      <c r="W508" s="37" t="s">
        <v>788</v>
      </c>
      <c r="X508" s="38">
        <f>ROUNDUP(SUM(BO22:BO503),0)</f>
        <v>10</v>
      </c>
      <c r="Y508" s="38">
        <f>ROUNDUP(SUM(BP22:BP503),0)</f>
        <v>10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20"/>
      <c r="P509" s="587" t="s">
        <v>789</v>
      </c>
      <c r="Q509" s="588"/>
      <c r="R509" s="588"/>
      <c r="S509" s="588"/>
      <c r="T509" s="588"/>
      <c r="U509" s="588"/>
      <c r="V509" s="589"/>
      <c r="W509" s="37" t="s">
        <v>70</v>
      </c>
      <c r="X509" s="561">
        <f>GrossWeightTotal+PalletQtyTotal*25</f>
        <v>6502.4230900210905</v>
      </c>
      <c r="Y509" s="561">
        <f>GrossWeightTotalR+PalletQtyTotalR*25</f>
        <v>6548.0899999999983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20"/>
      <c r="P510" s="587" t="s">
        <v>790</v>
      </c>
      <c r="Q510" s="588"/>
      <c r="R510" s="588"/>
      <c r="S510" s="588"/>
      <c r="T510" s="588"/>
      <c r="U510" s="588"/>
      <c r="V510" s="589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697.93010693010694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703</v>
      </c>
      <c r="Z510" s="37"/>
      <c r="AA510" s="562"/>
      <c r="AB510" s="562"/>
      <c r="AC510" s="562"/>
    </row>
    <row r="511" spans="1:68" ht="14.25" hidden="1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20"/>
      <c r="P511" s="587" t="s">
        <v>791</v>
      </c>
      <c r="Q511" s="588"/>
      <c r="R511" s="588"/>
      <c r="S511" s="588"/>
      <c r="T511" s="588"/>
      <c r="U511" s="588"/>
      <c r="V511" s="589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11.522870000000003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83" t="s">
        <v>101</v>
      </c>
      <c r="D513" s="808"/>
      <c r="E513" s="808"/>
      <c r="F513" s="808"/>
      <c r="G513" s="808"/>
      <c r="H513" s="809"/>
      <c r="I513" s="583" t="s">
        <v>260</v>
      </c>
      <c r="J513" s="808"/>
      <c r="K513" s="808"/>
      <c r="L513" s="808"/>
      <c r="M513" s="808"/>
      <c r="N513" s="808"/>
      <c r="O513" s="808"/>
      <c r="P513" s="808"/>
      <c r="Q513" s="808"/>
      <c r="R513" s="808"/>
      <c r="S513" s="809"/>
      <c r="T513" s="583" t="s">
        <v>549</v>
      </c>
      <c r="U513" s="809"/>
      <c r="V513" s="583" t="s">
        <v>604</v>
      </c>
      <c r="W513" s="808"/>
      <c r="X513" s="808"/>
      <c r="Y513" s="809"/>
      <c r="Z513" s="556" t="s">
        <v>660</v>
      </c>
      <c r="AA513" s="583" t="s">
        <v>729</v>
      </c>
      <c r="AB513" s="809"/>
      <c r="AC513" s="52"/>
      <c r="AF513" s="557"/>
    </row>
    <row r="514" spans="1:32" ht="14.25" customHeight="1" thickTop="1" x14ac:dyDescent="0.2">
      <c r="A514" s="703" t="s">
        <v>794</v>
      </c>
      <c r="B514" s="583" t="s">
        <v>63</v>
      </c>
      <c r="C514" s="583" t="s">
        <v>102</v>
      </c>
      <c r="D514" s="583" t="s">
        <v>119</v>
      </c>
      <c r="E514" s="583" t="s">
        <v>181</v>
      </c>
      <c r="F514" s="583" t="s">
        <v>203</v>
      </c>
      <c r="G514" s="583" t="s">
        <v>236</v>
      </c>
      <c r="H514" s="583" t="s">
        <v>101</v>
      </c>
      <c r="I514" s="583" t="s">
        <v>261</v>
      </c>
      <c r="J514" s="583" t="s">
        <v>301</v>
      </c>
      <c r="K514" s="583" t="s">
        <v>362</v>
      </c>
      <c r="L514" s="583" t="s">
        <v>402</v>
      </c>
      <c r="M514" s="583" t="s">
        <v>418</v>
      </c>
      <c r="N514" s="557"/>
      <c r="O514" s="583" t="s">
        <v>432</v>
      </c>
      <c r="P514" s="583" t="s">
        <v>442</v>
      </c>
      <c r="Q514" s="583" t="s">
        <v>449</v>
      </c>
      <c r="R514" s="583" t="s">
        <v>454</v>
      </c>
      <c r="S514" s="583" t="s">
        <v>539</v>
      </c>
      <c r="T514" s="583" t="s">
        <v>550</v>
      </c>
      <c r="U514" s="583" t="s">
        <v>584</v>
      </c>
      <c r="V514" s="583" t="s">
        <v>605</v>
      </c>
      <c r="W514" s="583" t="s">
        <v>637</v>
      </c>
      <c r="X514" s="583" t="s">
        <v>652</v>
      </c>
      <c r="Y514" s="583" t="s">
        <v>656</v>
      </c>
      <c r="Z514" s="583" t="s">
        <v>660</v>
      </c>
      <c r="AA514" s="583" t="s">
        <v>729</v>
      </c>
      <c r="AB514" s="583" t="s">
        <v>780</v>
      </c>
      <c r="AC514" s="52"/>
      <c r="AF514" s="557"/>
    </row>
    <row r="515" spans="1:32" ht="13.5" customHeight="1" thickBot="1" x14ac:dyDescent="0.25">
      <c r="A515" s="704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245.20000000000002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1832.4</v>
      </c>
      <c r="E516" s="46">
        <f>IFERROR(Y89*1,"0")+IFERROR(Y90*1,"0")+IFERROR(Y91*1,"0")+IFERROR(Y95*1,"0")+IFERROR(Y96*1,"0")+IFERROR(Y97*1,"0")+IFERROR(Y98*1,"0")+IFERROR(Y99*1,"0")</f>
        <v>153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54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1720.1999999999998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1599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306.24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100.80000000000001</v>
      </c>
      <c r="AB516" s="46">
        <f>IFERROR(Y503*1,"0")</f>
        <v>0</v>
      </c>
      <c r="AC516" s="52"/>
      <c r="AF516" s="557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41,20"/>
        <filter val="1 500,00"/>
        <filter val="1 506,00"/>
        <filter val="10"/>
        <filter val="100,00"/>
        <filter val="104,00"/>
        <filter val="145,00"/>
        <filter val="150,00"/>
        <filter val="164,00"/>
        <filter val="18,94"/>
        <filter val="19,26"/>
        <filter val="194,31"/>
        <filter val="200,00"/>
        <filter val="23,81"/>
        <filter val="240,00"/>
        <filter val="28,41"/>
        <filter val="28,52"/>
        <filter val="40,00"/>
        <filter val="45,00"/>
        <filter val="450,00"/>
        <filter val="48,00"/>
        <filter val="5 967,40"/>
        <filter val="5,56"/>
        <filter val="50,00"/>
        <filter val="54,00"/>
        <filter val="54,67"/>
        <filter val="6 252,42"/>
        <filter val="6 502,42"/>
        <filter val="6,00"/>
        <filter val="64,00"/>
        <filter val="691,20"/>
        <filter val="697,93"/>
        <filter val="720,00"/>
        <filter val="820,00"/>
        <filter val="9,47"/>
        <filter val="9,63"/>
      </filters>
    </filterColumn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486:Z486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D438:E438"/>
    <mergeCell ref="P395:T395"/>
    <mergeCell ref="A276:O277"/>
    <mergeCell ref="P89:T89"/>
    <mergeCell ref="A177:O178"/>
    <mergeCell ref="A222:Z222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2025-08-12T11:20:06Z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