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0B8FF9-152B-4FE4-9F47-117F8C8E54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N254" i="1"/>
  <c r="BM254" i="1"/>
  <c r="Z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62" i="1" l="1"/>
  <c r="BN262" i="1"/>
  <c r="Z262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Z61" i="1"/>
  <c r="BN61" i="1"/>
  <c r="Z77" i="1"/>
  <c r="BN77" i="1"/>
  <c r="Y101" i="1"/>
  <c r="Z104" i="1"/>
  <c r="BN104" i="1"/>
  <c r="Z120" i="1"/>
  <c r="BN120" i="1"/>
  <c r="Z146" i="1"/>
  <c r="Z147" i="1" s="1"/>
  <c r="BN146" i="1"/>
  <c r="BP146" i="1"/>
  <c r="Z150" i="1"/>
  <c r="BN150" i="1"/>
  <c r="Z168" i="1"/>
  <c r="BN168" i="1"/>
  <c r="Z180" i="1"/>
  <c r="Z181" i="1" s="1"/>
  <c r="BN180" i="1"/>
  <c r="BP180" i="1"/>
  <c r="Y181" i="1"/>
  <c r="Z185" i="1"/>
  <c r="BN185" i="1"/>
  <c r="Z210" i="1"/>
  <c r="BN210" i="1"/>
  <c r="Z225" i="1"/>
  <c r="BN225" i="1"/>
  <c r="Z245" i="1"/>
  <c r="BN245" i="1"/>
  <c r="BP263" i="1"/>
  <c r="BN263" i="1"/>
  <c r="Z263" i="1"/>
  <c r="BP299" i="1"/>
  <c r="BN299" i="1"/>
  <c r="Z299" i="1"/>
  <c r="BP319" i="1"/>
  <c r="BN319" i="1"/>
  <c r="Z319" i="1"/>
  <c r="Y362" i="1"/>
  <c r="BN360" i="1"/>
  <c r="Z360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Y272" i="1"/>
  <c r="BP268" i="1"/>
  <c r="BN268" i="1"/>
  <c r="Z268" i="1"/>
  <c r="BP295" i="1"/>
  <c r="BN295" i="1"/>
  <c r="Z295" i="1"/>
  <c r="BP305" i="1"/>
  <c r="BN305" i="1"/>
  <c r="Z305" i="1"/>
  <c r="BP317" i="1"/>
  <c r="BN317" i="1"/>
  <c r="Z317" i="1"/>
  <c r="BP338" i="1"/>
  <c r="BN338" i="1"/>
  <c r="Z338" i="1"/>
  <c r="BP356" i="1"/>
  <c r="BN356" i="1"/>
  <c r="Z35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2" i="1"/>
  <c r="BN202" i="1"/>
  <c r="Y216" i="1"/>
  <c r="Z208" i="1"/>
  <c r="BN208" i="1"/>
  <c r="Z212" i="1"/>
  <c r="BN212" i="1"/>
  <c r="Z218" i="1"/>
  <c r="BN218" i="1"/>
  <c r="BP218" i="1"/>
  <c r="Z227" i="1"/>
  <c r="BN227" i="1"/>
  <c r="BP243" i="1"/>
  <c r="BN243" i="1"/>
  <c r="BP252" i="1"/>
  <c r="BN252" i="1"/>
  <c r="Z252" i="1"/>
  <c r="Y271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07" i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Y188" i="1"/>
  <c r="Y193" i="1"/>
  <c r="BP190" i="1"/>
  <c r="BN190" i="1"/>
  <c r="Z190" i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Z320" i="1" s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Y26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Z32" i="1" l="1"/>
  <c r="Z314" i="1"/>
  <c r="Z306" i="1"/>
  <c r="Z296" i="1"/>
  <c r="Z256" i="1"/>
  <c r="Z231" i="1"/>
  <c r="Z215" i="1"/>
  <c r="Z203" i="1"/>
  <c r="Z187" i="1"/>
  <c r="Z171" i="1"/>
  <c r="Z153" i="1"/>
  <c r="Z80" i="1"/>
  <c r="Z65" i="1"/>
  <c r="Z44" i="1"/>
  <c r="Z362" i="1"/>
  <c r="Z478" i="1"/>
  <c r="Y508" i="1"/>
  <c r="Y507" i="1"/>
  <c r="Y509" i="1" s="1"/>
  <c r="Z271" i="1"/>
  <c r="Z264" i="1"/>
  <c r="Z447" i="1"/>
  <c r="Z247" i="1"/>
  <c r="Z192" i="1"/>
  <c r="Z126" i="1"/>
  <c r="Z121" i="1"/>
  <c r="Z108" i="1"/>
  <c r="Z100" i="1"/>
  <c r="Y510" i="1"/>
  <c r="Z114" i="1"/>
  <c r="Z71" i="1"/>
  <c r="Y506" i="1"/>
  <c r="Z401" i="1"/>
  <c r="Z484" i="1"/>
  <c r="Z463" i="1"/>
  <c r="Z352" i="1"/>
  <c r="Z327" i="1"/>
  <c r="Z469" i="1"/>
  <c r="Z453" i="1"/>
  <c r="Z418" i="1"/>
  <c r="Z58" i="1"/>
  <c r="X509" i="1"/>
  <c r="Z340" i="1"/>
  <c r="Z92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<sst xmlns="http://schemas.openxmlformats.org/spreadsheetml/2006/main" count="2255" uniqueCount="812">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</sst>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45883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0.41666666666666669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30</v>
      </c>
      <c r="Y41" s="560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2.7777777777777777</v>
      </c>
      <c r="Y44" s="561">
        <f>IFERROR(Y41/H41,"0")+IFERROR(Y42/H42,"0")+IFERROR(Y43/H43,"0")</f>
        <v>3.0000000000000004</v>
      </c>
      <c r="Z44" s="561">
        <f>IFERROR(IF(Z41="",0,Z41),"0")+IFERROR(IF(Z42="",0,Z42),"0")+IFERROR(IF(Z43="",0,Z43),"0")</f>
        <v>5.6940000000000004E-2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30</v>
      </c>
      <c r="Y45" s="561">
        <f>IFERROR(SUM(Y41:Y43),"0")</f>
        <v>32.400000000000006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220</v>
      </c>
      <c r="Y53" s="560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228.86111111111109</v>
      </c>
      <c r="BN53" s="64">
        <f t="shared" si="8"/>
        <v>235.93499999999997</v>
      </c>
      <c r="BO53" s="64">
        <f t="shared" si="9"/>
        <v>0.31828703703703703</v>
      </c>
      <c r="BP53" s="64">
        <f t="shared" si="10"/>
        <v>0.328125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20.37037037037037</v>
      </c>
      <c r="Y58" s="561">
        <f>IFERROR(Y52/H52,"0")+IFERROR(Y53/H53,"0")+IFERROR(Y54/H54,"0")+IFERROR(Y55/H55,"0")+IFERROR(Y56/H56,"0")+IFERROR(Y57/H57,"0")</f>
        <v>21</v>
      </c>
      <c r="Z58" s="561">
        <f>IFERROR(IF(Z52="",0,Z52),"0")+IFERROR(IF(Z53="",0,Z53),"0")+IFERROR(IF(Z54="",0,Z54),"0")+IFERROR(IF(Z55="",0,Z55),"0")+IFERROR(IF(Z56="",0,Z56),"0")+IFERROR(IF(Z57="",0,Z57),"0")</f>
        <v>0.39857999999999999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220</v>
      </c>
      <c r="Y59" s="561">
        <f>IFERROR(SUM(Y52:Y57),"0")</f>
        <v>226.8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260</v>
      </c>
      <c r="Y61" s="560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270.47222222222217</v>
      </c>
      <c r="BN61" s="64">
        <f>IFERROR(Y61*I61/H61,"0")</f>
        <v>280.87499999999994</v>
      </c>
      <c r="BO61" s="64">
        <f>IFERROR(1/J61*(X61/H61),"0")</f>
        <v>0.37615740740740738</v>
      </c>
      <c r="BP61" s="64">
        <f>IFERROR(1/J61*(Y61/H61),"0")</f>
        <v>0.390625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24.074074074074073</v>
      </c>
      <c r="Y65" s="561">
        <f>IFERROR(Y61/H61,"0")+IFERROR(Y62/H62,"0")+IFERROR(Y63/H63,"0")+IFERROR(Y64/H64,"0")</f>
        <v>25</v>
      </c>
      <c r="Z65" s="561">
        <f>IFERROR(IF(Z61="",0,Z61),"0")+IFERROR(IF(Z62="",0,Z62),"0")+IFERROR(IF(Z63="",0,Z63),"0")+IFERROR(IF(Z64="",0,Z64),"0")</f>
        <v>0.47450000000000003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260</v>
      </c>
      <c r="Y66" s="561">
        <f>IFERROR(SUM(Y61:Y64),"0")</f>
        <v>270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35</v>
      </c>
      <c r="Y117" s="56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37.216666666666669</v>
      </c>
      <c r="BN117" s="64">
        <f>IFERROR(Y117*I117/H117,"0")</f>
        <v>43.065000000000005</v>
      </c>
      <c r="BO117" s="64">
        <f>IFERROR(1/J117*(X117/H117),"0")</f>
        <v>6.751543209876544E-2</v>
      </c>
      <c r="BP117" s="64">
        <f>IFERROR(1/J117*(Y117/H117),"0")</f>
        <v>7.8125E-2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4.3209876543209882</v>
      </c>
      <c r="Y121" s="561">
        <f>IFERROR(Y117/H117,"0")+IFERROR(Y118/H118,"0")+IFERROR(Y119/H119,"0")+IFERROR(Y120/H120,"0")</f>
        <v>5</v>
      </c>
      <c r="Z121" s="561">
        <f>IFERROR(IF(Z117="",0,Z117),"0")+IFERROR(IF(Z118="",0,Z118),"0")+IFERROR(IF(Z119="",0,Z119),"0")+IFERROR(IF(Z120="",0,Z120),"0")</f>
        <v>9.4899999999999998E-2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35</v>
      </c>
      <c r="Y122" s="561">
        <f>IFERROR(SUM(Y117:Y120),"0")</f>
        <v>40.5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8</v>
      </c>
      <c r="Y151" s="560">
        <f>IFERROR(IF(X151="",0,CEILING((X151/$H151),1)*$H151),"")</f>
        <v>8.4</v>
      </c>
      <c r="Z151" s="36">
        <f>IFERROR(IF(Y151=0,"",ROUNDUP(Y151/H151,0)*0.00651),"")</f>
        <v>1.302E-2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8.5142857142857142</v>
      </c>
      <c r="BN151" s="64">
        <f>IFERROR(Y151*I151/H151,"0")</f>
        <v>8.94</v>
      </c>
      <c r="BO151" s="64">
        <f>IFERROR(1/J151*(X151/H151),"0")</f>
        <v>1.0465724751439037E-2</v>
      </c>
      <c r="BP151" s="64">
        <f>IFERROR(1/J151*(Y151/H151),"0")</f>
        <v>1.098901098901099E-2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1.9047619047619047</v>
      </c>
      <c r="Y153" s="561">
        <f>IFERROR(Y150/H150,"0")+IFERROR(Y151/H151,"0")+IFERROR(Y152/H152,"0")</f>
        <v>2</v>
      </c>
      <c r="Z153" s="561">
        <f>IFERROR(IF(Z150="",0,Z150),"0")+IFERROR(IF(Z151="",0,Z151),"0")+IFERROR(IF(Z152="",0,Z152),"0")</f>
        <v>1.302E-2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8</v>
      </c>
      <c r="Y154" s="561">
        <f>IFERROR(SUM(Y150:Y152),"0")</f>
        <v>8.4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20</v>
      </c>
      <c r="Y225" s="560">
        <f t="shared" si="32"/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20.75</v>
      </c>
      <c r="BN225" s="64">
        <f t="shared" si="34"/>
        <v>24.07</v>
      </c>
      <c r="BO225" s="64">
        <f t="shared" si="35"/>
        <v>2.6939655172413795E-2</v>
      </c>
      <c r="BP225" s="64">
        <f t="shared" si="36"/>
        <v>3.125E-2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1.7241379310344829</v>
      </c>
      <c r="Y231" s="561">
        <f>IFERROR(Y224/H224,"0")+IFERROR(Y225/H225,"0")+IFERROR(Y226/H226,"0")+IFERROR(Y227/H227,"0")+IFERROR(Y228/H228,"0")+IFERROR(Y229/H229,"0")+IFERROR(Y230/H230,"0")</f>
        <v>2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3.7960000000000001E-2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20</v>
      </c>
      <c r="Y232" s="561">
        <f>IFERROR(SUM(Y224:Y230),"0")</f>
        <v>23.2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1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423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430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432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436</v>
      </c>
      <c r="B269" s="54" t="s">
        <v>437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439</v>
      </c>
      <c r="B270" s="54" t="s">
        <v>440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442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446</v>
      </c>
      <c r="B279" s="54" t="s">
        <v>447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449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454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455</v>
      </c>
      <c r="B289" s="54" t="s">
        <v>456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200</v>
      </c>
      <c r="Y291" s="560">
        <f t="shared" si="37"/>
        <v>205.20000000000002</v>
      </c>
      <c r="Z291" s="36">
        <f>IFERROR(IF(Y291=0,"",ROUNDUP(Y291/H291,0)*0.01898),"")</f>
        <v>0.36062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208.05555555555554</v>
      </c>
      <c r="BN291" s="64">
        <f t="shared" si="39"/>
        <v>213.46499999999997</v>
      </c>
      <c r="BO291" s="64">
        <f t="shared" si="40"/>
        <v>0.28935185185185186</v>
      </c>
      <c r="BP291" s="64">
        <f t="shared" si="41"/>
        <v>0.296875</v>
      </c>
    </row>
    <row r="292" spans="1:68" ht="27" hidden="1" customHeight="1" x14ac:dyDescent="0.25">
      <c r="A292" s="54" t="s">
        <v>461</v>
      </c>
      <c r="B292" s="54" t="s">
        <v>464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467</v>
      </c>
      <c r="B293" s="54" t="s">
        <v>468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472</v>
      </c>
      <c r="B295" s="54" t="s">
        <v>473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18.518518518518519</v>
      </c>
      <c r="Y296" s="561">
        <f>IFERROR(Y289/H289,"0")+IFERROR(Y290/H290,"0")+IFERROR(Y291/H291,"0")+IFERROR(Y292/H292,"0")+IFERROR(Y293/H293,"0")+IFERROR(Y294/H294,"0")+IFERROR(Y295/H295,"0")</f>
        <v>19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0.36062</v>
      </c>
      <c r="AA296" s="562"/>
      <c r="AB296" s="562"/>
      <c r="AC296" s="562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200</v>
      </c>
      <c r="Y297" s="561">
        <f>IFERROR(SUM(Y289:Y295),"0")</f>
        <v>205.20000000000002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40</v>
      </c>
      <c r="Y299" s="560">
        <f t="shared" ref="Y299:Y305" si="42">IFERROR(IF(X299="",0,CEILING((X299/$H299),1)*$H299),"")</f>
        <v>42</v>
      </c>
      <c r="Z299" s="36">
        <f>IFERROR(IF(Y299=0,"",ROUNDUP(Y299/H299,0)*0.00902),"")</f>
        <v>9.0200000000000002E-2</v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42.571428571428562</v>
      </c>
      <c r="BN299" s="64">
        <f t="shared" ref="BN299:BN305" si="44">IFERROR(Y299*I299/H299,"0")</f>
        <v>44.699999999999996</v>
      </c>
      <c r="BO299" s="64">
        <f t="shared" ref="BO299:BO305" si="45">IFERROR(1/J299*(X299/H299),"0")</f>
        <v>7.2150072150072145E-2</v>
      </c>
      <c r="BP299" s="64">
        <f t="shared" ref="BP299:BP305" si="46">IFERROR(1/J299*(Y299/H299),"0")</f>
        <v>7.575757575757576E-2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110</v>
      </c>
      <c r="Y300" s="560">
        <f t="shared" si="42"/>
        <v>113.4</v>
      </c>
      <c r="Z300" s="36">
        <f>IFERROR(IF(Y300=0,"",ROUNDUP(Y300/H300,0)*0.00902),"")</f>
        <v>0.24354000000000001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117.07142857142857</v>
      </c>
      <c r="BN300" s="64">
        <f t="shared" si="44"/>
        <v>120.69</v>
      </c>
      <c r="BO300" s="64">
        <f t="shared" si="45"/>
        <v>0.1984126984126984</v>
      </c>
      <c r="BP300" s="64">
        <f t="shared" si="46"/>
        <v>0.20454545454545456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491</v>
      </c>
      <c r="B305" s="54" t="s">
        <v>492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35.714285714285715</v>
      </c>
      <c r="Y306" s="561">
        <f>IFERROR(Y299/H299,"0")+IFERROR(Y300/H300,"0")+IFERROR(Y301/H301,"0")+IFERROR(Y302/H302,"0")+IFERROR(Y303/H303,"0")+IFERROR(Y304/H304,"0")+IFERROR(Y305/H305,"0")</f>
        <v>37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0.33374000000000004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150</v>
      </c>
      <c r="Y307" s="561">
        <f>IFERROR(SUM(Y299:Y305),"0")</f>
        <v>155.4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1200</v>
      </c>
      <c r="Y309" s="560">
        <f>IFERROR(IF(X309="",0,CEILING((X309/$H309),1)*$H309),"")</f>
        <v>1201.2</v>
      </c>
      <c r="Z309" s="36">
        <f>IFERROR(IF(Y309=0,"",ROUNDUP(Y309/H309,0)*0.01898),"")</f>
        <v>2.92292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1278.9230769230769</v>
      </c>
      <c r="BN309" s="64">
        <f>IFERROR(Y309*I309/H309,"0")</f>
        <v>1280.2020000000002</v>
      </c>
      <c r="BO309" s="64">
        <f>IFERROR(1/J309*(X309/H309),"0")</f>
        <v>2.4038461538461537</v>
      </c>
      <c r="BP309" s="64">
        <f>IFERROR(1/J309*(Y309/H309),"0")</f>
        <v>2.40625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506</v>
      </c>
      <c r="B313" s="54" t="s">
        <v>507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153.84615384615384</v>
      </c>
      <c r="Y314" s="561">
        <f>IFERROR(Y309/H309,"0")+IFERROR(Y310/H310,"0")+IFERROR(Y311/H311,"0")+IFERROR(Y312/H312,"0")+IFERROR(Y313/H313,"0")</f>
        <v>154</v>
      </c>
      <c r="Z314" s="561">
        <f>IFERROR(IF(Z309="",0,Z309),"0")+IFERROR(IF(Z310="",0,Z310),"0")+IFERROR(IF(Z311="",0,Z311),"0")+IFERROR(IF(Z312="",0,Z312),"0")+IFERROR(IF(Z313="",0,Z313),"0")</f>
        <v>2.92292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1200</v>
      </c>
      <c r="Y315" s="561">
        <f>IFERROR(SUM(Y309:Y313),"0")</f>
        <v>1201.2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509</v>
      </c>
      <c r="B317" s="54" t="s">
        <v>510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280</v>
      </c>
      <c r="Y318" s="560">
        <f>IFERROR(IF(X318="",0,CEILING((X318/$H318),1)*$H318),"")</f>
        <v>280.8</v>
      </c>
      <c r="Z318" s="36">
        <f>IFERROR(IF(Y318=0,"",ROUNDUP(Y318/H318,0)*0.01898),"")</f>
        <v>0.68328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298.63076923076926</v>
      </c>
      <c r="BN318" s="64">
        <f>IFERROR(Y318*I318/H318,"0")</f>
        <v>299.48400000000004</v>
      </c>
      <c r="BO318" s="64">
        <f>IFERROR(1/J318*(X318/H318),"0")</f>
        <v>0.5608974358974359</v>
      </c>
      <c r="BP318" s="64">
        <f>IFERROR(1/J318*(Y318/H318),"0")</f>
        <v>0.5625</v>
      </c>
    </row>
    <row r="319" spans="1:68" ht="16.5" hidden="1" customHeight="1" x14ac:dyDescent="0.25">
      <c r="A319" s="54" t="s">
        <v>515</v>
      </c>
      <c r="B319" s="54" t="s">
        <v>516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35.897435897435898</v>
      </c>
      <c r="Y320" s="561">
        <f>IFERROR(Y317/H317,"0")+IFERROR(Y318/H318,"0")+IFERROR(Y319/H319,"0")</f>
        <v>36</v>
      </c>
      <c r="Z320" s="561">
        <f>IFERROR(IF(Z317="",0,Z317),"0")+IFERROR(IF(Z318="",0,Z318),"0")+IFERROR(IF(Z319="",0,Z319),"0")</f>
        <v>0.68328</v>
      </c>
      <c r="AA320" s="562"/>
      <c r="AB320" s="562"/>
      <c r="AC320" s="562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280</v>
      </c>
      <c r="Y321" s="561">
        <f>IFERROR(SUM(Y317:Y319),"0")</f>
        <v>280.8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518</v>
      </c>
      <c r="B323" s="54" t="s">
        <v>519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520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524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528</v>
      </c>
      <c r="B326" s="54" t="s">
        <v>529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530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531</v>
      </c>
      <c r="B330" s="54" t="s">
        <v>532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537</v>
      </c>
      <c r="B332" s="54" t="s">
        <v>538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539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15</v>
      </c>
      <c r="Y337" s="560">
        <f>IFERROR(IF(X337="",0,CEILING((X337/$H337),1)*$H337),"")</f>
        <v>16.2</v>
      </c>
      <c r="Z337" s="36">
        <f>IFERROR(IF(Y337=0,"",ROUNDUP(Y337/H337,0)*0.01898),"")</f>
        <v>3.7960000000000001E-2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15.961111111111112</v>
      </c>
      <c r="BN337" s="64">
        <f>IFERROR(Y337*I337/H337,"0")</f>
        <v>17.238</v>
      </c>
      <c r="BO337" s="64">
        <f>IFERROR(1/J337*(X337/H337),"0")</f>
        <v>2.8935185185185185E-2</v>
      </c>
      <c r="BP337" s="64">
        <f>IFERROR(1/J337*(Y337/H337),"0")</f>
        <v>3.125E-2</v>
      </c>
    </row>
    <row r="338" spans="1:68" ht="27" hidden="1" customHeight="1" x14ac:dyDescent="0.25">
      <c r="A338" s="54" t="s">
        <v>543</v>
      </c>
      <c r="B338" s="54" t="s">
        <v>544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546</v>
      </c>
      <c r="B339" s="54" t="s">
        <v>547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1.8518518518518519</v>
      </c>
      <c r="Y340" s="561">
        <f>IFERROR(Y337/H337,"0")+IFERROR(Y338/H338,"0")+IFERROR(Y339/H339,"0")</f>
        <v>2</v>
      </c>
      <c r="Z340" s="561">
        <f>IFERROR(IF(Z337="",0,Z337),"0")+IFERROR(IF(Z338="",0,Z338),"0")+IFERROR(IF(Z339="",0,Z339),"0")</f>
        <v>3.7960000000000001E-2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15</v>
      </c>
      <c r="Y341" s="561">
        <f>IFERROR(SUM(Y337:Y339),"0")</f>
        <v>16.2</v>
      </c>
      <c r="Z341" s="37"/>
      <c r="AA341" s="562"/>
      <c r="AB341" s="562"/>
      <c r="AC341" s="562"/>
    </row>
    <row r="342" spans="1:68" ht="27.75" hidden="1" customHeight="1" x14ac:dyDescent="0.2">
      <c r="A342" s="653" t="s">
        <v>549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550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hidden="1" customHeight="1" x14ac:dyDescent="0.25">
      <c r="A345" s="54" t="s">
        <v>551</v>
      </c>
      <c r="B345" s="54" t="s">
        <v>552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15</v>
      </c>
      <c r="Y346" s="560">
        <f t="shared" si="47"/>
        <v>15</v>
      </c>
      <c r="Z346" s="36">
        <f>IFERROR(IF(Y346=0,"",ROUNDUP(Y346/H346,0)*0.02175),"")</f>
        <v>2.1749999999999999E-2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15.48</v>
      </c>
      <c r="BN346" s="64">
        <f t="shared" si="49"/>
        <v>15.48</v>
      </c>
      <c r="BO346" s="64">
        <f t="shared" si="50"/>
        <v>2.0833333333333332E-2</v>
      </c>
      <c r="BP346" s="64">
        <f t="shared" si="51"/>
        <v>2.0833333333333332E-2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230</v>
      </c>
      <c r="Y347" s="560">
        <f t="shared" si="47"/>
        <v>240</v>
      </c>
      <c r="Z347" s="36">
        <f>IFERROR(IF(Y347=0,"",ROUNDUP(Y347/H347,0)*0.02175),"")</f>
        <v>0.34799999999999998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237.36</v>
      </c>
      <c r="BN347" s="64">
        <f t="shared" si="49"/>
        <v>247.68</v>
      </c>
      <c r="BO347" s="64">
        <f t="shared" si="50"/>
        <v>0.31944444444444442</v>
      </c>
      <c r="BP347" s="64">
        <f t="shared" si="51"/>
        <v>0.33333333333333331</v>
      </c>
    </row>
    <row r="348" spans="1:68" ht="37.5" hidden="1" customHeight="1" x14ac:dyDescent="0.25">
      <c r="A348" s="54" t="s">
        <v>560</v>
      </c>
      <c r="B348" s="54" t="s">
        <v>561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566</v>
      </c>
      <c r="B350" s="54" t="s">
        <v>567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568</v>
      </c>
      <c r="B351" s="54" t="s">
        <v>569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16.333333333333336</v>
      </c>
      <c r="Y352" s="561">
        <f>IFERROR(Y345/H345,"0")+IFERROR(Y346/H346,"0")+IFERROR(Y347/H347,"0")+IFERROR(Y348/H348,"0")+IFERROR(Y349/H349,"0")+IFERROR(Y350/H350,"0")+IFERROR(Y351/H351,"0")</f>
        <v>17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0.36974999999999997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245</v>
      </c>
      <c r="Y353" s="561">
        <f>IFERROR(SUM(Y345:Y351),"0")</f>
        <v>255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100</v>
      </c>
      <c r="Y355" s="560">
        <f>IFERROR(IF(X355="",0,CEILING((X355/$H355),1)*$H355),"")</f>
        <v>105</v>
      </c>
      <c r="Z355" s="36">
        <f>IFERROR(IF(Y355=0,"",ROUNDUP(Y355/H355,0)*0.02175),"")</f>
        <v>0.15225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103.2</v>
      </c>
      <c r="BN355" s="64">
        <f>IFERROR(Y355*I355/H355,"0")</f>
        <v>108.36</v>
      </c>
      <c r="BO355" s="64">
        <f>IFERROR(1/J355*(X355/H355),"0")</f>
        <v>0.1388888888888889</v>
      </c>
      <c r="BP355" s="64">
        <f>IFERROR(1/J355*(Y355/H355),"0")</f>
        <v>0.14583333333333331</v>
      </c>
    </row>
    <row r="356" spans="1:68" ht="16.5" hidden="1" customHeight="1" x14ac:dyDescent="0.25">
      <c r="A356" s="54" t="s">
        <v>573</v>
      </c>
      <c r="B356" s="54" t="s">
        <v>574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6.666666666666667</v>
      </c>
      <c r="Y357" s="561">
        <f>IFERROR(Y355/H355,"0")+IFERROR(Y356/H356,"0")</f>
        <v>7</v>
      </c>
      <c r="Z357" s="561">
        <f>IFERROR(IF(Z355="",0,Z355),"0")+IFERROR(IF(Z356="",0,Z356),"0")</f>
        <v>0.15225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100</v>
      </c>
      <c r="Y358" s="561">
        <f>IFERROR(SUM(Y355:Y356),"0")</f>
        <v>105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575</v>
      </c>
      <c r="B360" s="54" t="s">
        <v>576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578</v>
      </c>
      <c r="B361" s="54" t="s">
        <v>579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581</v>
      </c>
      <c r="B365" s="54" t="s">
        <v>582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584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585</v>
      </c>
      <c r="B370" s="54" t="s">
        <v>586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591</v>
      </c>
      <c r="B372" s="54" t="s">
        <v>592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593</v>
      </c>
      <c r="B376" s="54" t="s">
        <v>594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hidden="1" customHeight="1" x14ac:dyDescent="0.25">
      <c r="A380" s="54" t="s">
        <v>596</v>
      </c>
      <c r="B380" s="54" t="s">
        <v>597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599</v>
      </c>
      <c r="B381" s="54" t="s">
        <v>600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601</v>
      </c>
      <c r="B385" s="54" t="s">
        <v>602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604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605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606</v>
      </c>
      <c r="B391" s="54" t="s">
        <v>607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629</v>
      </c>
      <c r="B400" s="54" t="s">
        <v>630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631</v>
      </c>
      <c r="B404" s="54" t="s">
        <v>632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638</v>
      </c>
      <c r="B410" s="54" t="s">
        <v>639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641</v>
      </c>
      <c r="B414" s="54" t="s">
        <v>642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650</v>
      </c>
      <c r="B417" s="54" t="s">
        <v>651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652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653</v>
      </c>
      <c r="B422" s="54" t="s">
        <v>654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656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657</v>
      </c>
      <c r="B427" s="54" t="s">
        <v>658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660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660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661</v>
      </c>
      <c r="B433" s="54" t="s">
        <v>662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672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674</v>
      </c>
      <c r="B437" s="54" t="s">
        <v>675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680</v>
      </c>
      <c r="B439" s="54" t="s">
        <v>681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689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694</v>
      </c>
      <c r="B445" s="54" t="s">
        <v>695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694</v>
      </c>
      <c r="B446" s="54" t="s">
        <v>696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idden="1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hidden="1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hidden="1" customHeight="1" x14ac:dyDescent="0.25">
      <c r="A450" s="54" t="s">
        <v>697</v>
      </c>
      <c r="B450" s="54" t="s">
        <v>698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702</v>
      </c>
      <c r="B452" s="54" t="s">
        <v>703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hidden="1" customHeight="1" x14ac:dyDescent="0.25">
      <c r="A456" s="54" t="s">
        <v>704</v>
      </c>
      <c r="B456" s="54" t="s">
        <v>705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707</v>
      </c>
      <c r="B457" s="54" t="s">
        <v>708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713</v>
      </c>
      <c r="B459" s="54" t="s">
        <v>714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715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718</v>
      </c>
      <c r="B462" s="54" t="s">
        <v>719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720</v>
      </c>
      <c r="B466" s="54" t="s">
        <v>721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723</v>
      </c>
      <c r="B467" s="54" t="s">
        <v>724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726</v>
      </c>
      <c r="B468" s="54" t="s">
        <v>727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729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729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730</v>
      </c>
      <c r="B474" s="54" t="s">
        <v>731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732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736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740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742</v>
      </c>
      <c r="B477" s="54" t="s">
        <v>743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">
        <v>744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40</v>
      </c>
      <c r="Y488" s="560">
        <f>IFERROR(IF(X488="",0,CEILING((X488/$H488),1)*$H488),"")</f>
        <v>42</v>
      </c>
      <c r="Z488" s="36">
        <f>IFERROR(IF(Y488=0,"",ROUNDUP(Y488/H488,0)*0.00902),"")</f>
        <v>9.0200000000000002E-2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42.571428571428562</v>
      </c>
      <c r="BN488" s="64">
        <f>IFERROR(Y488*I488/H488,"0")</f>
        <v>44.699999999999996</v>
      </c>
      <c r="BO488" s="64">
        <f>IFERROR(1/J488*(X488/H488),"0")</f>
        <v>7.2150072150072145E-2</v>
      </c>
      <c r="BP488" s="64">
        <f>IFERROR(1/J488*(Y488/H488),"0")</f>
        <v>7.575757575757576E-2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9.5238095238095237</v>
      </c>
      <c r="Y489" s="561">
        <f>IFERROR(Y487/H487,"0")+IFERROR(Y488/H488,"0")</f>
        <v>10</v>
      </c>
      <c r="Z489" s="561">
        <f>IFERROR(IF(Z487="",0,Z487),"0")+IFERROR(IF(Z488="",0,Z488),"0")</f>
        <v>9.0200000000000002E-2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40</v>
      </c>
      <c r="Y490" s="561">
        <f>IFERROR(SUM(Y487:Y488),"0")</f>
        <v>42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2803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2862.1000000000004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2956.8474175824172</v>
      </c>
      <c r="Y507" s="561">
        <f>IFERROR(SUM(BN22:BN503),"0")</f>
        <v>3018.5889999999999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5</v>
      </c>
      <c r="Y508" s="38">
        <f>ROUNDUP(SUM(BP22:BP503),0)</f>
        <v>6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3081.8474175824172</v>
      </c>
      <c r="Y509" s="561">
        <f>GrossWeightTotalR+PalletQtyTotalR*25</f>
        <v>3168.5889999999999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333.52416506439499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340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6.0266200000000003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549</v>
      </c>
      <c r="U513" s="809"/>
      <c r="V513" s="583" t="s">
        <v>604</v>
      </c>
      <c r="W513" s="808"/>
      <c r="X513" s="808"/>
      <c r="Y513" s="809"/>
      <c r="Z513" s="556" t="s">
        <v>660</v>
      </c>
      <c r="AA513" s="583" t="s">
        <v>729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402</v>
      </c>
      <c r="M514" s="583" t="s">
        <v>418</v>
      </c>
      <c r="N514" s="557"/>
      <c r="O514" s="583" t="s">
        <v>432</v>
      </c>
      <c r="P514" s="583" t="s">
        <v>442</v>
      </c>
      <c r="Q514" s="583" t="s">
        <v>449</v>
      </c>
      <c r="R514" s="583" t="s">
        <v>454</v>
      </c>
      <c r="S514" s="583" t="s">
        <v>539</v>
      </c>
      <c r="T514" s="583" t="s">
        <v>550</v>
      </c>
      <c r="U514" s="583" t="s">
        <v>584</v>
      </c>
      <c r="V514" s="583" t="s">
        <v>605</v>
      </c>
      <c r="W514" s="583" t="s">
        <v>637</v>
      </c>
      <c r="X514" s="583" t="s">
        <v>652</v>
      </c>
      <c r="Y514" s="583" t="s">
        <v>656</v>
      </c>
      <c r="Z514" s="583" t="s">
        <v>660</v>
      </c>
      <c r="AA514" s="583" t="s">
        <v>729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32.400000000000006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496.8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40.5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8.4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23.2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1842.6000000000001</v>
      </c>
      <c r="S516" s="46">
        <f>IFERROR(Y337*1,"0")+IFERROR(Y338*1,"0")+IFERROR(Y339*1,"0")</f>
        <v>16.2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360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42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,72"/>
        <filter val="1,85"/>
        <filter val="1,90"/>
        <filter val="100,00"/>
        <filter val="110,00"/>
        <filter val="15,00"/>
        <filter val="150,00"/>
        <filter val="153,85"/>
        <filter val="16,33"/>
        <filter val="18,52"/>
        <filter val="2 803,00"/>
        <filter val="2 956,85"/>
        <filter val="2,78"/>
        <filter val="20,00"/>
        <filter val="20,37"/>
        <filter val="200,00"/>
        <filter val="220,00"/>
        <filter val="230,00"/>
        <filter val="24,07"/>
        <filter val="245,00"/>
        <filter val="260,00"/>
        <filter val="280,00"/>
        <filter val="3 081,85"/>
        <filter val="30,00"/>
        <filter val="333,52"/>
        <filter val="35,00"/>
        <filter val="35,71"/>
        <filter val="35,90"/>
        <filter val="4,32"/>
        <filter val="40,00"/>
        <filter val="5"/>
        <filter val="6,67"/>
        <filter val="8,00"/>
        <filter val="9,52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2025-08-12T11:15:47Z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