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3DE5E32-680F-4E6B-B572-9D403675D5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Y428" i="1" s="1"/>
  <c r="P427" i="1"/>
  <c r="X424" i="1"/>
  <c r="X423" i="1"/>
  <c r="BO422" i="1"/>
  <c r="BM422" i="1"/>
  <c r="Y422" i="1"/>
  <c r="X516" i="1" s="1"/>
  <c r="P422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Z411" i="1" s="1"/>
  <c r="Y410" i="1"/>
  <c r="P410" i="1"/>
  <c r="X407" i="1"/>
  <c r="X406" i="1"/>
  <c r="BO405" i="1"/>
  <c r="BM405" i="1"/>
  <c r="Y405" i="1"/>
  <c r="P405" i="1"/>
  <c r="BO404" i="1"/>
  <c r="BM404" i="1"/>
  <c r="Y404" i="1"/>
  <c r="Y407" i="1" s="1"/>
  <c r="P404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Y382" i="1" s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Y357" i="1" s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Z294" i="1" s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6" i="1" s="1"/>
  <c r="P146" i="1"/>
  <c r="X143" i="1"/>
  <c r="X142" i="1"/>
  <c r="BO141" i="1"/>
  <c r="BM141" i="1"/>
  <c r="Y141" i="1"/>
  <c r="BP141" i="1" s="1"/>
  <c r="P141" i="1"/>
  <c r="BO140" i="1"/>
  <c r="BM140" i="1"/>
  <c r="Y140" i="1"/>
  <c r="BP140" i="1" s="1"/>
  <c r="P140" i="1"/>
  <c r="X138" i="1"/>
  <c r="X137" i="1"/>
  <c r="BO136" i="1"/>
  <c r="BM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O125" i="1"/>
  <c r="BM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Z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198" i="1" l="1"/>
  <c r="BN198" i="1"/>
  <c r="Z198" i="1"/>
  <c r="BN218" i="1"/>
  <c r="Z218" i="1"/>
  <c r="BP225" i="1"/>
  <c r="BN225" i="1"/>
  <c r="Z225" i="1"/>
  <c r="BP260" i="1"/>
  <c r="BN260" i="1"/>
  <c r="Z260" i="1"/>
  <c r="BP269" i="1"/>
  <c r="BN269" i="1"/>
  <c r="Z269" i="1"/>
  <c r="BP305" i="1"/>
  <c r="BN305" i="1"/>
  <c r="Z305" i="1"/>
  <c r="BP338" i="1"/>
  <c r="BN338" i="1"/>
  <c r="Z338" i="1"/>
  <c r="Y387" i="1"/>
  <c r="Y386" i="1"/>
  <c r="BP385" i="1"/>
  <c r="BN385" i="1"/>
  <c r="Z385" i="1"/>
  <c r="Z386" i="1" s="1"/>
  <c r="BP391" i="1"/>
  <c r="BN391" i="1"/>
  <c r="Z391" i="1"/>
  <c r="BP434" i="1"/>
  <c r="BN434" i="1"/>
  <c r="Z434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B516" i="1"/>
  <c r="X508" i="1"/>
  <c r="Y33" i="1"/>
  <c r="Z35" i="1"/>
  <c r="Z36" i="1" s="1"/>
  <c r="BN35" i="1"/>
  <c r="BP35" i="1"/>
  <c r="Y36" i="1"/>
  <c r="Z54" i="1"/>
  <c r="BN54" i="1"/>
  <c r="Z68" i="1"/>
  <c r="BN68" i="1"/>
  <c r="Z78" i="1"/>
  <c r="BN78" i="1"/>
  <c r="Y100" i="1"/>
  <c r="Z107" i="1"/>
  <c r="BN107" i="1"/>
  <c r="Z119" i="1"/>
  <c r="BN119" i="1"/>
  <c r="Z140" i="1"/>
  <c r="BN140" i="1"/>
  <c r="Z167" i="1"/>
  <c r="BN167" i="1"/>
  <c r="BP175" i="1"/>
  <c r="BN175" i="1"/>
  <c r="Z175" i="1"/>
  <c r="BP208" i="1"/>
  <c r="BN208" i="1"/>
  <c r="Z208" i="1"/>
  <c r="BP246" i="1"/>
  <c r="BN246" i="1"/>
  <c r="Z246" i="1"/>
  <c r="BP261" i="1"/>
  <c r="BN261" i="1"/>
  <c r="Z261" i="1"/>
  <c r="BP295" i="1"/>
  <c r="BN295" i="1"/>
  <c r="Z295" i="1"/>
  <c r="BP317" i="1"/>
  <c r="BN317" i="1"/>
  <c r="Z317" i="1"/>
  <c r="BP356" i="1"/>
  <c r="BN356" i="1"/>
  <c r="Z356" i="1"/>
  <c r="BP399" i="1"/>
  <c r="BN399" i="1"/>
  <c r="Z399" i="1"/>
  <c r="BP437" i="1"/>
  <c r="BN437" i="1"/>
  <c r="Z437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Y296" i="1"/>
  <c r="Y320" i="1"/>
  <c r="BP56" i="1"/>
  <c r="BN56" i="1"/>
  <c r="Z56" i="1"/>
  <c r="BP70" i="1"/>
  <c r="BN70" i="1"/>
  <c r="Z70" i="1"/>
  <c r="BP84" i="1"/>
  <c r="BN84" i="1"/>
  <c r="Z84" i="1"/>
  <c r="BP96" i="1"/>
  <c r="BN96" i="1"/>
  <c r="Z96" i="1"/>
  <c r="Y115" i="1"/>
  <c r="BP111" i="1"/>
  <c r="BN111" i="1"/>
  <c r="Z111" i="1"/>
  <c r="BP125" i="1"/>
  <c r="BN125" i="1"/>
  <c r="Z125" i="1"/>
  <c r="BP151" i="1"/>
  <c r="BN151" i="1"/>
  <c r="Z151" i="1"/>
  <c r="BP169" i="1"/>
  <c r="BN169" i="1"/>
  <c r="Z169" i="1"/>
  <c r="BP196" i="1"/>
  <c r="BN196" i="1"/>
  <c r="Z196" i="1"/>
  <c r="Y216" i="1"/>
  <c r="BP206" i="1"/>
  <c r="BN206" i="1"/>
  <c r="Z206" i="1"/>
  <c r="BP214" i="1"/>
  <c r="BN214" i="1"/>
  <c r="Z214" i="1"/>
  <c r="X507" i="1"/>
  <c r="X509" i="1" s="1"/>
  <c r="X510" i="1"/>
  <c r="Z27" i="1"/>
  <c r="BN27" i="1"/>
  <c r="Z31" i="1"/>
  <c r="BN31" i="1"/>
  <c r="BP41" i="1"/>
  <c r="BN41" i="1"/>
  <c r="Y49" i="1"/>
  <c r="Y48" i="1"/>
  <c r="BP47" i="1"/>
  <c r="BN47" i="1"/>
  <c r="Z47" i="1"/>
  <c r="Z48" i="1" s="1"/>
  <c r="BP52" i="1"/>
  <c r="BN52" i="1"/>
  <c r="Z52" i="1"/>
  <c r="BP64" i="1"/>
  <c r="BN64" i="1"/>
  <c r="Z64" i="1"/>
  <c r="BP76" i="1"/>
  <c r="BN76" i="1"/>
  <c r="Z76" i="1"/>
  <c r="BP91" i="1"/>
  <c r="BN91" i="1"/>
  <c r="Z91" i="1"/>
  <c r="F516" i="1"/>
  <c r="BP105" i="1"/>
  <c r="BN105" i="1"/>
  <c r="Z105" i="1"/>
  <c r="Y121" i="1"/>
  <c r="BP117" i="1"/>
  <c r="BN117" i="1"/>
  <c r="Z117" i="1"/>
  <c r="BP136" i="1"/>
  <c r="BN136" i="1"/>
  <c r="Z136" i="1"/>
  <c r="BP165" i="1"/>
  <c r="BN165" i="1"/>
  <c r="Z165" i="1"/>
  <c r="J516" i="1"/>
  <c r="BP186" i="1"/>
  <c r="BN186" i="1"/>
  <c r="Z186" i="1"/>
  <c r="BP200" i="1"/>
  <c r="BN200" i="1"/>
  <c r="Z200" i="1"/>
  <c r="BP210" i="1"/>
  <c r="BN210" i="1"/>
  <c r="Z210" i="1"/>
  <c r="BP227" i="1"/>
  <c r="BN227" i="1"/>
  <c r="Z227" i="1"/>
  <c r="BP251" i="1"/>
  <c r="BN251" i="1"/>
  <c r="Z251" i="1"/>
  <c r="BP290" i="1"/>
  <c r="BN290" i="1"/>
  <c r="Z290" i="1"/>
  <c r="Y307" i="1"/>
  <c r="BP299" i="1"/>
  <c r="BN299" i="1"/>
  <c r="Z299" i="1"/>
  <c r="BP309" i="1"/>
  <c r="BN309" i="1"/>
  <c r="Z309" i="1"/>
  <c r="BP319" i="1"/>
  <c r="BN319" i="1"/>
  <c r="Z319" i="1"/>
  <c r="BP346" i="1"/>
  <c r="BN346" i="1"/>
  <c r="Z346" i="1"/>
  <c r="Y362" i="1"/>
  <c r="BP360" i="1"/>
  <c r="BN360" i="1"/>
  <c r="Z360" i="1"/>
  <c r="BP393" i="1"/>
  <c r="BN393" i="1"/>
  <c r="Z393" i="1"/>
  <c r="BP405" i="1"/>
  <c r="BN405" i="1"/>
  <c r="Z405" i="1"/>
  <c r="BP439" i="1"/>
  <c r="BN439" i="1"/>
  <c r="Z439" i="1"/>
  <c r="BP457" i="1"/>
  <c r="BN457" i="1"/>
  <c r="Z457" i="1"/>
  <c r="Y500" i="1"/>
  <c r="Y499" i="1"/>
  <c r="BP497" i="1"/>
  <c r="BN497" i="1"/>
  <c r="Z497" i="1"/>
  <c r="Y66" i="1"/>
  <c r="Y72" i="1"/>
  <c r="Y80" i="1"/>
  <c r="Y142" i="1"/>
  <c r="I516" i="1"/>
  <c r="Y171" i="1"/>
  <c r="Y177" i="1"/>
  <c r="Y192" i="1"/>
  <c r="Y220" i="1"/>
  <c r="BP218" i="1"/>
  <c r="Y236" i="1"/>
  <c r="Y235" i="1"/>
  <c r="BP234" i="1"/>
  <c r="BN234" i="1"/>
  <c r="Z234" i="1"/>
  <c r="Z235" i="1" s="1"/>
  <c r="BP244" i="1"/>
  <c r="BN244" i="1"/>
  <c r="Z244" i="1"/>
  <c r="BP255" i="1"/>
  <c r="BN255" i="1"/>
  <c r="Z255" i="1"/>
  <c r="BP303" i="1"/>
  <c r="BN303" i="1"/>
  <c r="Z303" i="1"/>
  <c r="BP313" i="1"/>
  <c r="BN313" i="1"/>
  <c r="Z313" i="1"/>
  <c r="BP331" i="1"/>
  <c r="BN331" i="1"/>
  <c r="Z331" i="1"/>
  <c r="BP350" i="1"/>
  <c r="BN350" i="1"/>
  <c r="Z350" i="1"/>
  <c r="BP381" i="1"/>
  <c r="BN381" i="1"/>
  <c r="Z381" i="1"/>
  <c r="BP397" i="1"/>
  <c r="BN397" i="1"/>
  <c r="Z397" i="1"/>
  <c r="BP416" i="1"/>
  <c r="BN416" i="1"/>
  <c r="Z416" i="1"/>
  <c r="BP445" i="1"/>
  <c r="BN445" i="1"/>
  <c r="Z445" i="1"/>
  <c r="BP461" i="1"/>
  <c r="BN461" i="1"/>
  <c r="Z461" i="1"/>
  <c r="BP498" i="1"/>
  <c r="BN498" i="1"/>
  <c r="Z498" i="1"/>
  <c r="Y341" i="1"/>
  <c r="W516" i="1"/>
  <c r="Y418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Y203" i="1"/>
  <c r="Y215" i="1"/>
  <c r="Y221" i="1"/>
  <c r="K516" i="1"/>
  <c r="Y232" i="1"/>
  <c r="BP243" i="1"/>
  <c r="BN243" i="1"/>
  <c r="Z243" i="1"/>
  <c r="Y247" i="1"/>
  <c r="BP252" i="1"/>
  <c r="BN252" i="1"/>
  <c r="Z252" i="1"/>
  <c r="Y256" i="1"/>
  <c r="BP262" i="1"/>
  <c r="BN262" i="1"/>
  <c r="Z262" i="1"/>
  <c r="H9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C516" i="1"/>
  <c r="Z42" i="1"/>
  <c r="Z44" i="1" s="1"/>
  <c r="BN42" i="1"/>
  <c r="Y45" i="1"/>
  <c r="D516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16" i="1"/>
  <c r="Z90" i="1"/>
  <c r="Z92" i="1" s="1"/>
  <c r="BN90" i="1"/>
  <c r="Y93" i="1"/>
  <c r="Z95" i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4" i="1"/>
  <c r="Z126" i="1" s="1"/>
  <c r="BN124" i="1"/>
  <c r="BP124" i="1"/>
  <c r="G516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BN207" i="1"/>
  <c r="Z209" i="1"/>
  <c r="BN209" i="1"/>
  <c r="Z211" i="1"/>
  <c r="BN211" i="1"/>
  <c r="Z213" i="1"/>
  <c r="BN213" i="1"/>
  <c r="Z219" i="1"/>
  <c r="Z220" i="1" s="1"/>
  <c r="BN219" i="1"/>
  <c r="Z224" i="1"/>
  <c r="BN224" i="1"/>
  <c r="BP224" i="1"/>
  <c r="Z226" i="1"/>
  <c r="BN226" i="1"/>
  <c r="Z228" i="1"/>
  <c r="BN228" i="1"/>
  <c r="Z230" i="1"/>
  <c r="BN230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65" i="1"/>
  <c r="O516" i="1"/>
  <c r="Y272" i="1"/>
  <c r="Y271" i="1"/>
  <c r="BP268" i="1"/>
  <c r="BN268" i="1"/>
  <c r="Z268" i="1"/>
  <c r="L516" i="1"/>
  <c r="Y257" i="1"/>
  <c r="M516" i="1"/>
  <c r="Y264" i="1"/>
  <c r="Z270" i="1"/>
  <c r="BN270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BP294" i="1"/>
  <c r="BN294" i="1"/>
  <c r="BP300" i="1"/>
  <c r="BN300" i="1"/>
  <c r="Z300" i="1"/>
  <c r="BP304" i="1"/>
  <c r="BN304" i="1"/>
  <c r="Z304" i="1"/>
  <c r="Z306" i="1" s="1"/>
  <c r="Y315" i="1"/>
  <c r="BP312" i="1"/>
  <c r="BN312" i="1"/>
  <c r="Z312" i="1"/>
  <c r="Y321" i="1"/>
  <c r="Y327" i="1"/>
  <c r="BP323" i="1"/>
  <c r="BN323" i="1"/>
  <c r="Z323" i="1"/>
  <c r="BP326" i="1"/>
  <c r="BN326" i="1"/>
  <c r="Z326" i="1"/>
  <c r="Y328" i="1"/>
  <c r="Y333" i="1"/>
  <c r="BP330" i="1"/>
  <c r="BN330" i="1"/>
  <c r="Z330" i="1"/>
  <c r="BP339" i="1"/>
  <c r="BN339" i="1"/>
  <c r="Z339" i="1"/>
  <c r="T516" i="1"/>
  <c r="Y352" i="1"/>
  <c r="BP345" i="1"/>
  <c r="BN345" i="1"/>
  <c r="Z345" i="1"/>
  <c r="BP349" i="1"/>
  <c r="BN349" i="1"/>
  <c r="Z349" i="1"/>
  <c r="BP361" i="1"/>
  <c r="BN361" i="1"/>
  <c r="Z361" i="1"/>
  <c r="Y363" i="1"/>
  <c r="Y366" i="1"/>
  <c r="BP365" i="1"/>
  <c r="BN365" i="1"/>
  <c r="Z365" i="1"/>
  <c r="Z366" i="1" s="1"/>
  <c r="Y367" i="1"/>
  <c r="Y373" i="1"/>
  <c r="BP370" i="1"/>
  <c r="BN370" i="1"/>
  <c r="Z370" i="1"/>
  <c r="U516" i="1"/>
  <c r="Y277" i="1"/>
  <c r="Y286" i="1"/>
  <c r="R516" i="1"/>
  <c r="Y297" i="1"/>
  <c r="BP302" i="1"/>
  <c r="BN302" i="1"/>
  <c r="Z302" i="1"/>
  <c r="Y306" i="1"/>
  <c r="BP310" i="1"/>
  <c r="BN310" i="1"/>
  <c r="Z310" i="1"/>
  <c r="Y314" i="1"/>
  <c r="BP318" i="1"/>
  <c r="BN318" i="1"/>
  <c r="Z318" i="1"/>
  <c r="Z320" i="1" s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BP372" i="1"/>
  <c r="BN372" i="1"/>
  <c r="Z372" i="1"/>
  <c r="Y374" i="1"/>
  <c r="Y377" i="1"/>
  <c r="BP376" i="1"/>
  <c r="BN376" i="1"/>
  <c r="Z376" i="1"/>
  <c r="Z377" i="1" s="1"/>
  <c r="Y378" i="1"/>
  <c r="Y383" i="1"/>
  <c r="BP380" i="1"/>
  <c r="BN380" i="1"/>
  <c r="Z380" i="1"/>
  <c r="Z382" i="1" s="1"/>
  <c r="Y402" i="1"/>
  <c r="Y406" i="1"/>
  <c r="Y419" i="1"/>
  <c r="Y424" i="1"/>
  <c r="Y429" i="1"/>
  <c r="Z516" i="1"/>
  <c r="Y447" i="1"/>
  <c r="BP444" i="1"/>
  <c r="BN444" i="1"/>
  <c r="Z444" i="1"/>
  <c r="BP452" i="1"/>
  <c r="BN452" i="1"/>
  <c r="Z452" i="1"/>
  <c r="Y454" i="1"/>
  <c r="Y463" i="1"/>
  <c r="BP456" i="1"/>
  <c r="BN456" i="1"/>
  <c r="Z456" i="1"/>
  <c r="BP460" i="1"/>
  <c r="BN460" i="1"/>
  <c r="Z460" i="1"/>
  <c r="BP468" i="1"/>
  <c r="BN468" i="1"/>
  <c r="Z468" i="1"/>
  <c r="Y470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Y516" i="1"/>
  <c r="V516" i="1"/>
  <c r="Z392" i="1"/>
  <c r="BN392" i="1"/>
  <c r="Z394" i="1"/>
  <c r="BN394" i="1"/>
  <c r="Z396" i="1"/>
  <c r="BN396" i="1"/>
  <c r="Z398" i="1"/>
  <c r="BN398" i="1"/>
  <c r="Z400" i="1"/>
  <c r="BN400" i="1"/>
  <c r="Y401" i="1"/>
  <c r="Z404" i="1"/>
  <c r="BN404" i="1"/>
  <c r="BP404" i="1"/>
  <c r="Y412" i="1"/>
  <c r="Z415" i="1"/>
  <c r="BN415" i="1"/>
  <c r="Z417" i="1"/>
  <c r="BN417" i="1"/>
  <c r="Z422" i="1"/>
  <c r="Z423" i="1" s="1"/>
  <c r="BN422" i="1"/>
  <c r="BP422" i="1"/>
  <c r="Y423" i="1"/>
  <c r="Z427" i="1"/>
  <c r="Z428" i="1" s="1"/>
  <c r="BN427" i="1"/>
  <c r="BP427" i="1"/>
  <c r="Z433" i="1"/>
  <c r="BN433" i="1"/>
  <c r="BP433" i="1"/>
  <c r="Z435" i="1"/>
  <c r="BN435" i="1"/>
  <c r="Z436" i="1"/>
  <c r="BN436" i="1"/>
  <c r="Z438" i="1"/>
  <c r="BN438" i="1"/>
  <c r="Z440" i="1"/>
  <c r="BN440" i="1"/>
  <c r="BP441" i="1"/>
  <c r="BN441" i="1"/>
  <c r="BP442" i="1"/>
  <c r="BN442" i="1"/>
  <c r="Z442" i="1"/>
  <c r="BP446" i="1"/>
  <c r="BN446" i="1"/>
  <c r="Z446" i="1"/>
  <c r="Y448" i="1"/>
  <c r="Y453" i="1"/>
  <c r="BP450" i="1"/>
  <c r="BN450" i="1"/>
  <c r="Z450" i="1"/>
  <c r="Z453" i="1" s="1"/>
  <c r="BP458" i="1"/>
  <c r="BN458" i="1"/>
  <c r="Z458" i="1"/>
  <c r="BP462" i="1"/>
  <c r="BN462" i="1"/>
  <c r="Z462" i="1"/>
  <c r="Y464" i="1"/>
  <c r="Y469" i="1"/>
  <c r="BP466" i="1"/>
  <c r="BN466" i="1"/>
  <c r="Z466" i="1"/>
  <c r="Z469" i="1" s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AA516" i="1"/>
  <c r="Z478" i="1" l="1"/>
  <c r="Z401" i="1"/>
  <c r="Z121" i="1"/>
  <c r="Z80" i="1"/>
  <c r="Z58" i="1"/>
  <c r="Z418" i="1"/>
  <c r="Z406" i="1"/>
  <c r="Z494" i="1"/>
  <c r="Z314" i="1"/>
  <c r="Z362" i="1"/>
  <c r="Z256" i="1"/>
  <c r="Z247" i="1"/>
  <c r="Z231" i="1"/>
  <c r="Z215" i="1"/>
  <c r="Z171" i="1"/>
  <c r="Z100" i="1"/>
  <c r="Z65" i="1"/>
  <c r="Z264" i="1"/>
  <c r="Z499" i="1"/>
  <c r="Z484" i="1"/>
  <c r="Z447" i="1"/>
  <c r="Z463" i="1"/>
  <c r="Z340" i="1"/>
  <c r="Z373" i="1"/>
  <c r="Z352" i="1"/>
  <c r="Z333" i="1"/>
  <c r="Z327" i="1"/>
  <c r="Z296" i="1"/>
  <c r="Z271" i="1"/>
  <c r="Y508" i="1"/>
  <c r="Z203" i="1"/>
  <c r="Z177" i="1"/>
  <c r="Z153" i="1"/>
  <c r="Z108" i="1"/>
  <c r="Z32" i="1"/>
  <c r="Y510" i="1"/>
  <c r="Y507" i="1"/>
  <c r="Y506" i="1"/>
  <c r="Y509" i="1" l="1"/>
  <c r="Z511" i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<sst xmlns="http://schemas.openxmlformats.org/spreadsheetml/2006/main" count="2255" uniqueCount="812">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</sst>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29" t="s">
        <v>0</v>
      </c>
      <c r="E1" s="592"/>
      <c r="F1" s="592"/>
      <c r="G1" s="12" t="s">
        <v>1</v>
      </c>
      <c r="H1" s="629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8" t="s">
        <v>8</v>
      </c>
      <c r="B5" s="588"/>
      <c r="C5" s="589"/>
      <c r="D5" s="634"/>
      <c r="E5" s="635"/>
      <c r="F5" s="851" t="s">
        <v>9</v>
      </c>
      <c r="G5" s="589"/>
      <c r="H5" s="634" t="s">
        <v>811</v>
      </c>
      <c r="I5" s="794"/>
      <c r="J5" s="794"/>
      <c r="K5" s="794"/>
      <c r="L5" s="794"/>
      <c r="M5" s="635"/>
      <c r="N5" s="58"/>
      <c r="P5" s="24" t="s">
        <v>10</v>
      </c>
      <c r="Q5" s="857">
        <v>45883</v>
      </c>
      <c r="R5" s="668"/>
      <c r="T5" s="719" t="s">
        <v>11</v>
      </c>
      <c r="U5" s="720"/>
      <c r="V5" s="722" t="s">
        <v>12</v>
      </c>
      <c r="W5" s="668"/>
      <c r="AB5" s="51"/>
      <c r="AC5" s="51"/>
      <c r="AD5" s="51"/>
      <c r="AE5" s="51"/>
    </row>
    <row r="6" spans="1:32" s="553" customFormat="1" ht="24" customHeight="1" x14ac:dyDescent="0.2">
      <c r="A6" s="678" t="s">
        <v>13</v>
      </c>
      <c r="B6" s="588"/>
      <c r="C6" s="589"/>
      <c r="D6" s="799" t="s">
        <v>14</v>
      </c>
      <c r="E6" s="800"/>
      <c r="F6" s="800"/>
      <c r="G6" s="800"/>
      <c r="H6" s="800"/>
      <c r="I6" s="800"/>
      <c r="J6" s="800"/>
      <c r="K6" s="800"/>
      <c r="L6" s="800"/>
      <c r="M6" s="6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578"/>
      <c r="T6" s="728" t="s">
        <v>16</v>
      </c>
      <c r="U6" s="720"/>
      <c r="V6" s="783" t="s">
        <v>17</v>
      </c>
      <c r="W6" s="576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20"/>
      <c r="V7" s="784"/>
      <c r="W7" s="785"/>
      <c r="AB7" s="51"/>
      <c r="AC7" s="51"/>
      <c r="AD7" s="51"/>
      <c r="AE7" s="51"/>
    </row>
    <row r="8" spans="1:32" s="553" customFormat="1" ht="25.5" customHeight="1" x14ac:dyDescent="0.2">
      <c r="A8" s="893" t="s">
        <v>18</v>
      </c>
      <c r="B8" s="566"/>
      <c r="C8" s="567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5">
        <v>0.41666666666666669</v>
      </c>
      <c r="R8" s="619"/>
      <c r="T8" s="569"/>
      <c r="U8" s="720"/>
      <c r="V8" s="784"/>
      <c r="W8" s="785"/>
      <c r="AB8" s="51"/>
      <c r="AC8" s="51"/>
      <c r="AD8" s="51"/>
      <c r="AE8" s="51"/>
    </row>
    <row r="9" spans="1:32" s="553" customFormat="1" ht="39.950000000000003" customHeight="1" x14ac:dyDescent="0.2">
      <c r="A9" s="6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64"/>
      <c r="F9" s="6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51"/>
      <c r="P9" s="26" t="s">
        <v>21</v>
      </c>
      <c r="Q9" s="663"/>
      <c r="R9" s="664"/>
      <c r="T9" s="569"/>
      <c r="U9" s="720"/>
      <c r="V9" s="786"/>
      <c r="W9" s="787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64"/>
      <c r="F10" s="6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4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9"/>
      <c r="R10" s="730"/>
      <c r="U10" s="24" t="s">
        <v>23</v>
      </c>
      <c r="V10" s="575" t="s">
        <v>24</v>
      </c>
      <c r="W10" s="576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7"/>
      <c r="R11" s="668"/>
      <c r="U11" s="24" t="s">
        <v>27</v>
      </c>
      <c r="V11" s="818" t="s">
        <v>28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5"/>
      <c r="R12" s="619"/>
      <c r="S12" s="23"/>
      <c r="U12" s="24"/>
      <c r="V12" s="592"/>
      <c r="W12" s="569"/>
      <c r="AB12" s="51"/>
      <c r="AC12" s="51"/>
      <c r="AD12" s="51"/>
      <c r="AE12" s="51"/>
    </row>
    <row r="13" spans="1:32" s="553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18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6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92" t="s">
        <v>38</v>
      </c>
      <c r="D17" s="581" t="s">
        <v>39</v>
      </c>
      <c r="E17" s="658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57"/>
      <c r="R17" s="657"/>
      <c r="S17" s="657"/>
      <c r="T17" s="658"/>
      <c r="U17" s="886" t="s">
        <v>51</v>
      </c>
      <c r="V17" s="589"/>
      <c r="W17" s="581" t="s">
        <v>52</v>
      </c>
      <c r="X17" s="581" t="s">
        <v>53</v>
      </c>
      <c r="Y17" s="877" t="s">
        <v>54</v>
      </c>
      <c r="Z17" s="791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59"/>
      <c r="E18" s="661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59"/>
      <c r="Q18" s="660"/>
      <c r="R18" s="660"/>
      <c r="S18" s="660"/>
      <c r="T18" s="661"/>
      <c r="U18" s="67" t="s">
        <v>61</v>
      </c>
      <c r="V18" s="67" t="s">
        <v>62</v>
      </c>
      <c r="W18" s="582"/>
      <c r="X18" s="582"/>
      <c r="Y18" s="878"/>
      <c r="Z18" s="792"/>
      <c r="AA18" s="773"/>
      <c r="AB18" s="773"/>
      <c r="AC18" s="773"/>
      <c r="AD18" s="847"/>
      <c r="AE18" s="848"/>
      <c r="AF18" s="849"/>
      <c r="AG18" s="66"/>
      <c r="BD18" s="65"/>
    </row>
    <row r="19" spans="1:68" ht="27.75" hidden="1" customHeight="1" x14ac:dyDescent="0.2">
      <c r="A19" s="653" t="s">
        <v>63</v>
      </c>
      <c r="B19" s="654"/>
      <c r="C19" s="654"/>
      <c r="D19" s="654"/>
      <c r="E19" s="654"/>
      <c r="F19" s="654"/>
      <c r="G19" s="654"/>
      <c r="H19" s="654"/>
      <c r="I19" s="654"/>
      <c r="J19" s="654"/>
      <c r="K19" s="654"/>
      <c r="L19" s="654"/>
      <c r="M19" s="654"/>
      <c r="N19" s="654"/>
      <c r="O19" s="654"/>
      <c r="P19" s="654"/>
      <c r="Q19" s="654"/>
      <c r="R19" s="654"/>
      <c r="S19" s="654"/>
      <c r="T19" s="654"/>
      <c r="U19" s="654"/>
      <c r="V19" s="654"/>
      <c r="W19" s="654"/>
      <c r="X19" s="654"/>
      <c r="Y19" s="654"/>
      <c r="Z19" s="654"/>
      <c r="AA19" s="48"/>
      <c r="AB19" s="48"/>
      <c r="AC19" s="48"/>
    </row>
    <row r="20" spans="1:68" ht="16.5" hidden="1" customHeight="1" x14ac:dyDescent="0.25">
      <c r="A20" s="571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hidden="1" customHeight="1" x14ac:dyDescent="0.25">
      <c r="A21" s="585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7">
        <v>4680115886643</v>
      </c>
      <c r="E22" s="578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0" t="s">
        <v>69</v>
      </c>
      <c r="Q22" s="573"/>
      <c r="R22" s="573"/>
      <c r="S22" s="573"/>
      <c r="T22" s="574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5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7">
        <v>4680115885912</v>
      </c>
      <c r="E26" s="578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7">
        <v>4607091388237</v>
      </c>
      <c r="E27" s="578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7">
        <v>4680115886230</v>
      </c>
      <c r="E28" s="578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7">
        <v>4680115886247</v>
      </c>
      <c r="E29" s="578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7">
        <v>4680115885905</v>
      </c>
      <c r="E30" s="578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7">
        <v>4607091388244</v>
      </c>
      <c r="E31" s="578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5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7">
        <v>4607091388503</v>
      </c>
      <c r="E35" s="578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3" t="s">
        <v>101</v>
      </c>
      <c r="B38" s="654"/>
      <c r="C38" s="654"/>
      <c r="D38" s="654"/>
      <c r="E38" s="654"/>
      <c r="F38" s="654"/>
      <c r="G38" s="654"/>
      <c r="H38" s="654"/>
      <c r="I38" s="654"/>
      <c r="J38" s="654"/>
      <c r="K38" s="654"/>
      <c r="L38" s="654"/>
      <c r="M38" s="654"/>
      <c r="N38" s="654"/>
      <c r="O38" s="654"/>
      <c r="P38" s="654"/>
      <c r="Q38" s="654"/>
      <c r="R38" s="654"/>
      <c r="S38" s="654"/>
      <c r="T38" s="654"/>
      <c r="U38" s="654"/>
      <c r="V38" s="654"/>
      <c r="W38" s="654"/>
      <c r="X38" s="654"/>
      <c r="Y38" s="654"/>
      <c r="Z38" s="654"/>
      <c r="AA38" s="48"/>
      <c r="AB38" s="48"/>
      <c r="AC38" s="48"/>
    </row>
    <row r="39" spans="1:68" ht="16.5" hidden="1" customHeight="1" x14ac:dyDescent="0.25">
      <c r="A39" s="571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hidden="1" customHeight="1" x14ac:dyDescent="0.25">
      <c r="A40" s="585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7">
        <v>4607091385670</v>
      </c>
      <c r="E41" s="578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70</v>
      </c>
      <c r="X41" s="559">
        <v>44</v>
      </c>
      <c r="Y41" s="560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45.772222222222219</v>
      </c>
      <c r="BN41" s="64">
        <f>IFERROR(Y41*I41/H41,"0")</f>
        <v>56.17499999999999</v>
      </c>
      <c r="BO41" s="64">
        <f>IFERROR(1/J41*(X41/H41),"0")</f>
        <v>6.3657407407407399E-2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7">
        <v>4607091385687</v>
      </c>
      <c r="E42" s="578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70</v>
      </c>
      <c r="X42" s="559">
        <v>80</v>
      </c>
      <c r="Y42" s="560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7">
        <v>4680115882539</v>
      </c>
      <c r="E43" s="578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24.074074074074073</v>
      </c>
      <c r="Y44" s="561">
        <f>IFERROR(Y41/H41,"0")+IFERROR(Y42/H42,"0")+IFERROR(Y43/H43,"0")</f>
        <v>25</v>
      </c>
      <c r="Z44" s="561">
        <f>IFERROR(IF(Z41="",0,Z41),"0")+IFERROR(IF(Z42="",0,Z42),"0")+IFERROR(IF(Z43="",0,Z43),"0")</f>
        <v>0.27529999999999999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124</v>
      </c>
      <c r="Y45" s="561">
        <f>IFERROR(SUM(Y41:Y43),"0")</f>
        <v>134</v>
      </c>
      <c r="Z45" s="37"/>
      <c r="AA45" s="562"/>
      <c r="AB45" s="562"/>
      <c r="AC45" s="562"/>
    </row>
    <row r="46" spans="1:68" ht="14.25" hidden="1" customHeight="1" x14ac:dyDescent="0.25">
      <c r="A46" s="585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7">
        <v>4680115884915</v>
      </c>
      <c r="E47" s="578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1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hidden="1" customHeight="1" x14ac:dyDescent="0.25">
      <c r="A51" s="585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7">
        <v>4680115885882</v>
      </c>
      <c r="E52" s="578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7">
        <v>4680115881426</v>
      </c>
      <c r="E53" s="578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7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7">
        <v>4680115880283</v>
      </c>
      <c r="E54" s="578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7">
        <v>4680115881525</v>
      </c>
      <c r="E55" s="578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7">
        <v>4680115885899</v>
      </c>
      <c r="E56" s="578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7">
        <v>4680115881419</v>
      </c>
      <c r="E57" s="578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70</v>
      </c>
      <c r="X57" s="559">
        <v>225</v>
      </c>
      <c r="Y57" s="560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50</v>
      </c>
      <c r="Y58" s="561">
        <f>IFERROR(Y52/H52,"0")+IFERROR(Y53/H53,"0")+IFERROR(Y54/H54,"0")+IFERROR(Y55/H55,"0")+IFERROR(Y56/H56,"0")+IFERROR(Y57/H57,"0")</f>
        <v>50</v>
      </c>
      <c r="Z58" s="561">
        <f>IFERROR(IF(Z52="",0,Z52),"0")+IFERROR(IF(Z53="",0,Z53),"0")+IFERROR(IF(Z54="",0,Z54),"0")+IFERROR(IF(Z55="",0,Z55),"0")+IFERROR(IF(Z56="",0,Z56),"0")+IFERROR(IF(Z57="",0,Z57),"0")</f>
        <v>0.45100000000000001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225</v>
      </c>
      <c r="Y59" s="561">
        <f>IFERROR(SUM(Y52:Y57),"0")</f>
        <v>225</v>
      </c>
      <c r="Z59" s="37"/>
      <c r="AA59" s="562"/>
      <c r="AB59" s="562"/>
      <c r="AC59" s="562"/>
    </row>
    <row r="60" spans="1:68" ht="14.25" hidden="1" customHeight="1" x14ac:dyDescent="0.25">
      <c r="A60" s="585" t="s">
        <v>139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7">
        <v>4680115881440</v>
      </c>
      <c r="E61" s="578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70</v>
      </c>
      <c r="X61" s="559">
        <v>300</v>
      </c>
      <c r="Y61" s="56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7">
        <v>4680115882751</v>
      </c>
      <c r="E62" s="578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7">
        <v>4680115885950</v>
      </c>
      <c r="E63" s="578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7">
        <v>4680115881433</v>
      </c>
      <c r="E64" s="578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27.777777777777775</v>
      </c>
      <c r="Y65" s="561">
        <f>IFERROR(Y61/H61,"0")+IFERROR(Y62/H62,"0")+IFERROR(Y63/H63,"0")+IFERROR(Y64/H64,"0")</f>
        <v>28</v>
      </c>
      <c r="Z65" s="561">
        <f>IFERROR(IF(Z61="",0,Z61),"0")+IFERROR(IF(Z62="",0,Z62),"0")+IFERROR(IF(Z63="",0,Z63),"0")+IFERROR(IF(Z64="",0,Z64),"0")</f>
        <v>0.53144000000000002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300</v>
      </c>
      <c r="Y66" s="561">
        <f>IFERROR(SUM(Y61:Y64),"0")</f>
        <v>302.40000000000003</v>
      </c>
      <c r="Z66" s="37"/>
      <c r="AA66" s="562"/>
      <c r="AB66" s="562"/>
      <c r="AC66" s="562"/>
    </row>
    <row r="67" spans="1:68" ht="14.25" hidden="1" customHeight="1" x14ac:dyDescent="0.25">
      <c r="A67" s="585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7">
        <v>4680115885073</v>
      </c>
      <c r="E68" s="578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7">
        <v>4680115885059</v>
      </c>
      <c r="E69" s="578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7">
        <v>4680115885097</v>
      </c>
      <c r="E70" s="578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5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7">
        <v>4680115881891</v>
      </c>
      <c r="E74" s="578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7">
        <v>4680115885769</v>
      </c>
      <c r="E75" s="578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7">
        <v>4680115884410</v>
      </c>
      <c r="E76" s="578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7">
        <v>4680115884311</v>
      </c>
      <c r="E77" s="578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7">
        <v>4680115885929</v>
      </c>
      <c r="E78" s="578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7">
        <v>4680115884403</v>
      </c>
      <c r="E79" s="578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5" t="s">
        <v>174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7">
        <v>4680115881532</v>
      </c>
      <c r="E83" s="578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7">
        <v>4680115881464</v>
      </c>
      <c r="E84" s="578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1" t="s">
        <v>181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hidden="1" customHeight="1" x14ac:dyDescent="0.25">
      <c r="A88" s="585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7">
        <v>4680115881327</v>
      </c>
      <c r="E89" s="578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7">
        <v>4680115881518</v>
      </c>
      <c r="E90" s="578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7">
        <v>4680115881303</v>
      </c>
      <c r="E91" s="578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70</v>
      </c>
      <c r="X91" s="559">
        <v>158</v>
      </c>
      <c r="Y91" s="560">
        <f>IFERROR(IF(X91="",0,CEILING((X91/$H91),1)*$H91),"")</f>
        <v>162</v>
      </c>
      <c r="Z91" s="36">
        <f>IFERROR(IF(Y91=0,"",ROUNDUP(Y91/H91,0)*0.00902),"")</f>
        <v>0.32472000000000001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165.37333333333333</v>
      </c>
      <c r="BN91" s="64">
        <f>IFERROR(Y91*I91/H91,"0")</f>
        <v>169.56</v>
      </c>
      <c r="BO91" s="64">
        <f>IFERROR(1/J91*(X91/H91),"0")</f>
        <v>0.265993265993266</v>
      </c>
      <c r="BP91" s="64">
        <f>IFERROR(1/J91*(Y91/H91),"0")</f>
        <v>0.27272727272727271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35.111111111111114</v>
      </c>
      <c r="Y92" s="561">
        <f>IFERROR(Y89/H89,"0")+IFERROR(Y90/H90,"0")+IFERROR(Y91/H91,"0")</f>
        <v>36</v>
      </c>
      <c r="Z92" s="561">
        <f>IFERROR(IF(Z89="",0,Z89),"0")+IFERROR(IF(Z90="",0,Z90),"0")+IFERROR(IF(Z91="",0,Z91),"0")</f>
        <v>0.32472000000000001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158</v>
      </c>
      <c r="Y93" s="561">
        <f>IFERROR(SUM(Y89:Y91),"0")</f>
        <v>162</v>
      </c>
      <c r="Z93" s="37"/>
      <c r="AA93" s="562"/>
      <c r="AB93" s="562"/>
      <c r="AC93" s="562"/>
    </row>
    <row r="94" spans="1:68" ht="14.25" hidden="1" customHeight="1" x14ac:dyDescent="0.25">
      <c r="A94" s="585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7">
        <v>4607091386967</v>
      </c>
      <c r="E95" s="578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73"/>
      <c r="R95" s="573"/>
      <c r="S95" s="573"/>
      <c r="T95" s="574"/>
      <c r="U95" s="34"/>
      <c r="V95" s="34"/>
      <c r="W95" s="35" t="s">
        <v>70</v>
      </c>
      <c r="X95" s="559">
        <v>60</v>
      </c>
      <c r="Y95" s="560">
        <f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63.844444444444449</v>
      </c>
      <c r="BN95" s="64">
        <f>IFERROR(Y95*I95/H95,"0")</f>
        <v>68.951999999999998</v>
      </c>
      <c r="BO95" s="64">
        <f>IFERROR(1/J95*(X95/H95),"0")</f>
        <v>0.11574074074074074</v>
      </c>
      <c r="BP95" s="64">
        <f>IFERROR(1/J95*(Y95/H95),"0")</f>
        <v>0.125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7">
        <v>4680115884953</v>
      </c>
      <c r="E96" s="578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7">
        <v>4607091385731</v>
      </c>
      <c r="E97" s="578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7">
        <v>4607091385731</v>
      </c>
      <c r="E98" s="578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70</v>
      </c>
      <c r="X98" s="559">
        <v>135</v>
      </c>
      <c r="Y98" s="560">
        <f>IFERROR(IF(X98="",0,CEILING((X98/$H98),1)*$H98),"")</f>
        <v>135</v>
      </c>
      <c r="Z98" s="36">
        <f>IFERROR(IF(Y98=0,"",ROUNDUP(Y98/H98,0)*0.00651),"")</f>
        <v>0.32550000000000001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147.6</v>
      </c>
      <c r="BN98" s="64">
        <f>IFERROR(Y98*I98/H98,"0")</f>
        <v>147.6</v>
      </c>
      <c r="BO98" s="64">
        <f>IFERROR(1/J98*(X98/H98),"0")</f>
        <v>0.27472527472527475</v>
      </c>
      <c r="BP98" s="64">
        <f>IFERROR(1/J98*(Y98/H98),"0")</f>
        <v>0.27472527472527475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77">
        <v>4680115880894</v>
      </c>
      <c r="E99" s="578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57.407407407407405</v>
      </c>
      <c r="Y100" s="561">
        <f>IFERROR(Y95/H95,"0")+IFERROR(Y96/H96,"0")+IFERROR(Y97/H97,"0")+IFERROR(Y98/H98,"0")+IFERROR(Y99/H99,"0")</f>
        <v>58</v>
      </c>
      <c r="Z100" s="561">
        <f>IFERROR(IF(Z95="",0,Z95),"0")+IFERROR(IF(Z96="",0,Z96),"0")+IFERROR(IF(Z97="",0,Z97),"0")+IFERROR(IF(Z98="",0,Z98),"0")+IFERROR(IF(Z99="",0,Z99),"0")</f>
        <v>0.47733999999999999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195</v>
      </c>
      <c r="Y101" s="561">
        <f>IFERROR(SUM(Y95:Y99),"0")</f>
        <v>199.8</v>
      </c>
      <c r="Z101" s="37"/>
      <c r="AA101" s="562"/>
      <c r="AB101" s="562"/>
      <c r="AC101" s="562"/>
    </row>
    <row r="102" spans="1:68" ht="16.5" hidden="1" customHeight="1" x14ac:dyDescent="0.25">
      <c r="A102" s="571" t="s">
        <v>203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hidden="1" customHeight="1" x14ac:dyDescent="0.25">
      <c r="A103" s="585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7">
        <v>4680115882133</v>
      </c>
      <c r="E104" s="578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77">
        <v>4680115880269</v>
      </c>
      <c r="E105" s="578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7">
        <v>4680115880429</v>
      </c>
      <c r="E106" s="578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70</v>
      </c>
      <c r="X106" s="559">
        <v>135</v>
      </c>
      <c r="Y106" s="560">
        <f>IFERROR(IF(X106="",0,CEILING((X106/$H106),1)*$H106),"")</f>
        <v>135</v>
      </c>
      <c r="Z106" s="36">
        <f>IFERROR(IF(Y106=0,"",ROUNDUP(Y106/H106,0)*0.00902),"")</f>
        <v>0.27060000000000001</v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141.30000000000001</v>
      </c>
      <c r="BN106" s="64">
        <f>IFERROR(Y106*I106/H106,"0")</f>
        <v>141.30000000000001</v>
      </c>
      <c r="BO106" s="64">
        <f>IFERROR(1/J106*(X106/H106),"0")</f>
        <v>0.22727272727272729</v>
      </c>
      <c r="BP106" s="64">
        <f>IFERROR(1/J106*(Y106/H106),"0")</f>
        <v>0.22727272727272729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7">
        <v>4680115881457</v>
      </c>
      <c r="E107" s="578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30</v>
      </c>
      <c r="Y108" s="561">
        <f>IFERROR(Y104/H104,"0")+IFERROR(Y105/H105,"0")+IFERROR(Y106/H106,"0")+IFERROR(Y107/H107,"0")</f>
        <v>30</v>
      </c>
      <c r="Z108" s="561">
        <f>IFERROR(IF(Z104="",0,Z104),"0")+IFERROR(IF(Z105="",0,Z105),"0")+IFERROR(IF(Z106="",0,Z106),"0")+IFERROR(IF(Z107="",0,Z107),"0")</f>
        <v>0.27060000000000001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135</v>
      </c>
      <c r="Y109" s="561">
        <f>IFERROR(SUM(Y104:Y107),"0")</f>
        <v>135</v>
      </c>
      <c r="Z109" s="37"/>
      <c r="AA109" s="562"/>
      <c r="AB109" s="562"/>
      <c r="AC109" s="562"/>
    </row>
    <row r="110" spans="1:68" ht="14.25" hidden="1" customHeight="1" x14ac:dyDescent="0.25">
      <c r="A110" s="585" t="s">
        <v>139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7">
        <v>4680115881488</v>
      </c>
      <c r="E111" s="578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7">
        <v>4680115882775</v>
      </c>
      <c r="E112" s="578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7">
        <v>4680115880658</v>
      </c>
      <c r="E113" s="578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85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577">
        <v>4607091385168</v>
      </c>
      <c r="E117" s="578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77">
        <v>4607091383256</v>
      </c>
      <c r="E118" s="578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7">
        <v>4607091385748</v>
      </c>
      <c r="E119" s="578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70</v>
      </c>
      <c r="X119" s="559">
        <v>135</v>
      </c>
      <c r="Y119" s="560">
        <f>IFERROR(IF(X119="",0,CEILING((X119/$H119),1)*$H119),"")</f>
        <v>135</v>
      </c>
      <c r="Z119" s="36">
        <f>IFERROR(IF(Y119=0,"",ROUNDUP(Y119/H119,0)*0.00651),"")</f>
        <v>0.32550000000000001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147.6</v>
      </c>
      <c r="BN119" s="64">
        <f>IFERROR(Y119*I119/H119,"0")</f>
        <v>147.6</v>
      </c>
      <c r="BO119" s="64">
        <f>IFERROR(1/J119*(X119/H119),"0")</f>
        <v>0.27472527472527475</v>
      </c>
      <c r="BP119" s="64">
        <f>IFERROR(1/J119*(Y119/H119),"0")</f>
        <v>0.27472527472527475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7">
        <v>4680115884533</v>
      </c>
      <c r="E120" s="578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50</v>
      </c>
      <c r="Y121" s="561">
        <f>IFERROR(Y117/H117,"0")+IFERROR(Y118/H118,"0")+IFERROR(Y119/H119,"0")+IFERROR(Y120/H120,"0")</f>
        <v>50</v>
      </c>
      <c r="Z121" s="561">
        <f>IFERROR(IF(Z117="",0,Z117),"0")+IFERROR(IF(Z118="",0,Z118),"0")+IFERROR(IF(Z119="",0,Z119),"0")+IFERROR(IF(Z120="",0,Z120),"0")</f>
        <v>0.32550000000000001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135</v>
      </c>
      <c r="Y122" s="561">
        <f>IFERROR(SUM(Y117:Y120),"0")</f>
        <v>135</v>
      </c>
      <c r="Z122" s="37"/>
      <c r="AA122" s="562"/>
      <c r="AB122" s="562"/>
      <c r="AC122" s="562"/>
    </row>
    <row r="123" spans="1:68" ht="14.25" hidden="1" customHeight="1" x14ac:dyDescent="0.25">
      <c r="A123" s="585" t="s">
        <v>174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7">
        <v>4680115882652</v>
      </c>
      <c r="E124" s="578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7">
        <v>4680115880238</v>
      </c>
      <c r="E125" s="578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1" t="s">
        <v>236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hidden="1" customHeight="1" x14ac:dyDescent="0.25">
      <c r="A129" s="585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7">
        <v>4680115882577</v>
      </c>
      <c r="E130" s="578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70</v>
      </c>
      <c r="X130" s="559">
        <v>32</v>
      </c>
      <c r="Y130" s="560">
        <f>IFERROR(IF(X130="",0,CEILING((X130/$H130),1)*$H130),"")</f>
        <v>32</v>
      </c>
      <c r="Z130" s="36">
        <f>IFERROR(IF(Y130=0,"",ROUNDUP(Y130/H130,0)*0.00651),"")</f>
        <v>6.5100000000000005E-2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33.799999999999997</v>
      </c>
      <c r="BN130" s="64">
        <f>IFERROR(Y130*I130/H130,"0")</f>
        <v>33.799999999999997</v>
      </c>
      <c r="BO130" s="64">
        <f>IFERROR(1/J130*(X130/H130),"0")</f>
        <v>5.4945054945054951E-2</v>
      </c>
      <c r="BP130" s="64">
        <f>IFERROR(1/J130*(Y130/H130),"0")</f>
        <v>5.4945054945054951E-2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77">
        <v>4680115882577</v>
      </c>
      <c r="E131" s="578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10</v>
      </c>
      <c r="Y132" s="561">
        <f>IFERROR(Y130/H130,"0")+IFERROR(Y131/H131,"0")</f>
        <v>10</v>
      </c>
      <c r="Z132" s="561">
        <f>IFERROR(IF(Z130="",0,Z130),"0")+IFERROR(IF(Z131="",0,Z131),"0")</f>
        <v>6.5100000000000005E-2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32</v>
      </c>
      <c r="Y133" s="561">
        <f>IFERROR(SUM(Y130:Y131),"0")</f>
        <v>32</v>
      </c>
      <c r="Z133" s="37"/>
      <c r="AA133" s="562"/>
      <c r="AB133" s="562"/>
      <c r="AC133" s="562"/>
    </row>
    <row r="134" spans="1:68" ht="14.25" hidden="1" customHeight="1" x14ac:dyDescent="0.25">
      <c r="A134" s="585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77">
        <v>4680115883444</v>
      </c>
      <c r="E135" s="578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77">
        <v>4680115883444</v>
      </c>
      <c r="E136" s="578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85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7">
        <v>4680115882584</v>
      </c>
      <c r="E140" s="578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7">
        <v>4680115882584</v>
      </c>
      <c r="E141" s="578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70</v>
      </c>
      <c r="X141" s="559">
        <v>26</v>
      </c>
      <c r="Y141" s="560">
        <f>IFERROR(IF(X141="",0,CEILING((X141/$H141),1)*$H141),"")</f>
        <v>26.400000000000002</v>
      </c>
      <c r="Z141" s="36">
        <f>IFERROR(IF(Y141=0,"",ROUNDUP(Y141/H141,0)*0.00651),"")</f>
        <v>6.5100000000000005E-2</v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28.639393939393941</v>
      </c>
      <c r="BN141" s="64">
        <f>IFERROR(Y141*I141/H141,"0")</f>
        <v>29.080000000000002</v>
      </c>
      <c r="BO141" s="64">
        <f>IFERROR(1/J141*(X141/H141),"0")</f>
        <v>5.4112554112554112E-2</v>
      </c>
      <c r="BP141" s="64">
        <f>IFERROR(1/J141*(Y141/H141),"0")</f>
        <v>5.4945054945054951E-2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9.8484848484848477</v>
      </c>
      <c r="Y142" s="561">
        <f>IFERROR(Y140/H140,"0")+IFERROR(Y141/H141,"0")</f>
        <v>10</v>
      </c>
      <c r="Z142" s="561">
        <f>IFERROR(IF(Z140="",0,Z140),"0")+IFERROR(IF(Z141="",0,Z141),"0")</f>
        <v>6.5100000000000005E-2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26</v>
      </c>
      <c r="Y143" s="561">
        <f>IFERROR(SUM(Y140:Y141),"0")</f>
        <v>26.400000000000002</v>
      </c>
      <c r="Z143" s="37"/>
      <c r="AA143" s="562"/>
      <c r="AB143" s="562"/>
      <c r="AC143" s="562"/>
    </row>
    <row r="144" spans="1:68" ht="16.5" hidden="1" customHeight="1" x14ac:dyDescent="0.25">
      <c r="A144" s="571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hidden="1" customHeight="1" x14ac:dyDescent="0.25">
      <c r="A145" s="585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7">
        <v>4607091384604</v>
      </c>
      <c r="E146" s="578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70</v>
      </c>
      <c r="X146" s="559">
        <v>100</v>
      </c>
      <c r="Y146" s="560">
        <f>IFERROR(IF(X146="",0,CEILING((X146/$H146),1)*$H146),"")</f>
        <v>100</v>
      </c>
      <c r="Z146" s="36">
        <f>IFERROR(IF(Y146=0,"",ROUNDUP(Y146/H146,0)*0.00902),"")</f>
        <v>0.22550000000000001</v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105.25</v>
      </c>
      <c r="BN146" s="64">
        <f>IFERROR(Y146*I146/H146,"0")</f>
        <v>105.25</v>
      </c>
      <c r="BO146" s="64">
        <f>IFERROR(1/J146*(X146/H146),"0")</f>
        <v>0.18939393939393939</v>
      </c>
      <c r="BP146" s="64">
        <f>IFERROR(1/J146*(Y146/H146),"0")</f>
        <v>0.18939393939393939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25</v>
      </c>
      <c r="Y147" s="561">
        <f>IFERROR(Y146/H146,"0")</f>
        <v>25</v>
      </c>
      <c r="Z147" s="561">
        <f>IFERROR(IF(Z146="",0,Z146),"0")</f>
        <v>0.22550000000000001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100</v>
      </c>
      <c r="Y148" s="561">
        <f>IFERROR(SUM(Y146:Y146),"0")</f>
        <v>100</v>
      </c>
      <c r="Z148" s="37"/>
      <c r="AA148" s="562"/>
      <c r="AB148" s="562"/>
      <c r="AC148" s="562"/>
    </row>
    <row r="149" spans="1:68" ht="14.25" hidden="1" customHeight="1" x14ac:dyDescent="0.25">
      <c r="A149" s="585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7">
        <v>4607091387667</v>
      </c>
      <c r="E150" s="578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7">
        <v>4607091387636</v>
      </c>
      <c r="E151" s="578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7">
        <v>4607091382426</v>
      </c>
      <c r="E152" s="578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3" t="s">
        <v>260</v>
      </c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4"/>
      <c r="P155" s="654"/>
      <c r="Q155" s="654"/>
      <c r="R155" s="654"/>
      <c r="S155" s="654"/>
      <c r="T155" s="654"/>
      <c r="U155" s="654"/>
      <c r="V155" s="654"/>
      <c r="W155" s="654"/>
      <c r="X155" s="654"/>
      <c r="Y155" s="654"/>
      <c r="Z155" s="654"/>
      <c r="AA155" s="48"/>
      <c r="AB155" s="48"/>
      <c r="AC155" s="48"/>
    </row>
    <row r="156" spans="1:68" ht="16.5" hidden="1" customHeight="1" x14ac:dyDescent="0.25">
      <c r="A156" s="571" t="s">
        <v>261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hidden="1" customHeight="1" x14ac:dyDescent="0.25">
      <c r="A157" s="585" t="s">
        <v>139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7">
        <v>4680115886223</v>
      </c>
      <c r="E158" s="578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5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7">
        <v>4680115880993</v>
      </c>
      <c r="E162" s="578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7">
        <v>4680115881761</v>
      </c>
      <c r="E163" s="578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7">
        <v>4680115881563</v>
      </c>
      <c r="E164" s="578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70</v>
      </c>
      <c r="X164" s="559">
        <v>40</v>
      </c>
      <c r="Y164" s="560">
        <f t="shared" si="16"/>
        <v>42</v>
      </c>
      <c r="Z164" s="36">
        <f>IFERROR(IF(Y164=0,"",ROUNDUP(Y164/H164,0)*0.00902),"")</f>
        <v>9.0200000000000002E-2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42</v>
      </c>
      <c r="BN164" s="64">
        <f t="shared" si="18"/>
        <v>44.099999999999994</v>
      </c>
      <c r="BO164" s="64">
        <f t="shared" si="19"/>
        <v>7.2150072150072145E-2</v>
      </c>
      <c r="BP164" s="64">
        <f t="shared" si="20"/>
        <v>7.575757575757576E-2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7">
        <v>4680115880986</v>
      </c>
      <c r="E165" s="578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70</v>
      </c>
      <c r="X165" s="559">
        <v>33</v>
      </c>
      <c r="Y165" s="560">
        <f t="shared" si="16"/>
        <v>33.6</v>
      </c>
      <c r="Z165" s="36">
        <f>IFERROR(IF(Y165=0,"",ROUNDUP(Y165/H165,0)*0.00502),"")</f>
        <v>8.0320000000000003E-2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35.042857142857144</v>
      </c>
      <c r="BN165" s="64">
        <f t="shared" si="18"/>
        <v>35.68</v>
      </c>
      <c r="BO165" s="64">
        <f t="shared" si="19"/>
        <v>6.7155067155067152E-2</v>
      </c>
      <c r="BP165" s="64">
        <f t="shared" si="20"/>
        <v>6.8376068376068383E-2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7">
        <v>4680115881785</v>
      </c>
      <c r="E166" s="578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7">
        <v>4680115886537</v>
      </c>
      <c r="E167" s="578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7">
        <v>4680115881679</v>
      </c>
      <c r="E168" s="578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70</v>
      </c>
      <c r="X168" s="559">
        <v>11</v>
      </c>
      <c r="Y168" s="560">
        <f t="shared" si="16"/>
        <v>12.600000000000001</v>
      </c>
      <c r="Z168" s="36">
        <f>IFERROR(IF(Y168=0,"",ROUNDUP(Y168/H168,0)*0.00502),"")</f>
        <v>3.0120000000000001E-2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11.523809523809526</v>
      </c>
      <c r="BN168" s="64">
        <f t="shared" si="18"/>
        <v>13.200000000000003</v>
      </c>
      <c r="BO168" s="64">
        <f t="shared" si="19"/>
        <v>2.2385022385022386E-2</v>
      </c>
      <c r="BP168" s="64">
        <f t="shared" si="20"/>
        <v>2.5641025641025644E-2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7">
        <v>4680115880191</v>
      </c>
      <c r="E169" s="578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7">
        <v>4680115883963</v>
      </c>
      <c r="E170" s="578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30.476190476190474</v>
      </c>
      <c r="Y171" s="561">
        <f>IFERROR(Y162/H162,"0")+IFERROR(Y163/H163,"0")+IFERROR(Y164/H164,"0")+IFERROR(Y165/H165,"0")+IFERROR(Y166/H166,"0")+IFERROR(Y167/H167,"0")+IFERROR(Y168/H168,"0")+IFERROR(Y169/H169,"0")+IFERROR(Y170/H170,"0")</f>
        <v>32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0.20064000000000001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84</v>
      </c>
      <c r="Y172" s="561">
        <f>IFERROR(SUM(Y162:Y170),"0")</f>
        <v>88.199999999999989</v>
      </c>
      <c r="Z172" s="37"/>
      <c r="AA172" s="562"/>
      <c r="AB172" s="562"/>
      <c r="AC172" s="562"/>
    </row>
    <row r="173" spans="1:68" ht="14.25" hidden="1" customHeight="1" x14ac:dyDescent="0.25">
      <c r="A173" s="585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7">
        <v>4680115886780</v>
      </c>
      <c r="E174" s="578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70</v>
      </c>
      <c r="X174" s="559">
        <v>6</v>
      </c>
      <c r="Y174" s="560">
        <f>IFERROR(IF(X174="",0,CEILING((X174/$H174),1)*$H174),"")</f>
        <v>6.3</v>
      </c>
      <c r="Z174" s="36">
        <f>IFERROR(IF(Y174=0,"",ROUNDUP(Y174/H174,0)*0.0059),"")</f>
        <v>2.9499999999999998E-2</v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6.9047619047619042</v>
      </c>
      <c r="BN174" s="64">
        <f>IFERROR(Y174*I174/H174,"0")</f>
        <v>7.25</v>
      </c>
      <c r="BO174" s="64">
        <f>IFERROR(1/J174*(X174/H174),"0")</f>
        <v>2.2045855379188711E-2</v>
      </c>
      <c r="BP174" s="64">
        <f>IFERROR(1/J174*(Y174/H174),"0")</f>
        <v>2.3148148148148147E-2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7">
        <v>4680115886742</v>
      </c>
      <c r="E175" s="578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80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70</v>
      </c>
      <c r="X175" s="559">
        <v>7</v>
      </c>
      <c r="Y175" s="560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2.5720164609053495E-2</v>
      </c>
      <c r="BP175" s="64">
        <f>IFERROR(1/J175*(Y175/H175),"0")</f>
        <v>2.7777777777777776E-2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7">
        <v>4680115886766</v>
      </c>
      <c r="E176" s="578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10.317460317460316</v>
      </c>
      <c r="Y177" s="561">
        <f>IFERROR(Y174/H174,"0")+IFERROR(Y175/H175,"0")+IFERROR(Y176/H176,"0")</f>
        <v>11</v>
      </c>
      <c r="Z177" s="561">
        <f>IFERROR(IF(Z174="",0,Z174),"0")+IFERROR(IF(Z175="",0,Z175),"0")+IFERROR(IF(Z176="",0,Z176),"0")</f>
        <v>6.4899999999999999E-2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13</v>
      </c>
      <c r="Y178" s="561">
        <f>IFERROR(SUM(Y174:Y176),"0")</f>
        <v>13.86</v>
      </c>
      <c r="Z178" s="37"/>
      <c r="AA178" s="562"/>
      <c r="AB178" s="562"/>
      <c r="AC178" s="562"/>
    </row>
    <row r="179" spans="1:68" ht="14.25" hidden="1" customHeight="1" x14ac:dyDescent="0.25">
      <c r="A179" s="585" t="s">
        <v>298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7">
        <v>4680115886797</v>
      </c>
      <c r="E180" s="578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1" t="s">
        <v>301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hidden="1" customHeight="1" x14ac:dyDescent="0.25">
      <c r="A184" s="585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7">
        <v>4680115881402</v>
      </c>
      <c r="E185" s="578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7">
        <v>4680115881396</v>
      </c>
      <c r="E186" s="578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5" t="s">
        <v>139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7">
        <v>4680115882935</v>
      </c>
      <c r="E190" s="578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7">
        <v>4680115880764</v>
      </c>
      <c r="E191" s="578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5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7">
        <v>4680115882683</v>
      </c>
      <c r="E195" s="578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70</v>
      </c>
      <c r="X195" s="559">
        <v>45</v>
      </c>
      <c r="Y195" s="560">
        <f t="shared" ref="Y195:Y202" si="21">IFERROR(IF(X195="",0,CEILING((X195/$H195),1)*$H195),"")</f>
        <v>48.6</v>
      </c>
      <c r="Z195" s="36">
        <f>IFERROR(IF(Y195=0,"",ROUNDUP(Y195/H195,0)*0.00902),"")</f>
        <v>8.1180000000000002E-2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46.75</v>
      </c>
      <c r="BN195" s="64">
        <f t="shared" ref="BN195:BN202" si="23">IFERROR(Y195*I195/H195,"0")</f>
        <v>50.49</v>
      </c>
      <c r="BO195" s="64">
        <f t="shared" ref="BO195:BO202" si="24">IFERROR(1/J195*(X195/H195),"0")</f>
        <v>6.3131313131313122E-2</v>
      </c>
      <c r="BP195" s="64">
        <f t="shared" ref="BP195:BP202" si="25">IFERROR(1/J195*(Y195/H195),"0")</f>
        <v>6.8181818181818177E-2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7">
        <v>4680115882690</v>
      </c>
      <c r="E196" s="578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7">
        <v>4680115882669</v>
      </c>
      <c r="E197" s="578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7">
        <v>4680115882676</v>
      </c>
      <c r="E198" s="578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7">
        <v>4680115884014</v>
      </c>
      <c r="E199" s="578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70</v>
      </c>
      <c r="X199" s="559">
        <v>14</v>
      </c>
      <c r="Y199" s="560">
        <f t="shared" si="21"/>
        <v>14.4</v>
      </c>
      <c r="Z199" s="36">
        <f>IFERROR(IF(Y199=0,"",ROUNDUP(Y199/H199,0)*0.00502),"")</f>
        <v>4.0160000000000001E-2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15.011111111111111</v>
      </c>
      <c r="BN199" s="64">
        <f t="shared" si="23"/>
        <v>15.439999999999998</v>
      </c>
      <c r="BO199" s="64">
        <f t="shared" si="24"/>
        <v>3.3238366571699908E-2</v>
      </c>
      <c r="BP199" s="64">
        <f t="shared" si="25"/>
        <v>3.4188034188034191E-2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7">
        <v>4680115884007</v>
      </c>
      <c r="E200" s="578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7">
        <v>4680115884038</v>
      </c>
      <c r="E201" s="578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7">
        <v>4680115884021</v>
      </c>
      <c r="E202" s="578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16.111111111111111</v>
      </c>
      <c r="Y203" s="561">
        <f>IFERROR(Y195/H195,"0")+IFERROR(Y196/H196,"0")+IFERROR(Y197/H197,"0")+IFERROR(Y198/H198,"0")+IFERROR(Y199/H199,"0")+IFERROR(Y200/H200,"0")+IFERROR(Y201/H201,"0")+IFERROR(Y202/H202,"0")</f>
        <v>17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0.12134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59</v>
      </c>
      <c r="Y204" s="561">
        <f>IFERROR(SUM(Y195:Y202),"0")</f>
        <v>63</v>
      </c>
      <c r="Z204" s="37"/>
      <c r="AA204" s="562"/>
      <c r="AB204" s="562"/>
      <c r="AC204" s="562"/>
    </row>
    <row r="205" spans="1:68" ht="14.25" hidden="1" customHeight="1" x14ac:dyDescent="0.25">
      <c r="A205" s="585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7">
        <v>4680115881594</v>
      </c>
      <c r="E206" s="578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7">
        <v>4680115881617</v>
      </c>
      <c r="E207" s="578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7">
        <v>4680115880573</v>
      </c>
      <c r="E208" s="578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7">
        <v>4680115882195</v>
      </c>
      <c r="E209" s="578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7">
        <v>4680115882607</v>
      </c>
      <c r="E210" s="578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7">
        <v>4680115880092</v>
      </c>
      <c r="E211" s="578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70</v>
      </c>
      <c r="X211" s="559">
        <v>120</v>
      </c>
      <c r="Y211" s="560">
        <f t="shared" si="26"/>
        <v>120</v>
      </c>
      <c r="Z211" s="36">
        <f t="shared" si="31"/>
        <v>0.32550000000000001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132.60000000000002</v>
      </c>
      <c r="BN211" s="64">
        <f t="shared" si="28"/>
        <v>132.60000000000002</v>
      </c>
      <c r="BO211" s="64">
        <f t="shared" si="29"/>
        <v>0.27472527472527475</v>
      </c>
      <c r="BP211" s="64">
        <f t="shared" si="30"/>
        <v>0.27472527472527475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7">
        <v>4680115880221</v>
      </c>
      <c r="E212" s="578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89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70</v>
      </c>
      <c r="X212" s="559">
        <v>120</v>
      </c>
      <c r="Y212" s="560">
        <f t="shared" si="26"/>
        <v>120</v>
      </c>
      <c r="Z212" s="36">
        <f t="shared" si="31"/>
        <v>0.32550000000000001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132.60000000000002</v>
      </c>
      <c r="BN212" s="64">
        <f t="shared" si="28"/>
        <v>132.60000000000002</v>
      </c>
      <c r="BO212" s="64">
        <f t="shared" si="29"/>
        <v>0.27472527472527475</v>
      </c>
      <c r="BP212" s="64">
        <f t="shared" si="30"/>
        <v>0.27472527472527475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7">
        <v>4680115880504</v>
      </c>
      <c r="E213" s="578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7">
        <v>4680115882164</v>
      </c>
      <c r="E214" s="578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100</v>
      </c>
      <c r="Y215" s="561">
        <f>IFERROR(Y206/H206,"0")+IFERROR(Y207/H207,"0")+IFERROR(Y208/H208,"0")+IFERROR(Y209/H209,"0")+IFERROR(Y210/H210,"0")+IFERROR(Y211/H211,"0")+IFERROR(Y212/H212,"0")+IFERROR(Y213/H213,"0")+IFERROR(Y214/H214,"0")</f>
        <v>100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0.65100000000000002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240</v>
      </c>
      <c r="Y216" s="561">
        <f>IFERROR(SUM(Y206:Y214),"0")</f>
        <v>240</v>
      </c>
      <c r="Z216" s="37"/>
      <c r="AA216" s="562"/>
      <c r="AB216" s="562"/>
      <c r="AC216" s="562"/>
    </row>
    <row r="217" spans="1:68" ht="14.25" hidden="1" customHeight="1" x14ac:dyDescent="0.25">
      <c r="A217" s="585" t="s">
        <v>174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7">
        <v>4680115880818</v>
      </c>
      <c r="E218" s="578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7">
        <v>4680115880801</v>
      </c>
      <c r="E219" s="578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70</v>
      </c>
      <c r="X219" s="559">
        <v>24</v>
      </c>
      <c r="Y219" s="560">
        <f>IFERROR(IF(X219="",0,CEILING((X219/$H219),1)*$H219),"")</f>
        <v>24</v>
      </c>
      <c r="Z219" s="36">
        <f>IFERROR(IF(Y219=0,"",ROUNDUP(Y219/H219,0)*0.00651),"")</f>
        <v>6.5100000000000005E-2</v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26.520000000000003</v>
      </c>
      <c r="BN219" s="64">
        <f>IFERROR(Y219*I219/H219,"0")</f>
        <v>26.520000000000003</v>
      </c>
      <c r="BO219" s="64">
        <f>IFERROR(1/J219*(X219/H219),"0")</f>
        <v>5.4945054945054951E-2</v>
      </c>
      <c r="BP219" s="64">
        <f>IFERROR(1/J219*(Y219/H219),"0")</f>
        <v>5.4945054945054951E-2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10</v>
      </c>
      <c r="Y220" s="561">
        <f>IFERROR(Y218/H218,"0")+IFERROR(Y219/H219,"0")</f>
        <v>10</v>
      </c>
      <c r="Z220" s="561">
        <f>IFERROR(IF(Z218="",0,Z218),"0")+IFERROR(IF(Z219="",0,Z219),"0")</f>
        <v>6.5100000000000005E-2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24</v>
      </c>
      <c r="Y221" s="561">
        <f>IFERROR(SUM(Y218:Y219),"0")</f>
        <v>24</v>
      </c>
      <c r="Z221" s="37"/>
      <c r="AA221" s="562"/>
      <c r="AB221" s="562"/>
      <c r="AC221" s="562"/>
    </row>
    <row r="222" spans="1:68" ht="16.5" hidden="1" customHeight="1" x14ac:dyDescent="0.25">
      <c r="A222" s="571" t="s">
        <v>362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hidden="1" customHeight="1" x14ac:dyDescent="0.25">
      <c r="A223" s="585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7">
        <v>4680115884137</v>
      </c>
      <c r="E224" s="578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7">
        <v>4680115884236</v>
      </c>
      <c r="E225" s="578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7">
        <v>4680115884175</v>
      </c>
      <c r="E226" s="578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7">
        <v>4680115884144</v>
      </c>
      <c r="E227" s="578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7">
        <v>4680115886551</v>
      </c>
      <c r="E228" s="578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7">
        <v>4680115884182</v>
      </c>
      <c r="E229" s="578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7">
        <v>4680115884205</v>
      </c>
      <c r="E230" s="578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5" t="s">
        <v>139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7">
        <v>4680115885981</v>
      </c>
      <c r="E234" s="578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5" t="s">
        <v>384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7">
        <v>4680115886803</v>
      </c>
      <c r="E238" s="578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1" t="s">
        <v>387</v>
      </c>
      <c r="Q238" s="573"/>
      <c r="R238" s="573"/>
      <c r="S238" s="573"/>
      <c r="T238" s="574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5" t="s">
        <v>389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7">
        <v>4680115886704</v>
      </c>
      <c r="E242" s="578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70</v>
      </c>
      <c r="X242" s="559">
        <v>1</v>
      </c>
      <c r="Y242" s="560">
        <f>IFERROR(IF(X242="",0,CEILING((X242/$H242),1)*$H242),"")</f>
        <v>1.98</v>
      </c>
      <c r="Z242" s="36">
        <f>IFERROR(IF(Y242=0,"",ROUNDUP(Y242/H242,0)*0.0059),"")</f>
        <v>1.18E-2</v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1.1919191919191918</v>
      </c>
      <c r="BN242" s="64">
        <f>IFERROR(Y242*I242/H242,"0")</f>
        <v>2.36</v>
      </c>
      <c r="BO242" s="64">
        <f>IFERROR(1/J242*(X242/H242),"0")</f>
        <v>4.6763935652824546E-3</v>
      </c>
      <c r="BP242" s="64">
        <f>IFERROR(1/J242*(Y242/H242),"0")</f>
        <v>9.2592592592592587E-3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7">
        <v>4680115886681</v>
      </c>
      <c r="E243" s="578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2" t="s">
        <v>395</v>
      </c>
      <c r="Q243" s="573"/>
      <c r="R243" s="573"/>
      <c r="S243" s="573"/>
      <c r="T243" s="574"/>
      <c r="U243" s="34"/>
      <c r="V243" s="34"/>
      <c r="W243" s="35" t="s">
        <v>70</v>
      </c>
      <c r="X243" s="559">
        <v>9</v>
      </c>
      <c r="Y243" s="560">
        <f>IFERROR(IF(X243="",0,CEILING((X243/$H243),1)*$H243),"")</f>
        <v>9</v>
      </c>
      <c r="Z243" s="36">
        <f>IFERROR(IF(Y243=0,"",ROUNDUP(Y243/H243,0)*0.0059),"")</f>
        <v>2.9499999999999998E-2</v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9.8750000000000018</v>
      </c>
      <c r="BN243" s="64">
        <f>IFERROR(Y243*I243/H243,"0")</f>
        <v>9.8750000000000018</v>
      </c>
      <c r="BO243" s="64">
        <f>IFERROR(1/J243*(X243/H243),"0")</f>
        <v>2.3148148148148147E-2</v>
      </c>
      <c r="BP243" s="64">
        <f>IFERROR(1/J243*(Y243/H243),"0")</f>
        <v>2.3148148148148147E-2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7">
        <v>4680115886735</v>
      </c>
      <c r="E244" s="578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6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70</v>
      </c>
      <c r="X244" s="559">
        <v>4</v>
      </c>
      <c r="Y244" s="560">
        <f>IFERROR(IF(X244="",0,CEILING((X244/$H244),1)*$H244),"")</f>
        <v>4.5</v>
      </c>
      <c r="Z244" s="36">
        <f>IFERROR(IF(Y244=0,"",ROUNDUP(Y244/H244,0)*0.0059),"")</f>
        <v>2.9499999999999998E-2</v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4.844444444444445</v>
      </c>
      <c r="BN244" s="64">
        <f>IFERROR(Y244*I244/H244,"0")</f>
        <v>5.45</v>
      </c>
      <c r="BO244" s="64">
        <f>IFERROR(1/J244*(X244/H244),"0")</f>
        <v>2.0576131687242798E-2</v>
      </c>
      <c r="BP244" s="64">
        <f>IFERROR(1/J244*(Y244/H244),"0")</f>
        <v>2.3148148148148147E-2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7">
        <v>4680115886728</v>
      </c>
      <c r="E245" s="578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4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70</v>
      </c>
      <c r="X245" s="559">
        <v>8</v>
      </c>
      <c r="Y245" s="560">
        <f>IFERROR(IF(X245="",0,CEILING((X245/$H245),1)*$H245),"")</f>
        <v>8.91</v>
      </c>
      <c r="Z245" s="36">
        <f>IFERROR(IF(Y245=0,"",ROUNDUP(Y245/H245,0)*0.0059),"")</f>
        <v>5.3100000000000001E-2</v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9.5353535353535346</v>
      </c>
      <c r="BN245" s="64">
        <f>IFERROR(Y245*I245/H245,"0")</f>
        <v>10.62</v>
      </c>
      <c r="BO245" s="64">
        <f>IFERROR(1/J245*(X245/H245),"0")</f>
        <v>3.7411148522259637E-2</v>
      </c>
      <c r="BP245" s="64">
        <f>IFERROR(1/J245*(Y245/H245),"0")</f>
        <v>4.1666666666666664E-2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77">
        <v>4680115886711</v>
      </c>
      <c r="E246" s="578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18.535353535353536</v>
      </c>
      <c r="Y247" s="561">
        <f>IFERROR(Y242/H242,"0")+IFERROR(Y243/H243,"0")+IFERROR(Y244/H244,"0")+IFERROR(Y245/H245,"0")+IFERROR(Y246/H246,"0")</f>
        <v>21</v>
      </c>
      <c r="Z247" s="561">
        <f>IFERROR(IF(Z242="",0,Z242),"0")+IFERROR(IF(Z243="",0,Z243),"0")+IFERROR(IF(Z244="",0,Z244),"0")+IFERROR(IF(Z245="",0,Z245),"0")+IFERROR(IF(Z246="",0,Z246),"0")</f>
        <v>0.12390000000000001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22</v>
      </c>
      <c r="Y248" s="561">
        <f>IFERROR(SUM(Y242:Y246),"0")</f>
        <v>24.39</v>
      </c>
      <c r="Z248" s="37"/>
      <c r="AA248" s="562"/>
      <c r="AB248" s="562"/>
      <c r="AC248" s="562"/>
    </row>
    <row r="249" spans="1:68" ht="16.5" hidden="1" customHeight="1" x14ac:dyDescent="0.25">
      <c r="A249" s="571" t="s">
        <v>402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hidden="1" customHeight="1" x14ac:dyDescent="0.25">
      <c r="A250" s="585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77">
        <v>4680115885837</v>
      </c>
      <c r="E251" s="578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77">
        <v>4680115885806</v>
      </c>
      <c r="E252" s="578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77">
        <v>4680115885851</v>
      </c>
      <c r="E253" s="578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77">
        <v>4680115885844</v>
      </c>
      <c r="E254" s="578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77">
        <v>4680115885820</v>
      </c>
      <c r="E255" s="578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71" t="s">
        <v>418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hidden="1" customHeight="1" x14ac:dyDescent="0.25">
      <c r="A259" s="585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77">
        <v>4607091383423</v>
      </c>
      <c r="E260" s="578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4301012199</v>
      </c>
      <c r="D261" s="577">
        <v>4680115886957</v>
      </c>
      <c r="E261" s="578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6" t="s">
        <v>423</v>
      </c>
      <c r="Q261" s="573"/>
      <c r="R261" s="573"/>
      <c r="S261" s="573"/>
      <c r="T261" s="574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425</v>
      </c>
      <c r="B262" s="54" t="s">
        <v>426</v>
      </c>
      <c r="C262" s="31">
        <v>4301012098</v>
      </c>
      <c r="D262" s="577">
        <v>4680115885660</v>
      </c>
      <c r="E262" s="578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428</v>
      </c>
      <c r="B263" s="54" t="s">
        <v>429</v>
      </c>
      <c r="C263" s="31">
        <v>4301012176</v>
      </c>
      <c r="D263" s="577">
        <v>4680115886773</v>
      </c>
      <c r="E263" s="578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5" t="s">
        <v>430</v>
      </c>
      <c r="Q263" s="573"/>
      <c r="R263" s="573"/>
      <c r="S263" s="573"/>
      <c r="T263" s="574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1" t="s">
        <v>432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hidden="1" customHeight="1" x14ac:dyDescent="0.25">
      <c r="A267" s="585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hidden="1" customHeight="1" x14ac:dyDescent="0.25">
      <c r="A268" s="54" t="s">
        <v>433</v>
      </c>
      <c r="B268" s="54" t="s">
        <v>434</v>
      </c>
      <c r="C268" s="31">
        <v>4301051893</v>
      </c>
      <c r="D268" s="577">
        <v>4680115886186</v>
      </c>
      <c r="E268" s="578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436</v>
      </c>
      <c r="B269" s="54" t="s">
        <v>437</v>
      </c>
      <c r="C269" s="31">
        <v>4301051795</v>
      </c>
      <c r="D269" s="577">
        <v>4680115881228</v>
      </c>
      <c r="E269" s="578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70</v>
      </c>
      <c r="X269" s="559">
        <v>10</v>
      </c>
      <c r="Y269" s="560">
        <f>IFERROR(IF(X269="",0,CEILING((X269/$H269),1)*$H269),"")</f>
        <v>12</v>
      </c>
      <c r="Z269" s="36">
        <f>IFERROR(IF(Y269=0,"",ROUNDUP(Y269/H269,0)*0.00651),"")</f>
        <v>3.2550000000000003E-2</v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11.050000000000002</v>
      </c>
      <c r="BN269" s="64">
        <f>IFERROR(Y269*I269/H269,"0")</f>
        <v>13.260000000000002</v>
      </c>
      <c r="BO269" s="64">
        <f>IFERROR(1/J269*(X269/H269),"0")</f>
        <v>2.2893772893772896E-2</v>
      </c>
      <c r="BP269" s="64">
        <f>IFERROR(1/J269*(Y269/H269),"0")</f>
        <v>2.7472527472527476E-2</v>
      </c>
    </row>
    <row r="270" spans="1:68" ht="37.5" customHeight="1" x14ac:dyDescent="0.25">
      <c r="A270" s="54" t="s">
        <v>439</v>
      </c>
      <c r="B270" s="54" t="s">
        <v>440</v>
      </c>
      <c r="C270" s="31">
        <v>4301051388</v>
      </c>
      <c r="D270" s="577">
        <v>4680115881211</v>
      </c>
      <c r="E270" s="578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70</v>
      </c>
      <c r="X270" s="559">
        <v>16</v>
      </c>
      <c r="Y270" s="560">
        <f>IFERROR(IF(X270="",0,CEILING((X270/$H270),1)*$H270),"")</f>
        <v>16.8</v>
      </c>
      <c r="Z270" s="36">
        <f>IFERROR(IF(Y270=0,"",ROUNDUP(Y270/H270,0)*0.00651),"")</f>
        <v>4.5569999999999999E-2</v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17.200000000000003</v>
      </c>
      <c r="BN270" s="64">
        <f>IFERROR(Y270*I270/H270,"0")</f>
        <v>18.060000000000002</v>
      </c>
      <c r="BO270" s="64">
        <f>IFERROR(1/J270*(X270/H270),"0")</f>
        <v>3.6630036630036632E-2</v>
      </c>
      <c r="BP270" s="64">
        <f>IFERROR(1/J270*(Y270/H270),"0")</f>
        <v>3.8461538461538471E-2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10.833333333333334</v>
      </c>
      <c r="Y271" s="561">
        <f>IFERROR(Y268/H268,"0")+IFERROR(Y269/H269,"0")+IFERROR(Y270/H270,"0")</f>
        <v>12</v>
      </c>
      <c r="Z271" s="561">
        <f>IFERROR(IF(Z268="",0,Z268),"0")+IFERROR(IF(Z269="",0,Z269),"0")+IFERROR(IF(Z270="",0,Z270),"0")</f>
        <v>7.8119999999999995E-2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26</v>
      </c>
      <c r="Y272" s="561">
        <f>IFERROR(SUM(Y268:Y270),"0")</f>
        <v>28.8</v>
      </c>
      <c r="Z272" s="37"/>
      <c r="AA272" s="562"/>
      <c r="AB272" s="562"/>
      <c r="AC272" s="562"/>
    </row>
    <row r="273" spans="1:68" ht="16.5" hidden="1" customHeight="1" x14ac:dyDescent="0.25">
      <c r="A273" s="571" t="s">
        <v>442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hidden="1" customHeight="1" x14ac:dyDescent="0.25">
      <c r="A274" s="585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hidden="1" customHeight="1" x14ac:dyDescent="0.25">
      <c r="A275" s="54" t="s">
        <v>443</v>
      </c>
      <c r="B275" s="54" t="s">
        <v>444</v>
      </c>
      <c r="C275" s="31">
        <v>4301031307</v>
      </c>
      <c r="D275" s="577">
        <v>4680115880344</v>
      </c>
      <c r="E275" s="578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5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hidden="1" customHeight="1" x14ac:dyDescent="0.25">
      <c r="A279" s="54" t="s">
        <v>446</v>
      </c>
      <c r="B279" s="54" t="s">
        <v>447</v>
      </c>
      <c r="C279" s="31">
        <v>4301051782</v>
      </c>
      <c r="D279" s="577">
        <v>4680115884618</v>
      </c>
      <c r="E279" s="578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1" t="s">
        <v>449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hidden="1" customHeight="1" x14ac:dyDescent="0.25">
      <c r="A283" s="585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hidden="1" customHeight="1" x14ac:dyDescent="0.25">
      <c r="A284" s="54" t="s">
        <v>450</v>
      </c>
      <c r="B284" s="54" t="s">
        <v>451</v>
      </c>
      <c r="C284" s="31">
        <v>4301011662</v>
      </c>
      <c r="D284" s="577">
        <v>4680115883703</v>
      </c>
      <c r="E284" s="578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1" t="s">
        <v>454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hidden="1" customHeight="1" x14ac:dyDescent="0.25">
      <c r="A288" s="585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hidden="1" customHeight="1" x14ac:dyDescent="0.25">
      <c r="A289" s="54" t="s">
        <v>455</v>
      </c>
      <c r="B289" s="54" t="s">
        <v>456</v>
      </c>
      <c r="C289" s="31">
        <v>4301012126</v>
      </c>
      <c r="D289" s="577">
        <v>4607091386004</v>
      </c>
      <c r="E289" s="578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458</v>
      </c>
      <c r="B290" s="54" t="s">
        <v>459</v>
      </c>
      <c r="C290" s="31">
        <v>4301012024</v>
      </c>
      <c r="D290" s="577">
        <v>4680115885615</v>
      </c>
      <c r="E290" s="578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4301012016</v>
      </c>
      <c r="D291" s="577">
        <v>4680115885554</v>
      </c>
      <c r="E291" s="578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461</v>
      </c>
      <c r="B292" s="54" t="s">
        <v>464</v>
      </c>
      <c r="C292" s="31">
        <v>4301011911</v>
      </c>
      <c r="D292" s="577">
        <v>4680115885554</v>
      </c>
      <c r="E292" s="578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467</v>
      </c>
      <c r="B293" s="54" t="s">
        <v>468</v>
      </c>
      <c r="C293" s="31">
        <v>4301011858</v>
      </c>
      <c r="D293" s="577">
        <v>4680115885646</v>
      </c>
      <c r="E293" s="578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470</v>
      </c>
      <c r="B294" s="54" t="s">
        <v>471</v>
      </c>
      <c r="C294" s="31">
        <v>4301011857</v>
      </c>
      <c r="D294" s="577">
        <v>4680115885622</v>
      </c>
      <c r="E294" s="578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472</v>
      </c>
      <c r="B295" s="54" t="s">
        <v>473</v>
      </c>
      <c r="C295" s="31">
        <v>4301011859</v>
      </c>
      <c r="D295" s="577">
        <v>4680115885608</v>
      </c>
      <c r="E295" s="578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68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hidden="1" x14ac:dyDescent="0.2">
      <c r="A297" s="569"/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70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hidden="1" customHeight="1" x14ac:dyDescent="0.25">
      <c r="A298" s="585" t="s">
        <v>64</v>
      </c>
      <c r="B298" s="569"/>
      <c r="C298" s="569"/>
      <c r="D298" s="569"/>
      <c r="E298" s="569"/>
      <c r="F298" s="569"/>
      <c r="G298" s="569"/>
      <c r="H298" s="569"/>
      <c r="I298" s="569"/>
      <c r="J298" s="569"/>
      <c r="K298" s="569"/>
      <c r="L298" s="569"/>
      <c r="M298" s="569"/>
      <c r="N298" s="569"/>
      <c r="O298" s="569"/>
      <c r="P298" s="569"/>
      <c r="Q298" s="569"/>
      <c r="R298" s="569"/>
      <c r="S298" s="569"/>
      <c r="T298" s="569"/>
      <c r="U298" s="569"/>
      <c r="V298" s="569"/>
      <c r="W298" s="569"/>
      <c r="X298" s="569"/>
      <c r="Y298" s="569"/>
      <c r="Z298" s="569"/>
      <c r="AA298" s="555"/>
      <c r="AB298" s="555"/>
      <c r="AC298" s="555"/>
    </row>
    <row r="299" spans="1:68" ht="27" hidden="1" customHeight="1" x14ac:dyDescent="0.25">
      <c r="A299" s="54" t="s">
        <v>475</v>
      </c>
      <c r="B299" s="54" t="s">
        <v>476</v>
      </c>
      <c r="C299" s="31">
        <v>4301030878</v>
      </c>
      <c r="D299" s="577">
        <v>4607091387193</v>
      </c>
      <c r="E299" s="578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77">
        <v>4607091387230</v>
      </c>
      <c r="E300" s="578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70</v>
      </c>
      <c r="X300" s="559">
        <v>300</v>
      </c>
      <c r="Y300" s="560">
        <f t="shared" si="42"/>
        <v>302.40000000000003</v>
      </c>
      <c r="Z300" s="36">
        <f>IFERROR(IF(Y300=0,"",ROUNDUP(Y300/H300,0)*0.00902),"")</f>
        <v>0.64944000000000002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319.28571428571428</v>
      </c>
      <c r="BN300" s="64">
        <f t="shared" si="44"/>
        <v>321.83999999999997</v>
      </c>
      <c r="BO300" s="64">
        <f t="shared" si="45"/>
        <v>0.54112554112554112</v>
      </c>
      <c r="BP300" s="64">
        <f t="shared" si="46"/>
        <v>0.54545454545454541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4301031154</v>
      </c>
      <c r="D301" s="577">
        <v>4607091387292</v>
      </c>
      <c r="E301" s="578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4301031152</v>
      </c>
      <c r="D302" s="577">
        <v>4607091387285</v>
      </c>
      <c r="E302" s="578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70</v>
      </c>
      <c r="X302" s="559">
        <v>6</v>
      </c>
      <c r="Y302" s="560">
        <f t="shared" si="42"/>
        <v>6.3000000000000007</v>
      </c>
      <c r="Z302" s="36">
        <f>IFERROR(IF(Y302=0,"",ROUNDUP(Y302/H302,0)*0.00502),"")</f>
        <v>1.506E-2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6.371428571428571</v>
      </c>
      <c r="BN302" s="64">
        <f t="shared" si="44"/>
        <v>6.69</v>
      </c>
      <c r="BO302" s="64">
        <f t="shared" si="45"/>
        <v>1.2210012210012212E-2</v>
      </c>
      <c r="BP302" s="64">
        <f t="shared" si="46"/>
        <v>1.2820512820512822E-2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4301031305</v>
      </c>
      <c r="D303" s="577">
        <v>4607091389845</v>
      </c>
      <c r="E303" s="578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489</v>
      </c>
      <c r="B304" s="54" t="s">
        <v>490</v>
      </c>
      <c r="C304" s="31">
        <v>4301031306</v>
      </c>
      <c r="D304" s="577">
        <v>4680115882881</v>
      </c>
      <c r="E304" s="578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491</v>
      </c>
      <c r="B305" s="54" t="s">
        <v>492</v>
      </c>
      <c r="C305" s="31">
        <v>4301031066</v>
      </c>
      <c r="D305" s="577">
        <v>4607091383836</v>
      </c>
      <c r="E305" s="578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68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74.285714285714292</v>
      </c>
      <c r="Y306" s="561">
        <f>IFERROR(Y299/H299,"0")+IFERROR(Y300/H300,"0")+IFERROR(Y301/H301,"0")+IFERROR(Y302/H302,"0")+IFERROR(Y303/H303,"0")+IFERROR(Y304/H304,"0")+IFERROR(Y305/H305,"0")</f>
        <v>75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0.66449999999999998</v>
      </c>
      <c r="AA306" s="562"/>
      <c r="AB306" s="562"/>
      <c r="AC306" s="562"/>
    </row>
    <row r="307" spans="1:68" x14ac:dyDescent="0.2">
      <c r="A307" s="569"/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70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306</v>
      </c>
      <c r="Y307" s="561">
        <f>IFERROR(SUM(Y299:Y305),"0")</f>
        <v>308.70000000000005</v>
      </c>
      <c r="Z307" s="37"/>
      <c r="AA307" s="562"/>
      <c r="AB307" s="562"/>
      <c r="AC307" s="562"/>
    </row>
    <row r="308" spans="1:68" ht="14.25" hidden="1" customHeight="1" x14ac:dyDescent="0.25">
      <c r="A308" s="585" t="s">
        <v>74</v>
      </c>
      <c r="B308" s="569"/>
      <c r="C308" s="569"/>
      <c r="D308" s="569"/>
      <c r="E308" s="569"/>
      <c r="F308" s="569"/>
      <c r="G308" s="569"/>
      <c r="H308" s="569"/>
      <c r="I308" s="569"/>
      <c r="J308" s="569"/>
      <c r="K308" s="569"/>
      <c r="L308" s="569"/>
      <c r="M308" s="569"/>
      <c r="N308" s="569"/>
      <c r="O308" s="569"/>
      <c r="P308" s="569"/>
      <c r="Q308" s="569"/>
      <c r="R308" s="569"/>
      <c r="S308" s="569"/>
      <c r="T308" s="569"/>
      <c r="U308" s="569"/>
      <c r="V308" s="569"/>
      <c r="W308" s="569"/>
      <c r="X308" s="569"/>
      <c r="Y308" s="569"/>
      <c r="Z308" s="569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77">
        <v>4607091387766</v>
      </c>
      <c r="E309" s="578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70</v>
      </c>
      <c r="X309" s="559">
        <v>664</v>
      </c>
      <c r="Y309" s="560">
        <f>IFERROR(IF(X309="",0,CEILING((X309/$H309),1)*$H309),"")</f>
        <v>670.8</v>
      </c>
      <c r="Z309" s="36">
        <f>IFERROR(IF(Y309=0,"",ROUNDUP(Y309/H309,0)*0.01898),"")</f>
        <v>1.63228</v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707.67076923076934</v>
      </c>
      <c r="BN309" s="64">
        <f>IFERROR(Y309*I309/H309,"0")</f>
        <v>714.91800000000012</v>
      </c>
      <c r="BO309" s="64">
        <f>IFERROR(1/J309*(X309/H309),"0")</f>
        <v>1.3301282051282051</v>
      </c>
      <c r="BP309" s="64">
        <f>IFERROR(1/J309*(Y309/H309),"0")</f>
        <v>1.34375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4301051818</v>
      </c>
      <c r="D310" s="577">
        <v>4607091387957</v>
      </c>
      <c r="E310" s="578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4301051819</v>
      </c>
      <c r="D311" s="577">
        <v>4607091387964</v>
      </c>
      <c r="E311" s="578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4301051734</v>
      </c>
      <c r="D312" s="577">
        <v>4680115884588</v>
      </c>
      <c r="E312" s="578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70</v>
      </c>
      <c r="X312" s="559">
        <v>59</v>
      </c>
      <c r="Y312" s="560">
        <f>IFERROR(IF(X312="",0,CEILING((X312/$H312),1)*$H312),"")</f>
        <v>60</v>
      </c>
      <c r="Z312" s="36">
        <f>IFERROR(IF(Y312=0,"",ROUNDUP(Y312/H312,0)*0.00651),"")</f>
        <v>0.13020000000000001</v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63.838000000000001</v>
      </c>
      <c r="BN312" s="64">
        <f>IFERROR(Y312*I312/H312,"0")</f>
        <v>64.92</v>
      </c>
      <c r="BO312" s="64">
        <f>IFERROR(1/J312*(X312/H312),"0")</f>
        <v>0.10805860805860808</v>
      </c>
      <c r="BP312" s="64">
        <f>IFERROR(1/J312*(Y312/H312),"0")</f>
        <v>0.1098901098901099</v>
      </c>
    </row>
    <row r="313" spans="1:68" ht="27" hidden="1" customHeight="1" x14ac:dyDescent="0.25">
      <c r="A313" s="54" t="s">
        <v>506</v>
      </c>
      <c r="B313" s="54" t="s">
        <v>507</v>
      </c>
      <c r="C313" s="31">
        <v>4301051578</v>
      </c>
      <c r="D313" s="577">
        <v>4607091387513</v>
      </c>
      <c r="E313" s="578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68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104.7948717948718</v>
      </c>
      <c r="Y314" s="561">
        <f>IFERROR(Y309/H309,"0")+IFERROR(Y310/H310,"0")+IFERROR(Y311/H311,"0")+IFERROR(Y312/H312,"0")+IFERROR(Y313/H313,"0")</f>
        <v>106</v>
      </c>
      <c r="Z314" s="561">
        <f>IFERROR(IF(Z309="",0,Z309),"0")+IFERROR(IF(Z310="",0,Z310),"0")+IFERROR(IF(Z311="",0,Z311),"0")+IFERROR(IF(Z312="",0,Z312),"0")+IFERROR(IF(Z313="",0,Z313),"0")</f>
        <v>1.76248</v>
      </c>
      <c r="AA314" s="562"/>
      <c r="AB314" s="562"/>
      <c r="AC314" s="562"/>
    </row>
    <row r="315" spans="1:68" x14ac:dyDescent="0.2">
      <c r="A315" s="569"/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70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723</v>
      </c>
      <c r="Y315" s="561">
        <f>IFERROR(SUM(Y309:Y313),"0")</f>
        <v>730.8</v>
      </c>
      <c r="Z315" s="37"/>
      <c r="AA315" s="562"/>
      <c r="AB315" s="562"/>
      <c r="AC315" s="562"/>
    </row>
    <row r="316" spans="1:68" ht="14.25" hidden="1" customHeight="1" x14ac:dyDescent="0.25">
      <c r="A316" s="585" t="s">
        <v>174</v>
      </c>
      <c r="B316" s="569"/>
      <c r="C316" s="569"/>
      <c r="D316" s="569"/>
      <c r="E316" s="569"/>
      <c r="F316" s="569"/>
      <c r="G316" s="569"/>
      <c r="H316" s="569"/>
      <c r="I316" s="569"/>
      <c r="J316" s="569"/>
      <c r="K316" s="569"/>
      <c r="L316" s="569"/>
      <c r="M316" s="569"/>
      <c r="N316" s="569"/>
      <c r="O316" s="569"/>
      <c r="P316" s="569"/>
      <c r="Q316" s="569"/>
      <c r="R316" s="569"/>
      <c r="S316" s="569"/>
      <c r="T316" s="569"/>
      <c r="U316" s="569"/>
      <c r="V316" s="569"/>
      <c r="W316" s="569"/>
      <c r="X316" s="569"/>
      <c r="Y316" s="569"/>
      <c r="Z316" s="569"/>
      <c r="AA316" s="555"/>
      <c r="AB316" s="555"/>
      <c r="AC316" s="555"/>
    </row>
    <row r="317" spans="1:68" ht="27" hidden="1" customHeight="1" x14ac:dyDescent="0.25">
      <c r="A317" s="54" t="s">
        <v>509</v>
      </c>
      <c r="B317" s="54" t="s">
        <v>510</v>
      </c>
      <c r="C317" s="31">
        <v>4301060387</v>
      </c>
      <c r="D317" s="577">
        <v>4607091380880</v>
      </c>
      <c r="E317" s="578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512</v>
      </c>
      <c r="B318" s="54" t="s">
        <v>513</v>
      </c>
      <c r="C318" s="31">
        <v>4301060406</v>
      </c>
      <c r="D318" s="577">
        <v>4607091384482</v>
      </c>
      <c r="E318" s="578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70</v>
      </c>
      <c r="X318" s="559">
        <v>34</v>
      </c>
      <c r="Y318" s="560">
        <f>IFERROR(IF(X318="",0,CEILING((X318/$H318),1)*$H318),"")</f>
        <v>39</v>
      </c>
      <c r="Z318" s="36">
        <f>IFERROR(IF(Y318=0,"",ROUNDUP(Y318/H318,0)*0.01898),"")</f>
        <v>9.4899999999999998E-2</v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36.262307692307694</v>
      </c>
      <c r="BN318" s="64">
        <f>IFERROR(Y318*I318/H318,"0")</f>
        <v>41.595000000000006</v>
      </c>
      <c r="BO318" s="64">
        <f>IFERROR(1/J318*(X318/H318),"0")</f>
        <v>6.8108974358974367E-2</v>
      </c>
      <c r="BP318" s="64">
        <f>IFERROR(1/J318*(Y318/H318),"0")</f>
        <v>7.8125E-2</v>
      </c>
    </row>
    <row r="319" spans="1:68" ht="16.5" hidden="1" customHeight="1" x14ac:dyDescent="0.25">
      <c r="A319" s="54" t="s">
        <v>515</v>
      </c>
      <c r="B319" s="54" t="s">
        <v>516</v>
      </c>
      <c r="C319" s="31">
        <v>4301060484</v>
      </c>
      <c r="D319" s="577">
        <v>4607091380897</v>
      </c>
      <c r="E319" s="578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68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4.3589743589743595</v>
      </c>
      <c r="Y320" s="561">
        <f>IFERROR(Y317/H317,"0")+IFERROR(Y318/H318,"0")+IFERROR(Y319/H319,"0")</f>
        <v>5</v>
      </c>
      <c r="Z320" s="561">
        <f>IFERROR(IF(Z317="",0,Z317),"0")+IFERROR(IF(Z318="",0,Z318),"0")+IFERROR(IF(Z319="",0,Z319),"0")</f>
        <v>9.4899999999999998E-2</v>
      </c>
      <c r="AA320" s="562"/>
      <c r="AB320" s="562"/>
      <c r="AC320" s="562"/>
    </row>
    <row r="321" spans="1:68" x14ac:dyDescent="0.2">
      <c r="A321" s="569"/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70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34</v>
      </c>
      <c r="Y321" s="561">
        <f>IFERROR(SUM(Y317:Y319),"0")</f>
        <v>39</v>
      </c>
      <c r="Z321" s="37"/>
      <c r="AA321" s="562"/>
      <c r="AB321" s="562"/>
      <c r="AC321" s="562"/>
    </row>
    <row r="322" spans="1:68" ht="14.25" hidden="1" customHeight="1" x14ac:dyDescent="0.25">
      <c r="A322" s="585" t="s">
        <v>95</v>
      </c>
      <c r="B322" s="569"/>
      <c r="C322" s="569"/>
      <c r="D322" s="569"/>
      <c r="E322" s="569"/>
      <c r="F322" s="569"/>
      <c r="G322" s="569"/>
      <c r="H322" s="569"/>
      <c r="I322" s="569"/>
      <c r="J322" s="569"/>
      <c r="K322" s="569"/>
      <c r="L322" s="569"/>
      <c r="M322" s="569"/>
      <c r="N322" s="569"/>
      <c r="O322" s="569"/>
      <c r="P322" s="569"/>
      <c r="Q322" s="569"/>
      <c r="R322" s="569"/>
      <c r="S322" s="569"/>
      <c r="T322" s="569"/>
      <c r="U322" s="569"/>
      <c r="V322" s="569"/>
      <c r="W322" s="569"/>
      <c r="X322" s="569"/>
      <c r="Y322" s="569"/>
      <c r="Z322" s="569"/>
      <c r="AA322" s="555"/>
      <c r="AB322" s="555"/>
      <c r="AC322" s="555"/>
    </row>
    <row r="323" spans="1:68" ht="27" hidden="1" customHeight="1" x14ac:dyDescent="0.25">
      <c r="A323" s="54" t="s">
        <v>518</v>
      </c>
      <c r="B323" s="54" t="s">
        <v>519</v>
      </c>
      <c r="C323" s="31">
        <v>4301030235</v>
      </c>
      <c r="D323" s="577">
        <v>4607091388381</v>
      </c>
      <c r="E323" s="578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3" t="s">
        <v>520</v>
      </c>
      <c r="Q323" s="573"/>
      <c r="R323" s="573"/>
      <c r="S323" s="573"/>
      <c r="T323" s="574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4301030232</v>
      </c>
      <c r="D324" s="577">
        <v>4607091388374</v>
      </c>
      <c r="E324" s="578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33" t="s">
        <v>524</v>
      </c>
      <c r="Q324" s="573"/>
      <c r="R324" s="573"/>
      <c r="S324" s="573"/>
      <c r="T324" s="574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4301032015</v>
      </c>
      <c r="D325" s="577">
        <v>4607091383102</v>
      </c>
      <c r="E325" s="578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70</v>
      </c>
      <c r="X325" s="559">
        <v>7</v>
      </c>
      <c r="Y325" s="560">
        <f>IFERROR(IF(X325="",0,CEILING((X325/$H325),1)*$H325),"")</f>
        <v>7.6499999999999995</v>
      </c>
      <c r="Z325" s="36">
        <f>IFERROR(IF(Y325=0,"",ROUNDUP(Y325/H325,0)*0.00651),"")</f>
        <v>1.9529999999999999E-2</v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8.1117647058823543</v>
      </c>
      <c r="BN325" s="64">
        <f>IFERROR(Y325*I325/H325,"0")</f>
        <v>8.8650000000000002</v>
      </c>
      <c r="BO325" s="64">
        <f>IFERROR(1/J325*(X325/H325),"0")</f>
        <v>1.508295625942685E-2</v>
      </c>
      <c r="BP325" s="64">
        <f>IFERROR(1/J325*(Y325/H325),"0")</f>
        <v>1.6483516483516484E-2</v>
      </c>
    </row>
    <row r="326" spans="1:68" ht="27" customHeight="1" x14ac:dyDescent="0.25">
      <c r="A326" s="54" t="s">
        <v>528</v>
      </c>
      <c r="B326" s="54" t="s">
        <v>529</v>
      </c>
      <c r="C326" s="31">
        <v>4301030233</v>
      </c>
      <c r="D326" s="577">
        <v>4607091388404</v>
      </c>
      <c r="E326" s="578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70</v>
      </c>
      <c r="X326" s="559">
        <v>11</v>
      </c>
      <c r="Y326" s="560">
        <f>IFERROR(IF(X326="",0,CEILING((X326/$H326),1)*$H326),"")</f>
        <v>12.75</v>
      </c>
      <c r="Z326" s="36">
        <f>IFERROR(IF(Y326=0,"",ROUNDUP(Y326/H326,0)*0.00651),"")</f>
        <v>3.2550000000000003E-2</v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12.423529411764706</v>
      </c>
      <c r="BN326" s="64">
        <f>IFERROR(Y326*I326/H326,"0")</f>
        <v>14.4</v>
      </c>
      <c r="BO326" s="64">
        <f>IFERROR(1/J326*(X326/H326),"0")</f>
        <v>2.3701788407670767E-2</v>
      </c>
      <c r="BP326" s="64">
        <f>IFERROR(1/J326*(Y326/H326),"0")</f>
        <v>2.7472527472527476E-2</v>
      </c>
    </row>
    <row r="327" spans="1:68" x14ac:dyDescent="0.2">
      <c r="A327" s="568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7.0588235294117654</v>
      </c>
      <c r="Y327" s="561">
        <f>IFERROR(Y323/H323,"0")+IFERROR(Y324/H324,"0")+IFERROR(Y325/H325,"0")+IFERROR(Y326/H326,"0")</f>
        <v>8</v>
      </c>
      <c r="Z327" s="561">
        <f>IFERROR(IF(Z323="",0,Z323),"0")+IFERROR(IF(Z324="",0,Z324),"0")+IFERROR(IF(Z325="",0,Z325),"0")+IFERROR(IF(Z326="",0,Z326),"0")</f>
        <v>5.2080000000000001E-2</v>
      </c>
      <c r="AA327" s="562"/>
      <c r="AB327" s="562"/>
      <c r="AC327" s="562"/>
    </row>
    <row r="328" spans="1:68" x14ac:dyDescent="0.2">
      <c r="A328" s="569"/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70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18</v>
      </c>
      <c r="Y328" s="561">
        <f>IFERROR(SUM(Y323:Y326),"0")</f>
        <v>20.399999999999999</v>
      </c>
      <c r="Z328" s="37"/>
      <c r="AA328" s="562"/>
      <c r="AB328" s="562"/>
      <c r="AC328" s="562"/>
    </row>
    <row r="329" spans="1:68" ht="14.25" hidden="1" customHeight="1" x14ac:dyDescent="0.25">
      <c r="A329" s="585" t="s">
        <v>530</v>
      </c>
      <c r="B329" s="569"/>
      <c r="C329" s="569"/>
      <c r="D329" s="569"/>
      <c r="E329" s="569"/>
      <c r="F329" s="569"/>
      <c r="G329" s="569"/>
      <c r="H329" s="569"/>
      <c r="I329" s="569"/>
      <c r="J329" s="569"/>
      <c r="K329" s="569"/>
      <c r="L329" s="569"/>
      <c r="M329" s="569"/>
      <c r="N329" s="569"/>
      <c r="O329" s="569"/>
      <c r="P329" s="569"/>
      <c r="Q329" s="569"/>
      <c r="R329" s="569"/>
      <c r="S329" s="569"/>
      <c r="T329" s="569"/>
      <c r="U329" s="569"/>
      <c r="V329" s="569"/>
      <c r="W329" s="569"/>
      <c r="X329" s="569"/>
      <c r="Y329" s="569"/>
      <c r="Z329" s="569"/>
      <c r="AA329" s="555"/>
      <c r="AB329" s="555"/>
      <c r="AC329" s="555"/>
    </row>
    <row r="330" spans="1:68" ht="16.5" customHeight="1" x14ac:dyDescent="0.25">
      <c r="A330" s="54" t="s">
        <v>531</v>
      </c>
      <c r="B330" s="54" t="s">
        <v>532</v>
      </c>
      <c r="C330" s="31">
        <v>4301180007</v>
      </c>
      <c r="D330" s="577">
        <v>4680115881808</v>
      </c>
      <c r="E330" s="578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70</v>
      </c>
      <c r="X330" s="559">
        <v>15</v>
      </c>
      <c r="Y330" s="560">
        <f>IFERROR(IF(X330="",0,CEILING((X330/$H330),1)*$H330),"")</f>
        <v>16</v>
      </c>
      <c r="Z330" s="36">
        <f>IFERROR(IF(Y330=0,"",ROUNDUP(Y330/H330,0)*0.00474),"")</f>
        <v>3.7920000000000002E-2</v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16.8</v>
      </c>
      <c r="BN330" s="64">
        <f>IFERROR(Y330*I330/H330,"0")</f>
        <v>17.920000000000002</v>
      </c>
      <c r="BO330" s="64">
        <f>IFERROR(1/J330*(X330/H330),"0")</f>
        <v>3.1512605042016806E-2</v>
      </c>
      <c r="BP330" s="64">
        <f>IFERROR(1/J330*(Y330/H330),"0")</f>
        <v>3.3613445378151259E-2</v>
      </c>
    </row>
    <row r="331" spans="1:68" ht="27" hidden="1" customHeight="1" x14ac:dyDescent="0.25">
      <c r="A331" s="54" t="s">
        <v>535</v>
      </c>
      <c r="B331" s="54" t="s">
        <v>536</v>
      </c>
      <c r="C331" s="31">
        <v>4301180006</v>
      </c>
      <c r="D331" s="577">
        <v>4680115881822</v>
      </c>
      <c r="E331" s="578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6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537</v>
      </c>
      <c r="B332" s="54" t="s">
        <v>538</v>
      </c>
      <c r="C332" s="31">
        <v>4301180001</v>
      </c>
      <c r="D332" s="577">
        <v>4680115880016</v>
      </c>
      <c r="E332" s="578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70</v>
      </c>
      <c r="X332" s="559">
        <v>11</v>
      </c>
      <c r="Y332" s="560">
        <f>IFERROR(IF(X332="",0,CEILING((X332/$H332),1)*$H332),"")</f>
        <v>12</v>
      </c>
      <c r="Z332" s="36">
        <f>IFERROR(IF(Y332=0,"",ROUNDUP(Y332/H332,0)*0.00474),"")</f>
        <v>2.844E-2</v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12.32</v>
      </c>
      <c r="BN332" s="64">
        <f>IFERROR(Y332*I332/H332,"0")</f>
        <v>13.440000000000001</v>
      </c>
      <c r="BO332" s="64">
        <f>IFERROR(1/J332*(X332/H332),"0")</f>
        <v>2.3109243697478989E-2</v>
      </c>
      <c r="BP332" s="64">
        <f>IFERROR(1/J332*(Y332/H332),"0")</f>
        <v>2.5210084033613446E-2</v>
      </c>
    </row>
    <row r="333" spans="1:68" x14ac:dyDescent="0.2">
      <c r="A333" s="568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13</v>
      </c>
      <c r="Y333" s="561">
        <f>IFERROR(Y330/H330,"0")+IFERROR(Y331/H331,"0")+IFERROR(Y332/H332,"0")</f>
        <v>14</v>
      </c>
      <c r="Z333" s="561">
        <f>IFERROR(IF(Z330="",0,Z330),"0")+IFERROR(IF(Z331="",0,Z331),"0")+IFERROR(IF(Z332="",0,Z332),"0")</f>
        <v>6.6360000000000002E-2</v>
      </c>
      <c r="AA333" s="562"/>
      <c r="AB333" s="562"/>
      <c r="AC333" s="562"/>
    </row>
    <row r="334" spans="1:68" x14ac:dyDescent="0.2">
      <c r="A334" s="569"/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70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26</v>
      </c>
      <c r="Y334" s="561">
        <f>IFERROR(SUM(Y330:Y332),"0")</f>
        <v>28</v>
      </c>
      <c r="Z334" s="37"/>
      <c r="AA334" s="562"/>
      <c r="AB334" s="562"/>
      <c r="AC334" s="562"/>
    </row>
    <row r="335" spans="1:68" ht="16.5" hidden="1" customHeight="1" x14ac:dyDescent="0.25">
      <c r="A335" s="571" t="s">
        <v>539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4"/>
      <c r="AB335" s="554"/>
      <c r="AC335" s="554"/>
    </row>
    <row r="336" spans="1:68" ht="14.25" hidden="1" customHeight="1" x14ac:dyDescent="0.25">
      <c r="A336" s="585" t="s">
        <v>74</v>
      </c>
      <c r="B336" s="569"/>
      <c r="C336" s="569"/>
      <c r="D336" s="569"/>
      <c r="E336" s="569"/>
      <c r="F336" s="569"/>
      <c r="G336" s="569"/>
      <c r="H336" s="569"/>
      <c r="I336" s="569"/>
      <c r="J336" s="569"/>
      <c r="K336" s="569"/>
      <c r="L336" s="569"/>
      <c r="M336" s="569"/>
      <c r="N336" s="569"/>
      <c r="O336" s="569"/>
      <c r="P336" s="569"/>
      <c r="Q336" s="569"/>
      <c r="R336" s="569"/>
      <c r="S336" s="569"/>
      <c r="T336" s="569"/>
      <c r="U336" s="569"/>
      <c r="V336" s="569"/>
      <c r="W336" s="569"/>
      <c r="X336" s="569"/>
      <c r="Y336" s="569"/>
      <c r="Z336" s="569"/>
      <c r="AA336" s="555"/>
      <c r="AB336" s="555"/>
      <c r="AC336" s="555"/>
    </row>
    <row r="337" spans="1:68" ht="27" hidden="1" customHeight="1" x14ac:dyDescent="0.25">
      <c r="A337" s="54" t="s">
        <v>540</v>
      </c>
      <c r="B337" s="54" t="s">
        <v>541</v>
      </c>
      <c r="C337" s="31">
        <v>4301051489</v>
      </c>
      <c r="D337" s="577">
        <v>4607091387919</v>
      </c>
      <c r="E337" s="578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543</v>
      </c>
      <c r="B338" s="54" t="s">
        <v>544</v>
      </c>
      <c r="C338" s="31">
        <v>4301051461</v>
      </c>
      <c r="D338" s="577">
        <v>4680115883604</v>
      </c>
      <c r="E338" s="578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70</v>
      </c>
      <c r="X338" s="559">
        <v>105</v>
      </c>
      <c r="Y338" s="560">
        <f>IFERROR(IF(X338="",0,CEILING((X338/$H338),1)*$H338),"")</f>
        <v>105</v>
      </c>
      <c r="Z338" s="36">
        <f>IFERROR(IF(Y338=0,"",ROUNDUP(Y338/H338,0)*0.00651),"")</f>
        <v>0.32550000000000001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117.59999999999998</v>
      </c>
      <c r="BN338" s="64">
        <f>IFERROR(Y338*I338/H338,"0")</f>
        <v>117.59999999999998</v>
      </c>
      <c r="BO338" s="64">
        <f>IFERROR(1/J338*(X338/H338),"0")</f>
        <v>0.27472527472527475</v>
      </c>
      <c r="BP338" s="64">
        <f>IFERROR(1/J338*(Y338/H338),"0")</f>
        <v>0.27472527472527475</v>
      </c>
    </row>
    <row r="339" spans="1:68" ht="27" customHeight="1" x14ac:dyDescent="0.25">
      <c r="A339" s="54" t="s">
        <v>546</v>
      </c>
      <c r="B339" s="54" t="s">
        <v>547</v>
      </c>
      <c r="C339" s="31">
        <v>4301051864</v>
      </c>
      <c r="D339" s="577">
        <v>4680115883567</v>
      </c>
      <c r="E339" s="578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70</v>
      </c>
      <c r="X339" s="559">
        <v>57</v>
      </c>
      <c r="Y339" s="560">
        <f>IFERROR(IF(X339="",0,CEILING((X339/$H339),1)*$H339),"")</f>
        <v>58.800000000000004</v>
      </c>
      <c r="Z339" s="36">
        <f>IFERROR(IF(Y339=0,"",ROUNDUP(Y339/H339,0)*0.00651),"")</f>
        <v>0.18228</v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63.514285714285712</v>
      </c>
      <c r="BN339" s="64">
        <f>IFERROR(Y339*I339/H339,"0")</f>
        <v>65.52000000000001</v>
      </c>
      <c r="BO339" s="64">
        <f>IFERROR(1/J339*(X339/H339),"0")</f>
        <v>0.14913657770800628</v>
      </c>
      <c r="BP339" s="64">
        <f>IFERROR(1/J339*(Y339/H339),"0")</f>
        <v>0.15384615384615385</v>
      </c>
    </row>
    <row r="340" spans="1:68" x14ac:dyDescent="0.2">
      <c r="A340" s="568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77.142857142857139</v>
      </c>
      <c r="Y340" s="561">
        <f>IFERROR(Y337/H337,"0")+IFERROR(Y338/H338,"0")+IFERROR(Y339/H339,"0")</f>
        <v>78</v>
      </c>
      <c r="Z340" s="561">
        <f>IFERROR(IF(Z337="",0,Z337),"0")+IFERROR(IF(Z338="",0,Z338),"0")+IFERROR(IF(Z339="",0,Z339),"0")</f>
        <v>0.50778000000000001</v>
      </c>
      <c r="AA340" s="562"/>
      <c r="AB340" s="562"/>
      <c r="AC340" s="562"/>
    </row>
    <row r="341" spans="1:68" x14ac:dyDescent="0.2">
      <c r="A341" s="569"/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70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162</v>
      </c>
      <c r="Y341" s="561">
        <f>IFERROR(SUM(Y337:Y339),"0")</f>
        <v>163.80000000000001</v>
      </c>
      <c r="Z341" s="37"/>
      <c r="AA341" s="562"/>
      <c r="AB341" s="562"/>
      <c r="AC341" s="562"/>
    </row>
    <row r="342" spans="1:68" ht="27.75" hidden="1" customHeight="1" x14ac:dyDescent="0.2">
      <c r="A342" s="653" t="s">
        <v>549</v>
      </c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4"/>
      <c r="P342" s="654"/>
      <c r="Q342" s="654"/>
      <c r="R342" s="654"/>
      <c r="S342" s="654"/>
      <c r="T342" s="654"/>
      <c r="U342" s="654"/>
      <c r="V342" s="654"/>
      <c r="W342" s="654"/>
      <c r="X342" s="654"/>
      <c r="Y342" s="654"/>
      <c r="Z342" s="654"/>
      <c r="AA342" s="48"/>
      <c r="AB342" s="48"/>
      <c r="AC342" s="48"/>
    </row>
    <row r="343" spans="1:68" ht="16.5" hidden="1" customHeight="1" x14ac:dyDescent="0.25">
      <c r="A343" s="571" t="s">
        <v>550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4"/>
      <c r="AB343" s="554"/>
      <c r="AC343" s="554"/>
    </row>
    <row r="344" spans="1:68" ht="14.25" hidden="1" customHeight="1" x14ac:dyDescent="0.25">
      <c r="A344" s="585" t="s">
        <v>103</v>
      </c>
      <c r="B344" s="569"/>
      <c r="C344" s="569"/>
      <c r="D344" s="569"/>
      <c r="E344" s="569"/>
      <c r="F344" s="569"/>
      <c r="G344" s="569"/>
      <c r="H344" s="569"/>
      <c r="I344" s="569"/>
      <c r="J344" s="569"/>
      <c r="K344" s="569"/>
      <c r="L344" s="569"/>
      <c r="M344" s="569"/>
      <c r="N344" s="569"/>
      <c r="O344" s="569"/>
      <c r="P344" s="569"/>
      <c r="Q344" s="569"/>
      <c r="R344" s="569"/>
      <c r="S344" s="569"/>
      <c r="T344" s="569"/>
      <c r="U344" s="569"/>
      <c r="V344" s="569"/>
      <c r="W344" s="569"/>
      <c r="X344" s="569"/>
      <c r="Y344" s="569"/>
      <c r="Z344" s="569"/>
      <c r="AA344" s="555"/>
      <c r="AB344" s="555"/>
      <c r="AC344" s="555"/>
    </row>
    <row r="345" spans="1:68" ht="37.5" hidden="1" customHeight="1" x14ac:dyDescent="0.25">
      <c r="A345" s="54" t="s">
        <v>551</v>
      </c>
      <c r="B345" s="54" t="s">
        <v>552</v>
      </c>
      <c r="C345" s="31">
        <v>4301011869</v>
      </c>
      <c r="D345" s="577">
        <v>4680115884847</v>
      </c>
      <c r="E345" s="578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70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77">
        <v>4680115884854</v>
      </c>
      <c r="E346" s="578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70</v>
      </c>
      <c r="X346" s="559">
        <v>60</v>
      </c>
      <c r="Y346" s="560">
        <f t="shared" si="47"/>
        <v>60</v>
      </c>
      <c r="Z346" s="36">
        <f>IFERROR(IF(Y346=0,"",ROUNDUP(Y346/H346,0)*0.02175),"")</f>
        <v>8.6999999999999994E-2</v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61.92</v>
      </c>
      <c r="BN346" s="64">
        <f t="shared" si="49"/>
        <v>61.92</v>
      </c>
      <c r="BO346" s="64">
        <f t="shared" si="50"/>
        <v>8.3333333333333329E-2</v>
      </c>
      <c r="BP346" s="64">
        <f t="shared" si="51"/>
        <v>8.3333333333333329E-2</v>
      </c>
    </row>
    <row r="347" spans="1:68" ht="27" customHeight="1" x14ac:dyDescent="0.25">
      <c r="A347" s="54" t="s">
        <v>557</v>
      </c>
      <c r="B347" s="54" t="s">
        <v>558</v>
      </c>
      <c r="C347" s="31">
        <v>4301011832</v>
      </c>
      <c r="D347" s="577">
        <v>4607091383997</v>
      </c>
      <c r="E347" s="578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70</v>
      </c>
      <c r="X347" s="559">
        <v>182</v>
      </c>
      <c r="Y347" s="560">
        <f t="shared" si="47"/>
        <v>195</v>
      </c>
      <c r="Z347" s="36">
        <f>IFERROR(IF(Y347=0,"",ROUNDUP(Y347/H347,0)*0.02175),"")</f>
        <v>0.28275</v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187.82400000000001</v>
      </c>
      <c r="BN347" s="64">
        <f t="shared" si="49"/>
        <v>201.23999999999998</v>
      </c>
      <c r="BO347" s="64">
        <f t="shared" si="50"/>
        <v>0.25277777777777777</v>
      </c>
      <c r="BP347" s="64">
        <f t="shared" si="51"/>
        <v>0.27083333333333331</v>
      </c>
    </row>
    <row r="348" spans="1:68" ht="37.5" customHeight="1" x14ac:dyDescent="0.25">
      <c r="A348" s="54" t="s">
        <v>560</v>
      </c>
      <c r="B348" s="54" t="s">
        <v>561</v>
      </c>
      <c r="C348" s="31">
        <v>4301011867</v>
      </c>
      <c r="D348" s="577">
        <v>4680115884830</v>
      </c>
      <c r="E348" s="578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70</v>
      </c>
      <c r="X348" s="559">
        <v>150</v>
      </c>
      <c r="Y348" s="560">
        <f t="shared" si="47"/>
        <v>150</v>
      </c>
      <c r="Z348" s="36">
        <f>IFERROR(IF(Y348=0,"",ROUNDUP(Y348/H348,0)*0.02175),"")</f>
        <v>0.21749999999999997</v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154.80000000000001</v>
      </c>
      <c r="BN348" s="64">
        <f t="shared" si="49"/>
        <v>154.80000000000001</v>
      </c>
      <c r="BO348" s="64">
        <f t="shared" si="50"/>
        <v>0.20833333333333331</v>
      </c>
      <c r="BP348" s="64">
        <f t="shared" si="51"/>
        <v>0.20833333333333331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4301011433</v>
      </c>
      <c r="D349" s="577">
        <v>4680115882638</v>
      </c>
      <c r="E349" s="578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566</v>
      </c>
      <c r="B350" s="54" t="s">
        <v>567</v>
      </c>
      <c r="C350" s="31">
        <v>4301011952</v>
      </c>
      <c r="D350" s="577">
        <v>4680115884922</v>
      </c>
      <c r="E350" s="578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568</v>
      </c>
      <c r="B351" s="54" t="s">
        <v>569</v>
      </c>
      <c r="C351" s="31">
        <v>4301011868</v>
      </c>
      <c r="D351" s="577">
        <v>4680115884861</v>
      </c>
      <c r="E351" s="578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70</v>
      </c>
      <c r="X351" s="559">
        <v>5</v>
      </c>
      <c r="Y351" s="560">
        <f t="shared" si="47"/>
        <v>5</v>
      </c>
      <c r="Z351" s="36">
        <f>IFERROR(IF(Y351=0,"",ROUNDUP(Y351/H351,0)*0.00902),"")</f>
        <v>9.0200000000000002E-3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5.21</v>
      </c>
      <c r="BN351" s="64">
        <f t="shared" si="49"/>
        <v>5.21</v>
      </c>
      <c r="BO351" s="64">
        <f t="shared" si="50"/>
        <v>7.575757575757576E-3</v>
      </c>
      <c r="BP351" s="64">
        <f t="shared" si="51"/>
        <v>7.575757575757576E-3</v>
      </c>
    </row>
    <row r="352" spans="1:68" x14ac:dyDescent="0.2">
      <c r="A352" s="568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27.133333333333333</v>
      </c>
      <c r="Y352" s="561">
        <f>IFERROR(Y345/H345,"0")+IFERROR(Y346/H346,"0")+IFERROR(Y347/H347,"0")+IFERROR(Y348/H348,"0")+IFERROR(Y349/H349,"0")+IFERROR(Y350/H350,"0")+IFERROR(Y351/H351,"0")</f>
        <v>28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0.59627000000000008</v>
      </c>
      <c r="AA352" s="562"/>
      <c r="AB352" s="562"/>
      <c r="AC352" s="562"/>
    </row>
    <row r="353" spans="1:68" x14ac:dyDescent="0.2">
      <c r="A353" s="569"/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70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397</v>
      </c>
      <c r="Y353" s="561">
        <f>IFERROR(SUM(Y345:Y351),"0")</f>
        <v>410</v>
      </c>
      <c r="Z353" s="37"/>
      <c r="AA353" s="562"/>
      <c r="AB353" s="562"/>
      <c r="AC353" s="562"/>
    </row>
    <row r="354" spans="1:68" ht="14.25" hidden="1" customHeight="1" x14ac:dyDescent="0.25">
      <c r="A354" s="585" t="s">
        <v>139</v>
      </c>
      <c r="B354" s="569"/>
      <c r="C354" s="569"/>
      <c r="D354" s="569"/>
      <c r="E354" s="569"/>
      <c r="F354" s="569"/>
      <c r="G354" s="569"/>
      <c r="H354" s="569"/>
      <c r="I354" s="569"/>
      <c r="J354" s="569"/>
      <c r="K354" s="569"/>
      <c r="L354" s="569"/>
      <c r="M354" s="569"/>
      <c r="N354" s="569"/>
      <c r="O354" s="569"/>
      <c r="P354" s="569"/>
      <c r="Q354" s="569"/>
      <c r="R354" s="569"/>
      <c r="S354" s="569"/>
      <c r="T354" s="569"/>
      <c r="U354" s="569"/>
      <c r="V354" s="569"/>
      <c r="W354" s="569"/>
      <c r="X354" s="569"/>
      <c r="Y354" s="569"/>
      <c r="Z354" s="569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77">
        <v>4607091383980</v>
      </c>
      <c r="E355" s="578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70</v>
      </c>
      <c r="X355" s="559">
        <v>150</v>
      </c>
      <c r="Y355" s="560">
        <f>IFERROR(IF(X355="",0,CEILING((X355/$H355),1)*$H355),"")</f>
        <v>150</v>
      </c>
      <c r="Z355" s="36">
        <f>IFERROR(IF(Y355=0,"",ROUNDUP(Y355/H355,0)*0.02175),"")</f>
        <v>0.21749999999999997</v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154.80000000000001</v>
      </c>
      <c r="BN355" s="64">
        <f>IFERROR(Y355*I355/H355,"0")</f>
        <v>154.80000000000001</v>
      </c>
      <c r="BO355" s="64">
        <f>IFERROR(1/J355*(X355/H355),"0")</f>
        <v>0.20833333333333331</v>
      </c>
      <c r="BP355" s="64">
        <f>IFERROR(1/J355*(Y355/H355),"0")</f>
        <v>0.20833333333333331</v>
      </c>
    </row>
    <row r="356" spans="1:68" ht="16.5" hidden="1" customHeight="1" x14ac:dyDescent="0.25">
      <c r="A356" s="54" t="s">
        <v>573</v>
      </c>
      <c r="B356" s="54" t="s">
        <v>574</v>
      </c>
      <c r="C356" s="31">
        <v>4301020179</v>
      </c>
      <c r="D356" s="577">
        <v>4607091384178</v>
      </c>
      <c r="E356" s="578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68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10</v>
      </c>
      <c r="Y357" s="561">
        <f>IFERROR(Y355/H355,"0")+IFERROR(Y356/H356,"0")</f>
        <v>10</v>
      </c>
      <c r="Z357" s="561">
        <f>IFERROR(IF(Z355="",0,Z355),"0")+IFERROR(IF(Z356="",0,Z356),"0")</f>
        <v>0.21749999999999997</v>
      </c>
      <c r="AA357" s="562"/>
      <c r="AB357" s="562"/>
      <c r="AC357" s="562"/>
    </row>
    <row r="358" spans="1:68" x14ac:dyDescent="0.2">
      <c r="A358" s="569"/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70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150</v>
      </c>
      <c r="Y358" s="561">
        <f>IFERROR(SUM(Y355:Y356),"0")</f>
        <v>150</v>
      </c>
      <c r="Z358" s="37"/>
      <c r="AA358" s="562"/>
      <c r="AB358" s="562"/>
      <c r="AC358" s="562"/>
    </row>
    <row r="359" spans="1:68" ht="14.25" hidden="1" customHeight="1" x14ac:dyDescent="0.25">
      <c r="A359" s="585" t="s">
        <v>74</v>
      </c>
      <c r="B359" s="569"/>
      <c r="C359" s="569"/>
      <c r="D359" s="569"/>
      <c r="E359" s="569"/>
      <c r="F359" s="569"/>
      <c r="G359" s="569"/>
      <c r="H359" s="569"/>
      <c r="I359" s="569"/>
      <c r="J359" s="569"/>
      <c r="K359" s="569"/>
      <c r="L359" s="569"/>
      <c r="M359" s="569"/>
      <c r="N359" s="569"/>
      <c r="O359" s="569"/>
      <c r="P359" s="569"/>
      <c r="Q359" s="569"/>
      <c r="R359" s="569"/>
      <c r="S359" s="569"/>
      <c r="T359" s="569"/>
      <c r="U359" s="569"/>
      <c r="V359" s="569"/>
      <c r="W359" s="569"/>
      <c r="X359" s="569"/>
      <c r="Y359" s="569"/>
      <c r="Z359" s="569"/>
      <c r="AA359" s="555"/>
      <c r="AB359" s="555"/>
      <c r="AC359" s="555"/>
    </row>
    <row r="360" spans="1:68" ht="27" hidden="1" customHeight="1" x14ac:dyDescent="0.25">
      <c r="A360" s="54" t="s">
        <v>575</v>
      </c>
      <c r="B360" s="54" t="s">
        <v>576</v>
      </c>
      <c r="C360" s="31">
        <v>4301051903</v>
      </c>
      <c r="D360" s="577">
        <v>4607091383928</v>
      </c>
      <c r="E360" s="578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578</v>
      </c>
      <c r="B361" s="54" t="s">
        <v>579</v>
      </c>
      <c r="C361" s="31">
        <v>4301051897</v>
      </c>
      <c r="D361" s="577">
        <v>4607091384260</v>
      </c>
      <c r="E361" s="578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8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9"/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70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5" t="s">
        <v>174</v>
      </c>
      <c r="B364" s="569"/>
      <c r="C364" s="569"/>
      <c r="D364" s="569"/>
      <c r="E364" s="569"/>
      <c r="F364" s="569"/>
      <c r="G364" s="569"/>
      <c r="H364" s="569"/>
      <c r="I364" s="569"/>
      <c r="J364" s="569"/>
      <c r="K364" s="569"/>
      <c r="L364" s="569"/>
      <c r="M364" s="569"/>
      <c r="N364" s="569"/>
      <c r="O364" s="569"/>
      <c r="P364" s="569"/>
      <c r="Q364" s="569"/>
      <c r="R364" s="569"/>
      <c r="S364" s="569"/>
      <c r="T364" s="569"/>
      <c r="U364" s="569"/>
      <c r="V364" s="569"/>
      <c r="W364" s="569"/>
      <c r="X364" s="569"/>
      <c r="Y364" s="569"/>
      <c r="Z364" s="569"/>
      <c r="AA364" s="555"/>
      <c r="AB364" s="555"/>
      <c r="AC364" s="555"/>
    </row>
    <row r="365" spans="1:68" ht="27" hidden="1" customHeight="1" x14ac:dyDescent="0.25">
      <c r="A365" s="54" t="s">
        <v>581</v>
      </c>
      <c r="B365" s="54" t="s">
        <v>582</v>
      </c>
      <c r="C365" s="31">
        <v>4301060439</v>
      </c>
      <c r="D365" s="577">
        <v>4607091384673</v>
      </c>
      <c r="E365" s="578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8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9"/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70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1" t="s">
        <v>584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4"/>
      <c r="AB368" s="554"/>
      <c r="AC368" s="554"/>
    </row>
    <row r="369" spans="1:68" ht="14.25" hidden="1" customHeight="1" x14ac:dyDescent="0.25">
      <c r="A369" s="585" t="s">
        <v>103</v>
      </c>
      <c r="B369" s="569"/>
      <c r="C369" s="569"/>
      <c r="D369" s="569"/>
      <c r="E369" s="569"/>
      <c r="F369" s="569"/>
      <c r="G369" s="569"/>
      <c r="H369" s="569"/>
      <c r="I369" s="569"/>
      <c r="J369" s="569"/>
      <c r="K369" s="569"/>
      <c r="L369" s="569"/>
      <c r="M369" s="569"/>
      <c r="N369" s="569"/>
      <c r="O369" s="569"/>
      <c r="P369" s="569"/>
      <c r="Q369" s="569"/>
      <c r="R369" s="569"/>
      <c r="S369" s="569"/>
      <c r="T369" s="569"/>
      <c r="U369" s="569"/>
      <c r="V369" s="569"/>
      <c r="W369" s="569"/>
      <c r="X369" s="569"/>
      <c r="Y369" s="569"/>
      <c r="Z369" s="569"/>
      <c r="AA369" s="555"/>
      <c r="AB369" s="555"/>
      <c r="AC369" s="555"/>
    </row>
    <row r="370" spans="1:68" ht="37.5" hidden="1" customHeight="1" x14ac:dyDescent="0.25">
      <c r="A370" s="54" t="s">
        <v>585</v>
      </c>
      <c r="B370" s="54" t="s">
        <v>586</v>
      </c>
      <c r="C370" s="31">
        <v>4301011873</v>
      </c>
      <c r="D370" s="577">
        <v>4680115881907</v>
      </c>
      <c r="E370" s="578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588</v>
      </c>
      <c r="B371" s="54" t="s">
        <v>589</v>
      </c>
      <c r="C371" s="31">
        <v>4301011875</v>
      </c>
      <c r="D371" s="577">
        <v>4680115884885</v>
      </c>
      <c r="E371" s="578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3"/>
      <c r="R371" s="573"/>
      <c r="S371" s="573"/>
      <c r="T371" s="574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591</v>
      </c>
      <c r="B372" s="54" t="s">
        <v>592</v>
      </c>
      <c r="C372" s="31">
        <v>4301011871</v>
      </c>
      <c r="D372" s="577">
        <v>4680115884908</v>
      </c>
      <c r="E372" s="578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3"/>
      <c r="R372" s="573"/>
      <c r="S372" s="573"/>
      <c r="T372" s="574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85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hidden="1" customHeight="1" x14ac:dyDescent="0.25">
      <c r="A376" s="54" t="s">
        <v>593</v>
      </c>
      <c r="B376" s="54" t="s">
        <v>594</v>
      </c>
      <c r="C376" s="31">
        <v>4301031303</v>
      </c>
      <c r="D376" s="577">
        <v>4607091384802</v>
      </c>
      <c r="E376" s="578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3"/>
      <c r="R376" s="573"/>
      <c r="S376" s="573"/>
      <c r="T376" s="574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85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hidden="1" customHeight="1" x14ac:dyDescent="0.25">
      <c r="A380" s="54" t="s">
        <v>596</v>
      </c>
      <c r="B380" s="54" t="s">
        <v>597</v>
      </c>
      <c r="C380" s="31">
        <v>4301051899</v>
      </c>
      <c r="D380" s="577">
        <v>4607091384246</v>
      </c>
      <c r="E380" s="578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3"/>
      <c r="R380" s="573"/>
      <c r="S380" s="573"/>
      <c r="T380" s="574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599</v>
      </c>
      <c r="B381" s="54" t="s">
        <v>600</v>
      </c>
      <c r="C381" s="31">
        <v>4301051660</v>
      </c>
      <c r="D381" s="577">
        <v>4607091384253</v>
      </c>
      <c r="E381" s="578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3"/>
      <c r="R381" s="573"/>
      <c r="S381" s="573"/>
      <c r="T381" s="574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85" t="s">
        <v>174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hidden="1" customHeight="1" x14ac:dyDescent="0.25">
      <c r="A385" s="54" t="s">
        <v>601</v>
      </c>
      <c r="B385" s="54" t="s">
        <v>602</v>
      </c>
      <c r="C385" s="31">
        <v>4301060441</v>
      </c>
      <c r="D385" s="577">
        <v>4607091389357</v>
      </c>
      <c r="E385" s="578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3"/>
      <c r="R385" s="573"/>
      <c r="S385" s="573"/>
      <c r="T385" s="574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3" t="s">
        <v>604</v>
      </c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4"/>
      <c r="P388" s="654"/>
      <c r="Q388" s="654"/>
      <c r="R388" s="654"/>
      <c r="S388" s="654"/>
      <c r="T388" s="654"/>
      <c r="U388" s="654"/>
      <c r="V388" s="654"/>
      <c r="W388" s="654"/>
      <c r="X388" s="654"/>
      <c r="Y388" s="654"/>
      <c r="Z388" s="654"/>
      <c r="AA388" s="48"/>
      <c r="AB388" s="48"/>
      <c r="AC388" s="48"/>
    </row>
    <row r="389" spans="1:68" ht="16.5" hidden="1" customHeight="1" x14ac:dyDescent="0.25">
      <c r="A389" s="571" t="s">
        <v>605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hidden="1" customHeight="1" x14ac:dyDescent="0.25">
      <c r="A390" s="585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hidden="1" customHeight="1" x14ac:dyDescent="0.25">
      <c r="A391" s="54" t="s">
        <v>606</v>
      </c>
      <c r="B391" s="54" t="s">
        <v>607</v>
      </c>
      <c r="C391" s="31">
        <v>4301031405</v>
      </c>
      <c r="D391" s="577">
        <v>4680115886100</v>
      </c>
      <c r="E391" s="578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3"/>
      <c r="R391" s="573"/>
      <c r="S391" s="573"/>
      <c r="T391" s="574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4301031382</v>
      </c>
      <c r="D392" s="577">
        <v>4680115886117</v>
      </c>
      <c r="E392" s="578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4301031406</v>
      </c>
      <c r="D393" s="577">
        <v>4680115886117</v>
      </c>
      <c r="E393" s="578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4301031402</v>
      </c>
      <c r="D394" s="577">
        <v>4680115886124</v>
      </c>
      <c r="E394" s="578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4301031366</v>
      </c>
      <c r="D395" s="577">
        <v>4680115883147</v>
      </c>
      <c r="E395" s="578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3"/>
      <c r="R395" s="573"/>
      <c r="S395" s="573"/>
      <c r="T395" s="574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4301031362</v>
      </c>
      <c r="D396" s="577">
        <v>4607091384338</v>
      </c>
      <c r="E396" s="578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3"/>
      <c r="R396" s="573"/>
      <c r="S396" s="573"/>
      <c r="T396" s="574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620</v>
      </c>
      <c r="B397" s="54" t="s">
        <v>621</v>
      </c>
      <c r="C397" s="31">
        <v>4301031361</v>
      </c>
      <c r="D397" s="577">
        <v>4607091389524</v>
      </c>
      <c r="E397" s="578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623</v>
      </c>
      <c r="B398" s="54" t="s">
        <v>624</v>
      </c>
      <c r="C398" s="31">
        <v>4301031364</v>
      </c>
      <c r="D398" s="577">
        <v>4680115883161</v>
      </c>
      <c r="E398" s="578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3"/>
      <c r="R398" s="573"/>
      <c r="S398" s="573"/>
      <c r="T398" s="574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4301031358</v>
      </c>
      <c r="D399" s="577">
        <v>4607091389531</v>
      </c>
      <c r="E399" s="578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3"/>
      <c r="R399" s="573"/>
      <c r="S399" s="573"/>
      <c r="T399" s="574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629</v>
      </c>
      <c r="B400" s="54" t="s">
        <v>630</v>
      </c>
      <c r="C400" s="31">
        <v>4301031360</v>
      </c>
      <c r="D400" s="577">
        <v>4607091384345</v>
      </c>
      <c r="E400" s="578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3"/>
      <c r="R400" s="573"/>
      <c r="S400" s="573"/>
      <c r="T400" s="574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85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hidden="1" customHeight="1" x14ac:dyDescent="0.25">
      <c r="A404" s="54" t="s">
        <v>631</v>
      </c>
      <c r="B404" s="54" t="s">
        <v>632</v>
      </c>
      <c r="C404" s="31">
        <v>4301051284</v>
      </c>
      <c r="D404" s="577">
        <v>4607091384352</v>
      </c>
      <c r="E404" s="578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3"/>
      <c r="R404" s="573"/>
      <c r="S404" s="573"/>
      <c r="T404" s="574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4301051431</v>
      </c>
      <c r="D405" s="577">
        <v>4607091389654</v>
      </c>
      <c r="E405" s="578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3"/>
      <c r="R405" s="573"/>
      <c r="S405" s="573"/>
      <c r="T405" s="574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1" t="s">
        <v>637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hidden="1" customHeight="1" x14ac:dyDescent="0.25">
      <c r="A409" s="585" t="s">
        <v>139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hidden="1" customHeight="1" x14ac:dyDescent="0.25">
      <c r="A410" s="54" t="s">
        <v>638</v>
      </c>
      <c r="B410" s="54" t="s">
        <v>639</v>
      </c>
      <c r="C410" s="31">
        <v>4301020319</v>
      </c>
      <c r="D410" s="577">
        <v>4680115885240</v>
      </c>
      <c r="E410" s="578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3"/>
      <c r="R410" s="573"/>
      <c r="S410" s="573"/>
      <c r="T410" s="574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5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hidden="1" customHeight="1" x14ac:dyDescent="0.25">
      <c r="A414" s="54" t="s">
        <v>641</v>
      </c>
      <c r="B414" s="54" t="s">
        <v>642</v>
      </c>
      <c r="C414" s="31">
        <v>4301031403</v>
      </c>
      <c r="D414" s="577">
        <v>4680115886094</v>
      </c>
      <c r="E414" s="578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3"/>
      <c r="R414" s="573"/>
      <c r="S414" s="573"/>
      <c r="T414" s="574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4301031363</v>
      </c>
      <c r="D415" s="577">
        <v>4607091389425</v>
      </c>
      <c r="E415" s="578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3"/>
      <c r="R415" s="573"/>
      <c r="S415" s="573"/>
      <c r="T415" s="574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647</v>
      </c>
      <c r="B416" s="54" t="s">
        <v>648</v>
      </c>
      <c r="C416" s="31">
        <v>4301031373</v>
      </c>
      <c r="D416" s="577">
        <v>4680115880771</v>
      </c>
      <c r="E416" s="578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3"/>
      <c r="R416" s="573"/>
      <c r="S416" s="573"/>
      <c r="T416" s="574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650</v>
      </c>
      <c r="B417" s="54" t="s">
        <v>651</v>
      </c>
      <c r="C417" s="31">
        <v>4301031359</v>
      </c>
      <c r="D417" s="577">
        <v>4607091389500</v>
      </c>
      <c r="E417" s="578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3"/>
      <c r="R417" s="573"/>
      <c r="S417" s="573"/>
      <c r="T417" s="574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1" t="s">
        <v>652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hidden="1" customHeight="1" x14ac:dyDescent="0.25">
      <c r="A421" s="585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hidden="1" customHeight="1" x14ac:dyDescent="0.25">
      <c r="A422" s="54" t="s">
        <v>653</v>
      </c>
      <c r="B422" s="54" t="s">
        <v>654</v>
      </c>
      <c r="C422" s="31">
        <v>4301031347</v>
      </c>
      <c r="D422" s="577">
        <v>4680115885110</v>
      </c>
      <c r="E422" s="578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3"/>
      <c r="R422" s="573"/>
      <c r="S422" s="573"/>
      <c r="T422" s="574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1" t="s">
        <v>656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hidden="1" customHeight="1" x14ac:dyDescent="0.25">
      <c r="A426" s="585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hidden="1" customHeight="1" x14ac:dyDescent="0.25">
      <c r="A427" s="54" t="s">
        <v>657</v>
      </c>
      <c r="B427" s="54" t="s">
        <v>658</v>
      </c>
      <c r="C427" s="31">
        <v>4301031261</v>
      </c>
      <c r="D427" s="577">
        <v>4680115885103</v>
      </c>
      <c r="E427" s="578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3"/>
      <c r="R427" s="573"/>
      <c r="S427" s="573"/>
      <c r="T427" s="574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3" t="s">
        <v>660</v>
      </c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4"/>
      <c r="P430" s="654"/>
      <c r="Q430" s="654"/>
      <c r="R430" s="654"/>
      <c r="S430" s="654"/>
      <c r="T430" s="654"/>
      <c r="U430" s="654"/>
      <c r="V430" s="654"/>
      <c r="W430" s="654"/>
      <c r="X430" s="654"/>
      <c r="Y430" s="654"/>
      <c r="Z430" s="654"/>
      <c r="AA430" s="48"/>
      <c r="AB430" s="48"/>
      <c r="AC430" s="48"/>
    </row>
    <row r="431" spans="1:68" ht="16.5" hidden="1" customHeight="1" x14ac:dyDescent="0.25">
      <c r="A431" s="571" t="s">
        <v>660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hidden="1" customHeight="1" x14ac:dyDescent="0.25">
      <c r="A432" s="585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hidden="1" customHeight="1" x14ac:dyDescent="0.25">
      <c r="A433" s="54" t="s">
        <v>661</v>
      </c>
      <c r="B433" s="54" t="s">
        <v>662</v>
      </c>
      <c r="C433" s="31">
        <v>4301011795</v>
      </c>
      <c r="D433" s="577">
        <v>4607091389067</v>
      </c>
      <c r="E433" s="578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3"/>
      <c r="R433" s="573"/>
      <c r="S433" s="573"/>
      <c r="T433" s="574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4301011961</v>
      </c>
      <c r="D434" s="577">
        <v>4680115885271</v>
      </c>
      <c r="E434" s="578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3"/>
      <c r="R434" s="573"/>
      <c r="S434" s="573"/>
      <c r="T434" s="574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667</v>
      </c>
      <c r="B435" s="54" t="s">
        <v>668</v>
      </c>
      <c r="C435" s="31">
        <v>4301011376</v>
      </c>
      <c r="D435" s="577">
        <v>4680115885226</v>
      </c>
      <c r="E435" s="578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3"/>
      <c r="R435" s="573"/>
      <c r="S435" s="573"/>
      <c r="T435" s="574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4301012145</v>
      </c>
      <c r="D436" s="577">
        <v>4607091383522</v>
      </c>
      <c r="E436" s="578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3" t="s">
        <v>672</v>
      </c>
      <c r="Q436" s="573"/>
      <c r="R436" s="573"/>
      <c r="S436" s="573"/>
      <c r="T436" s="574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674</v>
      </c>
      <c r="B437" s="54" t="s">
        <v>675</v>
      </c>
      <c r="C437" s="31">
        <v>4301011774</v>
      </c>
      <c r="D437" s="577">
        <v>4680115884502</v>
      </c>
      <c r="E437" s="578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3"/>
      <c r="R437" s="573"/>
      <c r="S437" s="573"/>
      <c r="T437" s="574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4301011771</v>
      </c>
      <c r="D438" s="577">
        <v>4607091389104</v>
      </c>
      <c r="E438" s="578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3"/>
      <c r="R438" s="573"/>
      <c r="S438" s="573"/>
      <c r="T438" s="574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680</v>
      </c>
      <c r="B439" s="54" t="s">
        <v>681</v>
      </c>
      <c r="C439" s="31">
        <v>4301011799</v>
      </c>
      <c r="D439" s="577">
        <v>4680115884519</v>
      </c>
      <c r="E439" s="578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3"/>
      <c r="R439" s="573"/>
      <c r="S439" s="573"/>
      <c r="T439" s="574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4301012125</v>
      </c>
      <c r="D440" s="577">
        <v>4680115886391</v>
      </c>
      <c r="E440" s="578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3"/>
      <c r="R440" s="573"/>
      <c r="S440" s="573"/>
      <c r="T440" s="574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4301012035</v>
      </c>
      <c r="D441" s="577">
        <v>4680115880603</v>
      </c>
      <c r="E441" s="578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3"/>
      <c r="R441" s="573"/>
      <c r="S441" s="573"/>
      <c r="T441" s="574"/>
      <c r="U441" s="34"/>
      <c r="V441" s="34"/>
      <c r="W441" s="35" t="s">
        <v>70</v>
      </c>
      <c r="X441" s="559">
        <v>10</v>
      </c>
      <c r="Y441" s="560">
        <f t="shared" si="58"/>
        <v>14.399999999999999</v>
      </c>
      <c r="Z441" s="36">
        <f>IFERROR(IF(Y441=0,"",ROUNDUP(Y441/H441,0)*0.00902),"")</f>
        <v>2.7060000000000001E-2</v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14.4375</v>
      </c>
      <c r="BN441" s="64">
        <f t="shared" si="61"/>
        <v>20.79</v>
      </c>
      <c r="BO441" s="64">
        <f t="shared" si="62"/>
        <v>1.5782828282828284E-2</v>
      </c>
      <c r="BP441" s="64">
        <f t="shared" si="63"/>
        <v>2.2727272727272728E-2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4301012146</v>
      </c>
      <c r="D442" s="577">
        <v>4607091389999</v>
      </c>
      <c r="E442" s="578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71" t="s">
        <v>689</v>
      </c>
      <c r="Q442" s="573"/>
      <c r="R442" s="573"/>
      <c r="S442" s="573"/>
      <c r="T442" s="574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4301012036</v>
      </c>
      <c r="D443" s="577">
        <v>4680115882782</v>
      </c>
      <c r="E443" s="578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3"/>
      <c r="R443" s="573"/>
      <c r="S443" s="573"/>
      <c r="T443" s="574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4301012050</v>
      </c>
      <c r="D444" s="577">
        <v>4680115885479</v>
      </c>
      <c r="E444" s="578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3"/>
      <c r="R444" s="573"/>
      <c r="S444" s="573"/>
      <c r="T444" s="574"/>
      <c r="U444" s="34"/>
      <c r="V444" s="34"/>
      <c r="W444" s="35" t="s">
        <v>70</v>
      </c>
      <c r="X444" s="559">
        <v>10</v>
      </c>
      <c r="Y444" s="560">
        <f t="shared" si="58"/>
        <v>12</v>
      </c>
      <c r="Z444" s="36">
        <f>IFERROR(IF(Y444=0,"",ROUNDUP(Y444/H444,0)*0.00651),"")</f>
        <v>3.2550000000000003E-2</v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10.75</v>
      </c>
      <c r="BN444" s="64">
        <f t="shared" si="61"/>
        <v>12.9</v>
      </c>
      <c r="BO444" s="64">
        <f t="shared" si="62"/>
        <v>2.2893772893772896E-2</v>
      </c>
      <c r="BP444" s="64">
        <f t="shared" si="63"/>
        <v>2.7472527472527476E-2</v>
      </c>
    </row>
    <row r="445" spans="1:68" ht="27" hidden="1" customHeight="1" x14ac:dyDescent="0.25">
      <c r="A445" s="54" t="s">
        <v>694</v>
      </c>
      <c r="B445" s="54" t="s">
        <v>695</v>
      </c>
      <c r="C445" s="31">
        <v>4301011784</v>
      </c>
      <c r="D445" s="577">
        <v>4607091389982</v>
      </c>
      <c r="E445" s="578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3"/>
      <c r="R445" s="573"/>
      <c r="S445" s="573"/>
      <c r="T445" s="574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694</v>
      </c>
      <c r="B446" s="54" t="s">
        <v>696</v>
      </c>
      <c r="C446" s="31">
        <v>4301012034</v>
      </c>
      <c r="D446" s="577">
        <v>4607091389982</v>
      </c>
      <c r="E446" s="578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6.25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8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5.9610000000000003E-2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20</v>
      </c>
      <c r="Y448" s="561">
        <f>IFERROR(SUM(Y433:Y446),"0")</f>
        <v>26.4</v>
      </c>
      <c r="Z448" s="37"/>
      <c r="AA448" s="562"/>
      <c r="AB448" s="562"/>
      <c r="AC448" s="562"/>
    </row>
    <row r="449" spans="1:68" ht="14.25" hidden="1" customHeight="1" x14ac:dyDescent="0.25">
      <c r="A449" s="585" t="s">
        <v>139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hidden="1" customHeight="1" x14ac:dyDescent="0.25">
      <c r="A450" s="54" t="s">
        <v>697</v>
      </c>
      <c r="B450" s="54" t="s">
        <v>698</v>
      </c>
      <c r="C450" s="31">
        <v>4301020334</v>
      </c>
      <c r="D450" s="577">
        <v>4607091388930</v>
      </c>
      <c r="E450" s="578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3"/>
      <c r="R450" s="573"/>
      <c r="S450" s="573"/>
      <c r="T450" s="574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700</v>
      </c>
      <c r="B451" s="54" t="s">
        <v>701</v>
      </c>
      <c r="C451" s="31">
        <v>4301020384</v>
      </c>
      <c r="D451" s="577">
        <v>4680115886407</v>
      </c>
      <c r="E451" s="578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3"/>
      <c r="R451" s="573"/>
      <c r="S451" s="573"/>
      <c r="T451" s="574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702</v>
      </c>
      <c r="B452" s="54" t="s">
        <v>703</v>
      </c>
      <c r="C452" s="31">
        <v>4301020385</v>
      </c>
      <c r="D452" s="577">
        <v>4680115880054</v>
      </c>
      <c r="E452" s="578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3"/>
      <c r="R452" s="573"/>
      <c r="S452" s="573"/>
      <c r="T452" s="574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85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hidden="1" customHeight="1" x14ac:dyDescent="0.25">
      <c r="A456" s="54" t="s">
        <v>704</v>
      </c>
      <c r="B456" s="54" t="s">
        <v>705</v>
      </c>
      <c r="C456" s="31">
        <v>4301031349</v>
      </c>
      <c r="D456" s="577">
        <v>4680115883116</v>
      </c>
      <c r="E456" s="578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3"/>
      <c r="R456" s="573"/>
      <c r="S456" s="573"/>
      <c r="T456" s="574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707</v>
      </c>
      <c r="B457" s="54" t="s">
        <v>708</v>
      </c>
      <c r="C457" s="31">
        <v>4301031350</v>
      </c>
      <c r="D457" s="577">
        <v>4680115883093</v>
      </c>
      <c r="E457" s="578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3"/>
      <c r="R457" s="573"/>
      <c r="S457" s="573"/>
      <c r="T457" s="574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710</v>
      </c>
      <c r="B458" s="54" t="s">
        <v>711</v>
      </c>
      <c r="C458" s="31">
        <v>4301031353</v>
      </c>
      <c r="D458" s="577">
        <v>4680115883109</v>
      </c>
      <c r="E458" s="578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3"/>
      <c r="R458" s="573"/>
      <c r="S458" s="573"/>
      <c r="T458" s="574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713</v>
      </c>
      <c r="B459" s="54" t="s">
        <v>714</v>
      </c>
      <c r="C459" s="31">
        <v>4301031351</v>
      </c>
      <c r="D459" s="577">
        <v>4680115882072</v>
      </c>
      <c r="E459" s="578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3"/>
      <c r="R459" s="573"/>
      <c r="S459" s="573"/>
      <c r="T459" s="574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713</v>
      </c>
      <c r="B460" s="54" t="s">
        <v>715</v>
      </c>
      <c r="C460" s="31">
        <v>4301031419</v>
      </c>
      <c r="D460" s="577">
        <v>4680115882072</v>
      </c>
      <c r="E460" s="578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70</v>
      </c>
      <c r="X460" s="559">
        <v>4</v>
      </c>
      <c r="Y460" s="560">
        <f t="shared" si="64"/>
        <v>4.8</v>
      </c>
      <c r="Z460" s="36">
        <f>IFERROR(IF(Y460=0,"",ROUNDUP(Y460/H460,0)*0.00902),"")</f>
        <v>9.0200000000000002E-3</v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5.7750000000000004</v>
      </c>
      <c r="BN460" s="64">
        <f t="shared" si="66"/>
        <v>6.93</v>
      </c>
      <c r="BO460" s="64">
        <f t="shared" si="67"/>
        <v>6.3131313131313139E-3</v>
      </c>
      <c r="BP460" s="64">
        <f t="shared" si="68"/>
        <v>7.575757575757576E-3</v>
      </c>
    </row>
    <row r="461" spans="1:68" ht="27" hidden="1" customHeight="1" x14ac:dyDescent="0.25">
      <c r="A461" s="54" t="s">
        <v>716</v>
      </c>
      <c r="B461" s="54" t="s">
        <v>717</v>
      </c>
      <c r="C461" s="31">
        <v>4301031418</v>
      </c>
      <c r="D461" s="577">
        <v>4680115882102</v>
      </c>
      <c r="E461" s="578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3"/>
      <c r="R461" s="573"/>
      <c r="S461" s="573"/>
      <c r="T461" s="574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718</v>
      </c>
      <c r="B462" s="54" t="s">
        <v>719</v>
      </c>
      <c r="C462" s="31">
        <v>4301031417</v>
      </c>
      <c r="D462" s="577">
        <v>4680115882096</v>
      </c>
      <c r="E462" s="578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70</v>
      </c>
      <c r="X462" s="559">
        <v>11</v>
      </c>
      <c r="Y462" s="560">
        <f t="shared" si="64"/>
        <v>14.399999999999999</v>
      </c>
      <c r="Z462" s="36">
        <f>IFERROR(IF(Y462=0,"",ROUNDUP(Y462/H462,0)*0.00902),"")</f>
        <v>2.7060000000000001E-2</v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15.331250000000001</v>
      </c>
      <c r="BN462" s="64">
        <f t="shared" si="66"/>
        <v>20.07</v>
      </c>
      <c r="BO462" s="64">
        <f t="shared" si="67"/>
        <v>1.7361111111111115E-2</v>
      </c>
      <c r="BP462" s="64">
        <f t="shared" si="68"/>
        <v>2.2727272727272728E-2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3.1250000000000004</v>
      </c>
      <c r="Y463" s="561">
        <f>IFERROR(Y456/H456,"0")+IFERROR(Y457/H457,"0")+IFERROR(Y458/H458,"0")+IFERROR(Y459/H459,"0")+IFERROR(Y460/H460,"0")+IFERROR(Y461/H461,"0")+IFERROR(Y462/H462,"0")</f>
        <v>4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3.6080000000000001E-2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15</v>
      </c>
      <c r="Y464" s="561">
        <f>IFERROR(SUM(Y456:Y462),"0")</f>
        <v>19.2</v>
      </c>
      <c r="Z464" s="37"/>
      <c r="AA464" s="562"/>
      <c r="AB464" s="562"/>
      <c r="AC464" s="562"/>
    </row>
    <row r="465" spans="1:68" ht="14.25" hidden="1" customHeight="1" x14ac:dyDescent="0.25">
      <c r="A465" s="585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hidden="1" customHeight="1" x14ac:dyDescent="0.25">
      <c r="A466" s="54" t="s">
        <v>720</v>
      </c>
      <c r="B466" s="54" t="s">
        <v>721</v>
      </c>
      <c r="C466" s="31">
        <v>4301051232</v>
      </c>
      <c r="D466" s="577">
        <v>4607091383409</v>
      </c>
      <c r="E466" s="578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3"/>
      <c r="R466" s="573"/>
      <c r="S466" s="573"/>
      <c r="T466" s="574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723</v>
      </c>
      <c r="B467" s="54" t="s">
        <v>724</v>
      </c>
      <c r="C467" s="31">
        <v>4301051233</v>
      </c>
      <c r="D467" s="577">
        <v>4607091383416</v>
      </c>
      <c r="E467" s="578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726</v>
      </c>
      <c r="B468" s="54" t="s">
        <v>727</v>
      </c>
      <c r="C468" s="31">
        <v>4301051064</v>
      </c>
      <c r="D468" s="577">
        <v>4680115883536</v>
      </c>
      <c r="E468" s="578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3"/>
      <c r="R468" s="573"/>
      <c r="S468" s="573"/>
      <c r="T468" s="574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3" t="s">
        <v>729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48"/>
      <c r="AB471" s="48"/>
      <c r="AC471" s="48"/>
    </row>
    <row r="472" spans="1:68" ht="16.5" hidden="1" customHeight="1" x14ac:dyDescent="0.25">
      <c r="A472" s="571" t="s">
        <v>729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hidden="1" customHeight="1" x14ac:dyDescent="0.25">
      <c r="A473" s="585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hidden="1" customHeight="1" x14ac:dyDescent="0.25">
      <c r="A474" s="54" t="s">
        <v>730</v>
      </c>
      <c r="B474" s="54" t="s">
        <v>731</v>
      </c>
      <c r="C474" s="31">
        <v>4301011763</v>
      </c>
      <c r="D474" s="577">
        <v>4640242181011</v>
      </c>
      <c r="E474" s="578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732</v>
      </c>
      <c r="Q474" s="573"/>
      <c r="R474" s="573"/>
      <c r="S474" s="573"/>
      <c r="T474" s="574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734</v>
      </c>
      <c r="B475" s="54" t="s">
        <v>735</v>
      </c>
      <c r="C475" s="31">
        <v>4301011585</v>
      </c>
      <c r="D475" s="577">
        <v>4640242180441</v>
      </c>
      <c r="E475" s="578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3" t="s">
        <v>736</v>
      </c>
      <c r="Q475" s="573"/>
      <c r="R475" s="573"/>
      <c r="S475" s="573"/>
      <c r="T475" s="574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4301011584</v>
      </c>
      <c r="D476" s="577">
        <v>4640242180564</v>
      </c>
      <c r="E476" s="578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">
        <v>740</v>
      </c>
      <c r="Q476" s="573"/>
      <c r="R476" s="573"/>
      <c r="S476" s="573"/>
      <c r="T476" s="574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742</v>
      </c>
      <c r="B477" s="54" t="s">
        <v>743</v>
      </c>
      <c r="C477" s="31">
        <v>4301011764</v>
      </c>
      <c r="D477" s="577">
        <v>4640242181189</v>
      </c>
      <c r="E477" s="578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7" t="s">
        <v>744</v>
      </c>
      <c r="Q477" s="573"/>
      <c r="R477" s="573"/>
      <c r="S477" s="573"/>
      <c r="T477" s="574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85" t="s">
        <v>139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7">
        <v>4640242180519</v>
      </c>
      <c r="E481" s="578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49" t="s">
        <v>747</v>
      </c>
      <c r="Q481" s="573"/>
      <c r="R481" s="573"/>
      <c r="S481" s="573"/>
      <c r="T481" s="574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7">
        <v>4640242180526</v>
      </c>
      <c r="E482" s="578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7" t="s">
        <v>751</v>
      </c>
      <c r="Q482" s="573"/>
      <c r="R482" s="573"/>
      <c r="S482" s="573"/>
      <c r="T482" s="574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7">
        <v>4640242181363</v>
      </c>
      <c r="E483" s="578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6" t="s">
        <v>755</v>
      </c>
      <c r="Q483" s="573"/>
      <c r="R483" s="573"/>
      <c r="S483" s="573"/>
      <c r="T483" s="574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5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hidden="1" customHeight="1" x14ac:dyDescent="0.25">
      <c r="A487" s="54" t="s">
        <v>757</v>
      </c>
      <c r="B487" s="54" t="s">
        <v>758</v>
      </c>
      <c r="C487" s="31">
        <v>4301031280</v>
      </c>
      <c r="D487" s="577">
        <v>4640242180816</v>
      </c>
      <c r="E487" s="578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8" t="s">
        <v>759</v>
      </c>
      <c r="Q487" s="573"/>
      <c r="R487" s="573"/>
      <c r="S487" s="573"/>
      <c r="T487" s="574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761</v>
      </c>
      <c r="B488" s="54" t="s">
        <v>762</v>
      </c>
      <c r="C488" s="31">
        <v>4301031244</v>
      </c>
      <c r="D488" s="577">
        <v>4640242180595</v>
      </c>
      <c r="E488" s="578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38" t="s">
        <v>763</v>
      </c>
      <c r="Q488" s="573"/>
      <c r="R488" s="573"/>
      <c r="S488" s="573"/>
      <c r="T488" s="574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85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7">
        <v>4640242180533</v>
      </c>
      <c r="E492" s="578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7" t="s">
        <v>767</v>
      </c>
      <c r="Q492" s="573"/>
      <c r="R492" s="573"/>
      <c r="S492" s="573"/>
      <c r="T492" s="574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7">
        <v>4640242181233</v>
      </c>
      <c r="E493" s="578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71" t="s">
        <v>771</v>
      </c>
      <c r="Q493" s="573"/>
      <c r="R493" s="573"/>
      <c r="S493" s="573"/>
      <c r="T493" s="574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5" t="s">
        <v>174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7">
        <v>4640242180120</v>
      </c>
      <c r="E497" s="578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12" t="s">
        <v>774</v>
      </c>
      <c r="Q497" s="573"/>
      <c r="R497" s="573"/>
      <c r="S497" s="573"/>
      <c r="T497" s="574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7">
        <v>4640242180137</v>
      </c>
      <c r="E498" s="578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70" t="s">
        <v>778</v>
      </c>
      <c r="Q498" s="573"/>
      <c r="R498" s="573"/>
      <c r="S498" s="573"/>
      <c r="T498" s="574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1" t="s">
        <v>780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hidden="1" customHeight="1" x14ac:dyDescent="0.25">
      <c r="A502" s="585" t="s">
        <v>139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7">
        <v>4640242180090</v>
      </c>
      <c r="E503" s="578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9" t="s">
        <v>783</v>
      </c>
      <c r="Q503" s="573"/>
      <c r="R503" s="573"/>
      <c r="S503" s="573"/>
      <c r="T503" s="574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7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20"/>
      <c r="P506" s="587" t="s">
        <v>785</v>
      </c>
      <c r="Q506" s="588"/>
      <c r="R506" s="588"/>
      <c r="S506" s="588"/>
      <c r="T506" s="588"/>
      <c r="U506" s="588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3749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3830.1500000000005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20"/>
      <c r="P507" s="587" t="s">
        <v>786</v>
      </c>
      <c r="Q507" s="588"/>
      <c r="R507" s="588"/>
      <c r="S507" s="588"/>
      <c r="T507" s="588"/>
      <c r="U507" s="588"/>
      <c r="V507" s="589"/>
      <c r="W507" s="37" t="s">
        <v>70</v>
      </c>
      <c r="X507" s="561">
        <f>IFERROR(SUM(BM22:BM503),"0")</f>
        <v>3996.7130892946934</v>
      </c>
      <c r="Y507" s="561">
        <f>IFERROR(SUM(BN22:BN503),"0")</f>
        <v>4086.17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20"/>
      <c r="P508" s="587" t="s">
        <v>787</v>
      </c>
      <c r="Q508" s="588"/>
      <c r="R508" s="588"/>
      <c r="S508" s="588"/>
      <c r="T508" s="588"/>
      <c r="U508" s="588"/>
      <c r="V508" s="589"/>
      <c r="W508" s="37" t="s">
        <v>788</v>
      </c>
      <c r="X508" s="38">
        <f>ROUNDUP(SUM(BO22:BO503),0)</f>
        <v>7</v>
      </c>
      <c r="Y508" s="38">
        <f>ROUNDUP(SUM(BP22:BP503),0)</f>
        <v>8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20"/>
      <c r="P509" s="587" t="s">
        <v>789</v>
      </c>
      <c r="Q509" s="588"/>
      <c r="R509" s="588"/>
      <c r="S509" s="588"/>
      <c r="T509" s="588"/>
      <c r="U509" s="588"/>
      <c r="V509" s="589"/>
      <c r="W509" s="37" t="s">
        <v>70</v>
      </c>
      <c r="X509" s="561">
        <f>GrossWeightTotal+PalletQtyTotal*25</f>
        <v>4171.7130892946934</v>
      </c>
      <c r="Y509" s="561">
        <f>GrossWeightTotalR+PalletQtyTotalR*25</f>
        <v>4286.17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20"/>
      <c r="P510" s="587" t="s">
        <v>790</v>
      </c>
      <c r="Q510" s="588"/>
      <c r="R510" s="588"/>
      <c r="S510" s="588"/>
      <c r="T510" s="588"/>
      <c r="U510" s="588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842.64187843746663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861</v>
      </c>
      <c r="Z510" s="37"/>
      <c r="AA510" s="562"/>
      <c r="AB510" s="562"/>
      <c r="AC510" s="562"/>
    </row>
    <row r="511" spans="1:68" ht="14.25" hidden="1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20"/>
      <c r="P511" s="587" t="s">
        <v>791</v>
      </c>
      <c r="Q511" s="588"/>
      <c r="R511" s="588"/>
      <c r="S511" s="588"/>
      <c r="T511" s="588"/>
      <c r="U511" s="588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8.3741599999999998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83" t="s">
        <v>101</v>
      </c>
      <c r="D513" s="808"/>
      <c r="E513" s="808"/>
      <c r="F513" s="808"/>
      <c r="G513" s="808"/>
      <c r="H513" s="809"/>
      <c r="I513" s="583" t="s">
        <v>260</v>
      </c>
      <c r="J513" s="808"/>
      <c r="K513" s="808"/>
      <c r="L513" s="808"/>
      <c r="M513" s="808"/>
      <c r="N513" s="808"/>
      <c r="O513" s="808"/>
      <c r="P513" s="808"/>
      <c r="Q513" s="808"/>
      <c r="R513" s="808"/>
      <c r="S513" s="809"/>
      <c r="T513" s="583" t="s">
        <v>549</v>
      </c>
      <c r="U513" s="809"/>
      <c r="V513" s="583" t="s">
        <v>604</v>
      </c>
      <c r="W513" s="808"/>
      <c r="X513" s="808"/>
      <c r="Y513" s="809"/>
      <c r="Z513" s="556" t="s">
        <v>660</v>
      </c>
      <c r="AA513" s="583" t="s">
        <v>729</v>
      </c>
      <c r="AB513" s="809"/>
      <c r="AC513" s="52"/>
      <c r="AF513" s="557"/>
    </row>
    <row r="514" spans="1:32" ht="14.25" customHeight="1" thickTop="1" x14ac:dyDescent="0.2">
      <c r="A514" s="703" t="s">
        <v>794</v>
      </c>
      <c r="B514" s="583" t="s">
        <v>63</v>
      </c>
      <c r="C514" s="583" t="s">
        <v>102</v>
      </c>
      <c r="D514" s="583" t="s">
        <v>119</v>
      </c>
      <c r="E514" s="583" t="s">
        <v>181</v>
      </c>
      <c r="F514" s="583" t="s">
        <v>203</v>
      </c>
      <c r="G514" s="583" t="s">
        <v>236</v>
      </c>
      <c r="H514" s="583" t="s">
        <v>101</v>
      </c>
      <c r="I514" s="583" t="s">
        <v>261</v>
      </c>
      <c r="J514" s="583" t="s">
        <v>301</v>
      </c>
      <c r="K514" s="583" t="s">
        <v>362</v>
      </c>
      <c r="L514" s="583" t="s">
        <v>402</v>
      </c>
      <c r="M514" s="583" t="s">
        <v>418</v>
      </c>
      <c r="N514" s="557"/>
      <c r="O514" s="583" t="s">
        <v>432</v>
      </c>
      <c r="P514" s="583" t="s">
        <v>442</v>
      </c>
      <c r="Q514" s="583" t="s">
        <v>449</v>
      </c>
      <c r="R514" s="583" t="s">
        <v>454</v>
      </c>
      <c r="S514" s="583" t="s">
        <v>539</v>
      </c>
      <c r="T514" s="583" t="s">
        <v>550</v>
      </c>
      <c r="U514" s="583" t="s">
        <v>584</v>
      </c>
      <c r="V514" s="583" t="s">
        <v>605</v>
      </c>
      <c r="W514" s="583" t="s">
        <v>637</v>
      </c>
      <c r="X514" s="583" t="s">
        <v>652</v>
      </c>
      <c r="Y514" s="583" t="s">
        <v>656</v>
      </c>
      <c r="Z514" s="583" t="s">
        <v>660</v>
      </c>
      <c r="AA514" s="583" t="s">
        <v>729</v>
      </c>
      <c r="AB514" s="583" t="s">
        <v>780</v>
      </c>
      <c r="AC514" s="52"/>
      <c r="AF514" s="557"/>
    </row>
    <row r="515" spans="1:32" ht="13.5" customHeight="1" thickBot="1" x14ac:dyDescent="0.25">
      <c r="A515" s="704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134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527.40000000000009</v>
      </c>
      <c r="E516" s="46">
        <f>IFERROR(Y89*1,"0")+IFERROR(Y90*1,"0")+IFERROR(Y91*1,"0")+IFERROR(Y95*1,"0")+IFERROR(Y96*1,"0")+IFERROR(Y97*1,"0")+IFERROR(Y98*1,"0")+IFERROR(Y99*1,"0")</f>
        <v>361.8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270</v>
      </c>
      <c r="G516" s="46">
        <f>IFERROR(Y130*1,"0")+IFERROR(Y131*1,"0")+IFERROR(Y135*1,"0")+IFERROR(Y136*1,"0")+IFERROR(Y140*1,"0")+IFERROR(Y141*1,"0")</f>
        <v>58.400000000000006</v>
      </c>
      <c r="H516" s="46">
        <f>IFERROR(Y146*1,"0")+IFERROR(Y150*1,"0")+IFERROR(Y151*1,"0")+IFERROR(Y152*1,"0")</f>
        <v>100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102.05999999999999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327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24.39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28.8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1126.9000000000001</v>
      </c>
      <c r="S516" s="46">
        <f>IFERROR(Y337*1,"0")+IFERROR(Y338*1,"0")+IFERROR(Y339*1,"0")</f>
        <v>163.80000000000001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560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45.599999999999994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0"/>
        <filter val="10,00"/>
        <filter val="10,32"/>
        <filter val="10,83"/>
        <filter val="100,00"/>
        <filter val="104,79"/>
        <filter val="105,00"/>
        <filter val="11,00"/>
        <filter val="120,00"/>
        <filter val="124,00"/>
        <filter val="13,00"/>
        <filter val="135,00"/>
        <filter val="14,00"/>
        <filter val="15,00"/>
        <filter val="150,00"/>
        <filter val="158,00"/>
        <filter val="16,00"/>
        <filter val="16,11"/>
        <filter val="162,00"/>
        <filter val="18,00"/>
        <filter val="18,54"/>
        <filter val="182,00"/>
        <filter val="195,00"/>
        <filter val="20,00"/>
        <filter val="22,00"/>
        <filter val="225,00"/>
        <filter val="24,00"/>
        <filter val="24,07"/>
        <filter val="240,00"/>
        <filter val="25,00"/>
        <filter val="26,00"/>
        <filter val="27,13"/>
        <filter val="27,78"/>
        <filter val="3 749,00"/>
        <filter val="3 996,71"/>
        <filter val="3,13"/>
        <filter val="30,00"/>
        <filter val="30,48"/>
        <filter val="300,00"/>
        <filter val="306,00"/>
        <filter val="32,00"/>
        <filter val="33,00"/>
        <filter val="34,00"/>
        <filter val="35,11"/>
        <filter val="397,00"/>
        <filter val="4 171,71"/>
        <filter val="4,00"/>
        <filter val="4,36"/>
        <filter val="40,00"/>
        <filter val="44,00"/>
        <filter val="45,00"/>
        <filter val="5,00"/>
        <filter val="50,00"/>
        <filter val="57,00"/>
        <filter val="57,41"/>
        <filter val="59,00"/>
        <filter val="6,00"/>
        <filter val="6,25"/>
        <filter val="60,00"/>
        <filter val="664,00"/>
        <filter val="7"/>
        <filter val="7,00"/>
        <filter val="7,06"/>
        <filter val="723,00"/>
        <filter val="74,29"/>
        <filter val="77,14"/>
        <filter val="8,00"/>
        <filter val="80,00"/>
        <filter val="84,00"/>
        <filter val="842,64"/>
        <filter val="9,00"/>
        <filter val="9,85"/>
      </filters>
    </filterColumn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486:Z486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D438:E438"/>
    <mergeCell ref="P395:T395"/>
    <mergeCell ref="A276:O277"/>
    <mergeCell ref="P89:T89"/>
    <mergeCell ref="A177:O178"/>
    <mergeCell ref="A222:Z222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2025-08-12T11:17:55Z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