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4BE7CFF4-D1A3-4860-A183-DAA38ADB2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108" i="1" l="1"/>
  <c r="U108" i="1" s="1"/>
  <c r="L108" i="1"/>
  <c r="P107" i="1"/>
  <c r="U107" i="1" s="1"/>
  <c r="L107" i="1"/>
  <c r="P106" i="1"/>
  <c r="U106" i="1" s="1"/>
  <c r="L106" i="1"/>
  <c r="P105" i="1"/>
  <c r="Q105" i="1" s="1"/>
  <c r="L105" i="1"/>
  <c r="P104" i="1"/>
  <c r="T104" i="1" s="1"/>
  <c r="L104" i="1"/>
  <c r="P103" i="1"/>
  <c r="L103" i="1"/>
  <c r="P102" i="1"/>
  <c r="Q102" i="1" s="1"/>
  <c r="L102" i="1"/>
  <c r="P101" i="1"/>
  <c r="L101" i="1"/>
  <c r="P100" i="1"/>
  <c r="L100" i="1"/>
  <c r="P99" i="1"/>
  <c r="L99" i="1"/>
  <c r="AG98" i="1"/>
  <c r="P98" i="1"/>
  <c r="T98" i="1" s="1"/>
  <c r="L98" i="1"/>
  <c r="AG97" i="1"/>
  <c r="P97" i="1"/>
  <c r="U97" i="1" s="1"/>
  <c r="L97" i="1"/>
  <c r="AG96" i="1"/>
  <c r="P96" i="1"/>
  <c r="T96" i="1" s="1"/>
  <c r="L96" i="1"/>
  <c r="AG95" i="1"/>
  <c r="P95" i="1"/>
  <c r="U95" i="1" s="1"/>
  <c r="L95" i="1"/>
  <c r="AG94" i="1"/>
  <c r="P94" i="1"/>
  <c r="T94" i="1" s="1"/>
  <c r="L94" i="1"/>
  <c r="P93" i="1"/>
  <c r="L93" i="1"/>
  <c r="P92" i="1"/>
  <c r="L92" i="1"/>
  <c r="F92" i="1"/>
  <c r="P91" i="1"/>
  <c r="L91" i="1"/>
  <c r="P90" i="1"/>
  <c r="L90" i="1"/>
  <c r="F90" i="1"/>
  <c r="U90" i="1" s="1"/>
  <c r="P89" i="1"/>
  <c r="T89" i="1" s="1"/>
  <c r="L89" i="1"/>
  <c r="P88" i="1"/>
  <c r="L88" i="1"/>
  <c r="P87" i="1"/>
  <c r="L87" i="1"/>
  <c r="P86" i="1"/>
  <c r="T86" i="1" s="1"/>
  <c r="L86" i="1"/>
  <c r="P85" i="1"/>
  <c r="L85" i="1"/>
  <c r="P84" i="1"/>
  <c r="L84" i="1"/>
  <c r="P83" i="1"/>
  <c r="T83" i="1" s="1"/>
  <c r="L83" i="1"/>
  <c r="P82" i="1"/>
  <c r="L82" i="1"/>
  <c r="P81" i="1"/>
  <c r="Q81" i="1" s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F74" i="1"/>
  <c r="E74" i="1"/>
  <c r="P74" i="1" s="1"/>
  <c r="F73" i="1"/>
  <c r="E73" i="1"/>
  <c r="L73" i="1" s="1"/>
  <c r="P72" i="1"/>
  <c r="L72" i="1"/>
  <c r="F71" i="1"/>
  <c r="E71" i="1"/>
  <c r="L71" i="1" s="1"/>
  <c r="AG70" i="1"/>
  <c r="P70" i="1"/>
  <c r="U70" i="1" s="1"/>
  <c r="L70" i="1"/>
  <c r="P69" i="1"/>
  <c r="L69" i="1"/>
  <c r="P68" i="1"/>
  <c r="Q68" i="1" s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T58" i="1" s="1"/>
  <c r="L58" i="1"/>
  <c r="P57" i="1"/>
  <c r="L57" i="1"/>
  <c r="P56" i="1"/>
  <c r="U56" i="1" s="1"/>
  <c r="L56" i="1"/>
  <c r="P55" i="1"/>
  <c r="U55" i="1" s="1"/>
  <c r="L55" i="1"/>
  <c r="P54" i="1"/>
  <c r="U54" i="1" s="1"/>
  <c r="L54" i="1"/>
  <c r="P53" i="1"/>
  <c r="L53" i="1"/>
  <c r="P52" i="1"/>
  <c r="L52" i="1"/>
  <c r="L51" i="1"/>
  <c r="AG50" i="1"/>
  <c r="P50" i="1"/>
  <c r="U50" i="1" s="1"/>
  <c r="L50" i="1"/>
  <c r="P49" i="1"/>
  <c r="L49" i="1"/>
  <c r="P48" i="1"/>
  <c r="L48" i="1"/>
  <c r="P47" i="1"/>
  <c r="L47" i="1"/>
  <c r="P46" i="1"/>
  <c r="L46" i="1"/>
  <c r="P45" i="1"/>
  <c r="L45" i="1"/>
  <c r="P44" i="1"/>
  <c r="Q44" i="1" s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U35" i="1" s="1"/>
  <c r="L35" i="1"/>
  <c r="P34" i="1"/>
  <c r="U34" i="1" s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74" i="1" l="1"/>
  <c r="AG74" i="1" s="1"/>
  <c r="T7" i="1"/>
  <c r="AG7" i="1"/>
  <c r="Q11" i="1"/>
  <c r="AG11" i="1" s="1"/>
  <c r="Q15" i="1"/>
  <c r="AG15" i="1" s="1"/>
  <c r="Q19" i="1"/>
  <c r="AG19" i="1" s="1"/>
  <c r="Q23" i="1"/>
  <c r="AG23" i="1" s="1"/>
  <c r="T27" i="1"/>
  <c r="AG27" i="1"/>
  <c r="U30" i="1"/>
  <c r="Q30" i="1"/>
  <c r="AG30" i="1" s="1"/>
  <c r="U36" i="1"/>
  <c r="AG36" i="1"/>
  <c r="U40" i="1"/>
  <c r="Q40" i="1"/>
  <c r="AG40" i="1" s="1"/>
  <c r="U44" i="1"/>
  <c r="AG44" i="1"/>
  <c r="U48" i="1"/>
  <c r="Q48" i="1"/>
  <c r="AG48" i="1" s="1"/>
  <c r="AG9" i="1"/>
  <c r="Q13" i="1"/>
  <c r="AG13" i="1" s="1"/>
  <c r="T17" i="1"/>
  <c r="AG17" i="1"/>
  <c r="T21" i="1"/>
  <c r="AG21" i="1"/>
  <c r="T25" i="1"/>
  <c r="AG25" i="1"/>
  <c r="U32" i="1"/>
  <c r="Q32" i="1"/>
  <c r="AG32" i="1" s="1"/>
  <c r="U38" i="1"/>
  <c r="AG38" i="1"/>
  <c r="U42" i="1"/>
  <c r="Q42" i="1"/>
  <c r="AG42" i="1" s="1"/>
  <c r="U46" i="1"/>
  <c r="AG46" i="1"/>
  <c r="U52" i="1"/>
  <c r="Q52" i="1"/>
  <c r="AG52" i="1" s="1"/>
  <c r="T59" i="1"/>
  <c r="AG59" i="1"/>
  <c r="Q61" i="1"/>
  <c r="AG61" i="1" s="1"/>
  <c r="Q63" i="1"/>
  <c r="AG63" i="1" s="1"/>
  <c r="Q65" i="1"/>
  <c r="AG65" i="1" s="1"/>
  <c r="T67" i="1"/>
  <c r="AG67" i="1"/>
  <c r="AG69" i="1"/>
  <c r="Q75" i="1"/>
  <c r="AG75" i="1" s="1"/>
  <c r="T77" i="1"/>
  <c r="AG77" i="1"/>
  <c r="Q79" i="1"/>
  <c r="AG79" i="1" s="1"/>
  <c r="AG81" i="1"/>
  <c r="Q84" i="1"/>
  <c r="AG84" i="1" s="1"/>
  <c r="AG87" i="1"/>
  <c r="Q91" i="1"/>
  <c r="AG91" i="1" s="1"/>
  <c r="Q92" i="1"/>
  <c r="AG92" i="1" s="1"/>
  <c r="Q100" i="1"/>
  <c r="AG100" i="1" s="1"/>
  <c r="AG102" i="1"/>
  <c r="AG105" i="1"/>
  <c r="U6" i="1"/>
  <c r="Q6" i="1"/>
  <c r="T6" i="1" s="1"/>
  <c r="U8" i="1"/>
  <c r="Q8" i="1"/>
  <c r="AG8" i="1" s="1"/>
  <c r="U10" i="1"/>
  <c r="Q10" i="1"/>
  <c r="AG10" i="1" s="1"/>
  <c r="U12" i="1"/>
  <c r="AG12" i="1"/>
  <c r="U14" i="1"/>
  <c r="AG14" i="1"/>
  <c r="U16" i="1"/>
  <c r="Q16" i="1"/>
  <c r="AG16" i="1" s="1"/>
  <c r="U18" i="1"/>
  <c r="Q18" i="1"/>
  <c r="AG18" i="1" s="1"/>
  <c r="U20" i="1"/>
  <c r="AG20" i="1"/>
  <c r="U22" i="1"/>
  <c r="Q22" i="1"/>
  <c r="AG22" i="1" s="1"/>
  <c r="U24" i="1"/>
  <c r="AG24" i="1"/>
  <c r="U26" i="1"/>
  <c r="AG26" i="1"/>
  <c r="U28" i="1"/>
  <c r="Q28" i="1"/>
  <c r="Q29" i="1"/>
  <c r="AG29" i="1" s="1"/>
  <c r="T31" i="1"/>
  <c r="AG31" i="1"/>
  <c r="T33" i="1"/>
  <c r="AG33" i="1"/>
  <c r="T37" i="1"/>
  <c r="AG37" i="1"/>
  <c r="T39" i="1"/>
  <c r="AG39" i="1"/>
  <c r="Q41" i="1"/>
  <c r="AG41" i="1" s="1"/>
  <c r="Q43" i="1"/>
  <c r="AG43" i="1" s="1"/>
  <c r="T45" i="1"/>
  <c r="AG45" i="1"/>
  <c r="Q47" i="1"/>
  <c r="AG47" i="1" s="1"/>
  <c r="T49" i="1"/>
  <c r="AG49" i="1"/>
  <c r="AG51" i="1"/>
  <c r="Q53" i="1"/>
  <c r="AG53" i="1" s="1"/>
  <c r="T56" i="1"/>
  <c r="U57" i="1"/>
  <c r="Q57" i="1"/>
  <c r="AG57" i="1" s="1"/>
  <c r="U60" i="1"/>
  <c r="AG60" i="1"/>
  <c r="U62" i="1"/>
  <c r="Q62" i="1"/>
  <c r="AG62" i="1" s="1"/>
  <c r="U64" i="1"/>
  <c r="Q64" i="1"/>
  <c r="AG64" i="1" s="1"/>
  <c r="U66" i="1"/>
  <c r="Q66" i="1"/>
  <c r="AG66" i="1" s="1"/>
  <c r="U68" i="1"/>
  <c r="AG68" i="1"/>
  <c r="U72" i="1"/>
  <c r="Q72" i="1"/>
  <c r="AG72" i="1" s="1"/>
  <c r="U76" i="1"/>
  <c r="AG76" i="1"/>
  <c r="U78" i="1"/>
  <c r="AG78" i="1"/>
  <c r="U80" i="1"/>
  <c r="AG80" i="1"/>
  <c r="U82" i="1"/>
  <c r="AG82" i="1"/>
  <c r="U85" i="1"/>
  <c r="Q85" i="1"/>
  <c r="AG85" i="1" s="1"/>
  <c r="U88" i="1"/>
  <c r="AG88" i="1"/>
  <c r="AG90" i="1"/>
  <c r="U93" i="1"/>
  <c r="AG93" i="1"/>
  <c r="U99" i="1"/>
  <c r="Q99" i="1"/>
  <c r="AG99" i="1" s="1"/>
  <c r="U101" i="1"/>
  <c r="Q101" i="1"/>
  <c r="AG101" i="1" s="1"/>
  <c r="U103" i="1"/>
  <c r="AG103" i="1"/>
  <c r="T12" i="1"/>
  <c r="T42" i="1"/>
  <c r="T72" i="1"/>
  <c r="U75" i="1"/>
  <c r="T76" i="1"/>
  <c r="U77" i="1"/>
  <c r="T78" i="1"/>
  <c r="U79" i="1"/>
  <c r="T80" i="1"/>
  <c r="U81" i="1"/>
  <c r="T82" i="1"/>
  <c r="U83" i="1"/>
  <c r="T85" i="1"/>
  <c r="U87" i="1"/>
  <c r="T88" i="1"/>
  <c r="U89" i="1"/>
  <c r="T90" i="1"/>
  <c r="U91" i="1"/>
  <c r="T93" i="1"/>
  <c r="E5" i="1"/>
  <c r="T20" i="1"/>
  <c r="T35" i="1"/>
  <c r="T50" i="1"/>
  <c r="T101" i="1"/>
  <c r="T24" i="1"/>
  <c r="T38" i="1"/>
  <c r="T46" i="1"/>
  <c r="T54" i="1"/>
  <c r="T70" i="1"/>
  <c r="T74" i="1"/>
  <c r="T97" i="1"/>
  <c r="T107" i="1"/>
  <c r="P71" i="1"/>
  <c r="AG71" i="1" s="1"/>
  <c r="P73" i="1"/>
  <c r="F5" i="1"/>
  <c r="T10" i="1"/>
  <c r="T14" i="1"/>
  <c r="T18" i="1"/>
  <c r="T26" i="1"/>
  <c r="T34" i="1"/>
  <c r="T36" i="1"/>
  <c r="T40" i="1"/>
  <c r="T55" i="1"/>
  <c r="U58" i="1"/>
  <c r="T64" i="1"/>
  <c r="U74" i="1"/>
  <c r="T95" i="1"/>
  <c r="T103" i="1"/>
  <c r="U105" i="1"/>
  <c r="T106" i="1"/>
  <c r="T108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7" i="1"/>
  <c r="U39" i="1"/>
  <c r="U41" i="1"/>
  <c r="U43" i="1"/>
  <c r="U45" i="1"/>
  <c r="U47" i="1"/>
  <c r="U49" i="1"/>
  <c r="U51" i="1"/>
  <c r="U53" i="1"/>
  <c r="U59" i="1"/>
  <c r="U61" i="1"/>
  <c r="U63" i="1"/>
  <c r="U65" i="1"/>
  <c r="U67" i="1"/>
  <c r="U69" i="1"/>
  <c r="L74" i="1"/>
  <c r="L5" i="1" s="1"/>
  <c r="U84" i="1"/>
  <c r="U86" i="1"/>
  <c r="U92" i="1"/>
  <c r="U94" i="1"/>
  <c r="U96" i="1"/>
  <c r="U98" i="1"/>
  <c r="U100" i="1"/>
  <c r="U102" i="1"/>
  <c r="U104" i="1"/>
  <c r="T99" i="1" l="1"/>
  <c r="T48" i="1"/>
  <c r="T32" i="1"/>
  <c r="T16" i="1"/>
  <c r="U71" i="1"/>
  <c r="T71" i="1"/>
  <c r="T52" i="1"/>
  <c r="T44" i="1"/>
  <c r="T30" i="1"/>
  <c r="T22" i="1"/>
  <c r="T8" i="1"/>
  <c r="T53" i="1"/>
  <c r="T51" i="1"/>
  <c r="T47" i="1"/>
  <c r="T43" i="1"/>
  <c r="T41" i="1"/>
  <c r="T29" i="1"/>
  <c r="T105" i="1"/>
  <c r="T102" i="1"/>
  <c r="T100" i="1"/>
  <c r="T92" i="1"/>
  <c r="T91" i="1"/>
  <c r="T87" i="1"/>
  <c r="T84" i="1"/>
  <c r="T81" i="1"/>
  <c r="T79" i="1"/>
  <c r="T75" i="1"/>
  <c r="T69" i="1"/>
  <c r="T65" i="1"/>
  <c r="T63" i="1"/>
  <c r="T61" i="1"/>
  <c r="T13" i="1"/>
  <c r="T9" i="1"/>
  <c r="T23" i="1"/>
  <c r="T19" i="1"/>
  <c r="T15" i="1"/>
  <c r="T11" i="1"/>
  <c r="T68" i="1"/>
  <c r="T60" i="1"/>
  <c r="T57" i="1"/>
  <c r="AG73" i="1"/>
  <c r="T62" i="1"/>
  <c r="T66" i="1"/>
  <c r="AG28" i="1"/>
  <c r="T28" i="1"/>
  <c r="AG6" i="1"/>
  <c r="Q5" i="1"/>
  <c r="U73" i="1"/>
  <c r="P5" i="1"/>
  <c r="AG5" i="1" l="1"/>
  <c r="T73" i="1"/>
</calcChain>
</file>

<file path=xl/sharedStrings.xml><?xml version="1.0" encoding="utf-8"?>
<sst xmlns="http://schemas.openxmlformats.org/spreadsheetml/2006/main" count="427" uniqueCount="165">
  <si>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</si>
  <si>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</si>
  <si>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</si>
  <si>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</si>
  <si>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</si>
  <si>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</si>
  <si>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</si>
  <si>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</si>
  <si>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</si>
  <si>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</si>
  <si>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</si>
  <si>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</si>
  <si>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</si>
  <si>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</si>
  <si>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</si>
  <si>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</si>
  <si>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</si>
  <si>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</si>
  <si>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</si>
  <si>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</si>
  <si>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</si>
  <si>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</si>
  <si>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</si>
  <si>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</si>
  <si>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</si>
  <si>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</si>
  <si>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</si>
  <si>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</si>
  <si>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</si>
  <si>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</si>
  <si>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</si>
  <si>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</si>
  <si>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</si>
  <si>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</si>
  <si>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</si>
  <si>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</si>
  <si>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</si>
  <si>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</si>
  <si>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</si>
  <si>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</si>
  <si>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</si>
  <si>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</si>
  <si>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</si>
  <si>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</si>
  <si>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</si>
  <si>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</si>
  <si>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</si>
  <si>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</si>
  <si>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</si>
  <si>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</si>
  <si>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</si>
  <si>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</si>
  <si>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</si>
  <si>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</si>
  <si>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</si>
  <si>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</si>
  <si>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</si>
  <si>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</si>
  <si>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</si>
  <si>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</si>
  <si>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</si>
  <si>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</si>
  <si>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</si>
  <si>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</si>
  <si>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</si>
  <si>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</si>
  <si>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</si>
  <si>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</si>
  <si>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</si>
  <si>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</si>
  <si>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</si>
  <si>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</si>
  <si>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</si>
  <si>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</si>
  <si>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</si>
  <si>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</si>
  <si>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</si>
  <si>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</si>
  <si>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</si>
  <si>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</si>
  <si>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</si>
  <si>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</si>
  <si>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</si>
  <si>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</si>
  <si>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</si>
  <si>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</si>
  <si>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</si>
  <si>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</si>
  <si>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</si>
  <si>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</si>
  <si>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</si>
  <si>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</si>
  <si>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</si>
  <si>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</si>
  <si>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</si>
  <si>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</si>
  <si>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</si>
  <si>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</si>
  <si>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</si>
  <si>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</si>
  <si>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</si>
  <si>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</si>
  <si>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</si>
  <si>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</si>
  <si>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</si>
  <si>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</si>
  <si>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</si>
  <si>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</si>
  <si>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</si>
  <si>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</si>
  <si>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</si>
  <si>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</si>
  <si>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</si>
  <si>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</si>
  <si>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</si>
  <si>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</si>
  <si>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</si>
  <si>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</si>
  <si>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</si>
  <si>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</si>
  <si>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</si>
  <si>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</si>
  <si>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</si>
  <si>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</si>
  <si>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</si>
  <si>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</si>
  <si>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</si>
  <si>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</si>
  <si>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</si>
  <si>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</si>
  <si>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</si>
  <si>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</si>
  <si>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</si>
  <si>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</si>
  <si>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</si>
  <si>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</si>
  <si>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</si>
  <si>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</si>
  <si>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</si>
  <si>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</si>
  <si>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</si>
  <si>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</si>
  <si>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</si>
  <si>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</si>
  <si>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</si>
  <si>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</si>
  <si>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</si>
  <si>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</si>
  <si>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</si>
  <si>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</si>
  <si>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</si>
  <si>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</si>
  <si>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</si>
  <si>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</si>
  <si>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</si>
  <si>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</si>
  <si>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</si>
  <si>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</si>
  <si>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</si>
  <si>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необходимо увеличить продажи / Обжора / Паллет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</si>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</sst>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5703125" customWidth="1"/>
    <col min="33" max="33" width="7" customWidth="1"/>
    <col min="34" max="48" width="3" customWidth="1"/>
  </cols>
  <sheetData>
    <row r="1" spans="1:48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x14ac:dyDescent="0.25">
      <c r="A5" s="9"/>
      <c r="B5" s="9"/>
      <c r="C5" s="9"/>
      <c r="D5" s="9"/>
      <c r="E5" s="3">
        <f>SUM(E6:E498)</f>
        <v>11844.965999999999</v>
      </c>
      <c r="F5" s="3">
        <f>SUM(F6:F498)</f>
        <v>21060.297000000002</v>
      </c>
      <c r="G5" s="7"/>
      <c r="H5" s="9"/>
      <c r="I5" s="9"/>
      <c r="J5" s="9"/>
      <c r="K5" s="3">
        <f t="shared" ref="K5:R5" si="0">SUM(K6:K498)</f>
        <v>12111.800000000001</v>
      </c>
      <c r="L5" s="3">
        <f t="shared" si="0"/>
        <v>-266.83400000000029</v>
      </c>
      <c r="M5" s="3">
        <f t="shared" si="0"/>
        <v>0</v>
      </c>
      <c r="N5" s="3">
        <f t="shared" si="0"/>
        <v>0</v>
      </c>
      <c r="O5" s="3">
        <f t="shared" si="0"/>
        <v>4562</v>
      </c>
      <c r="P5" s="3">
        <f t="shared" si="0"/>
        <v>2368.9931999999999</v>
      </c>
      <c r="Q5" s="3">
        <f t="shared" si="0"/>
        <v>10452.1194</v>
      </c>
      <c r="R5" s="3">
        <f t="shared" si="0"/>
        <v>0</v>
      </c>
      <c r="S5" s="9"/>
      <c r="T5" s="9"/>
      <c r="U5" s="9"/>
      <c r="V5" s="3">
        <f t="shared" ref="V5:AE5" si="1">SUM(V6:V498)</f>
        <v>2649.8000000000006</v>
      </c>
      <c r="W5" s="3">
        <f t="shared" si="1"/>
        <v>2491.9933999999994</v>
      </c>
      <c r="X5" s="3">
        <f t="shared" si="1"/>
        <v>3011.3227999999981</v>
      </c>
      <c r="Y5" s="3">
        <f t="shared" si="1"/>
        <v>2658.7901999999985</v>
      </c>
      <c r="Z5" s="3">
        <f t="shared" si="1"/>
        <v>2762.0510000000004</v>
      </c>
      <c r="AA5" s="3">
        <f t="shared" si="1"/>
        <v>3363.1029999999992</v>
      </c>
      <c r="AB5" s="3">
        <f t="shared" si="1"/>
        <v>3135.6847999999991</v>
      </c>
      <c r="AC5" s="3">
        <f t="shared" si="1"/>
        <v>3085.2511999999997</v>
      </c>
      <c r="AD5" s="3">
        <f t="shared" si="1"/>
        <v>3460.1361999999986</v>
      </c>
      <c r="AE5" s="3">
        <f t="shared" si="1"/>
        <v>2892.6886000000013</v>
      </c>
      <c r="AF5" s="9"/>
      <c r="AG5" s="3">
        <f>SUM(AG6:AG498)</f>
        <v>6800.6033999999991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x14ac:dyDescent="0.25">
      <c r="A6" s="9" t="s">
        <v>36</v>
      </c>
      <c r="B6" s="9" t="s">
        <v>37</v>
      </c>
      <c r="C6" s="9">
        <v>289</v>
      </c>
      <c r="D6" s="9">
        <v>215</v>
      </c>
      <c r="E6" s="9">
        <v>168</v>
      </c>
      <c r="F6" s="9">
        <v>206</v>
      </c>
      <c r="G6" s="7">
        <v>0.4</v>
      </c>
      <c r="H6" s="9">
        <v>60</v>
      </c>
      <c r="I6" s="9" t="s">
        <v>38</v>
      </c>
      <c r="J6" s="9"/>
      <c r="K6" s="9">
        <v>170</v>
      </c>
      <c r="L6" s="9">
        <f t="shared" ref="L6:L37" si="2">E6-K6</f>
        <v>-2</v>
      </c>
      <c r="M6" s="9"/>
      <c r="N6" s="9"/>
      <c r="O6" s="9">
        <v>64</v>
      </c>
      <c r="P6" s="9">
        <f t="shared" ref="P6:P37" si="3">E6/5</f>
        <v>33.6</v>
      </c>
      <c r="Q6" s="4">
        <f>14*P6-O6-F6</f>
        <v>200.40000000000003</v>
      </c>
      <c r="R6" s="4"/>
      <c r="S6" s="9"/>
      <c r="T6" s="9">
        <f t="shared" ref="T6:T37" si="4">(F6+O6+Q6)/P6</f>
        <v>14</v>
      </c>
      <c r="U6" s="9">
        <f t="shared" ref="U6:U37" si="5">(F6+O6)/P6</f>
        <v>8.0357142857142847</v>
      </c>
      <c r="V6" s="9">
        <v>32</v>
      </c>
      <c r="W6" s="9">
        <v>31.2</v>
      </c>
      <c r="X6" s="9">
        <v>43</v>
      </c>
      <c r="Y6" s="9">
        <v>29.2</v>
      </c>
      <c r="Z6" s="9">
        <v>29.4</v>
      </c>
      <c r="AA6" s="9">
        <v>31.4</v>
      </c>
      <c r="AB6" s="9">
        <v>44.8</v>
      </c>
      <c r="AC6" s="9">
        <v>33</v>
      </c>
      <c r="AD6" s="9">
        <v>27.8</v>
      </c>
      <c r="AE6" s="9">
        <v>33.6</v>
      </c>
      <c r="AF6" s="9" t="s">
        <v>39</v>
      </c>
      <c r="AG6" s="9">
        <f t="shared" ref="AG6:AG33" si="6">G6*Q6</f>
        <v>80.160000000000025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x14ac:dyDescent="0.25">
      <c r="A7" s="9" t="s">
        <v>40</v>
      </c>
      <c r="B7" s="9" t="s">
        <v>41</v>
      </c>
      <c r="C7" s="9">
        <v>8.7729999999999997</v>
      </c>
      <c r="D7" s="9">
        <v>31.26</v>
      </c>
      <c r="E7" s="9">
        <v>5.3390000000000004</v>
      </c>
      <c r="F7" s="9">
        <v>35.692</v>
      </c>
      <c r="G7" s="7">
        <v>1</v>
      </c>
      <c r="H7" s="9">
        <v>120</v>
      </c>
      <c r="I7" s="9" t="s">
        <v>38</v>
      </c>
      <c r="J7" s="9"/>
      <c r="K7" s="9">
        <v>5</v>
      </c>
      <c r="L7" s="9">
        <f t="shared" si="2"/>
        <v>0.33900000000000041</v>
      </c>
      <c r="M7" s="9"/>
      <c r="N7" s="9"/>
      <c r="O7" s="9"/>
      <c r="P7" s="9">
        <f t="shared" si="3"/>
        <v>1.0678000000000001</v>
      </c>
      <c r="Q7" s="4"/>
      <c r="R7" s="4"/>
      <c r="S7" s="9"/>
      <c r="T7" s="9">
        <f t="shared" si="4"/>
        <v>33.425735156396328</v>
      </c>
      <c r="U7" s="9">
        <f t="shared" si="5"/>
        <v>33.425735156396328</v>
      </c>
      <c r="V7" s="9">
        <v>3.2120000000000002</v>
      </c>
      <c r="W7" s="9">
        <v>1.6734</v>
      </c>
      <c r="X7" s="9">
        <v>1.7818000000000001</v>
      </c>
      <c r="Y7" s="9">
        <v>1.163</v>
      </c>
      <c r="Z7" s="9">
        <v>1.7432000000000001</v>
      </c>
      <c r="AA7" s="9">
        <v>3.9483999999999999</v>
      </c>
      <c r="AB7" s="9">
        <v>0.79580000000000006</v>
      </c>
      <c r="AC7" s="9">
        <v>2.0884</v>
      </c>
      <c r="AD7" s="9">
        <v>2.1903999999999999</v>
      </c>
      <c r="AE7" s="9">
        <v>1.4026000000000001</v>
      </c>
      <c r="AF7" s="14" t="s">
        <v>160</v>
      </c>
      <c r="AG7" s="9">
        <f t="shared" si="6"/>
        <v>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x14ac:dyDescent="0.25">
      <c r="A8" s="9" t="s">
        <v>42</v>
      </c>
      <c r="B8" s="9" t="s">
        <v>41</v>
      </c>
      <c r="C8" s="9">
        <v>2029.0319999999999</v>
      </c>
      <c r="D8" s="9">
        <v>638.20799999999997</v>
      </c>
      <c r="E8" s="9">
        <v>1164.6279999999999</v>
      </c>
      <c r="F8" s="9">
        <v>1439.376</v>
      </c>
      <c r="G8" s="7">
        <v>1</v>
      </c>
      <c r="H8" s="9">
        <v>60</v>
      </c>
      <c r="I8" s="9" t="s">
        <v>38</v>
      </c>
      <c r="J8" s="9"/>
      <c r="K8" s="9">
        <v>1135.7</v>
      </c>
      <c r="L8" s="9">
        <f t="shared" si="2"/>
        <v>28.927999999999884</v>
      </c>
      <c r="M8" s="9"/>
      <c r="N8" s="9"/>
      <c r="O8" s="9">
        <v>600</v>
      </c>
      <c r="P8" s="9">
        <f t="shared" si="3"/>
        <v>232.92559999999997</v>
      </c>
      <c r="Q8" s="4">
        <f t="shared" ref="Q7:Q33" si="7">14*P8-O8-F8</f>
        <v>1221.5823999999996</v>
      </c>
      <c r="R8" s="4"/>
      <c r="S8" s="9"/>
      <c r="T8" s="9">
        <f t="shared" si="4"/>
        <v>14</v>
      </c>
      <c r="U8" s="9">
        <f t="shared" si="5"/>
        <v>8.7554824373104552</v>
      </c>
      <c r="V8" s="9">
        <v>232.03620000000001</v>
      </c>
      <c r="W8" s="9">
        <v>198.36779999999999</v>
      </c>
      <c r="X8" s="9">
        <v>293.56459999999998</v>
      </c>
      <c r="Y8" s="9">
        <v>265.88400000000001</v>
      </c>
      <c r="Z8" s="9">
        <v>221.5986</v>
      </c>
      <c r="AA8" s="9">
        <v>283.6712</v>
      </c>
      <c r="AB8" s="9">
        <v>249.928</v>
      </c>
      <c r="AC8" s="9">
        <v>322.226</v>
      </c>
      <c r="AD8" s="9">
        <v>279.99</v>
      </c>
      <c r="AE8" s="9">
        <v>267.2722</v>
      </c>
      <c r="AF8" s="9"/>
      <c r="AG8" s="9">
        <f t="shared" si="6"/>
        <v>1221.5823999999996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x14ac:dyDescent="0.25">
      <c r="A9" s="9" t="s">
        <v>43</v>
      </c>
      <c r="B9" s="9" t="s">
        <v>41</v>
      </c>
      <c r="C9" s="9">
        <v>27.568000000000001</v>
      </c>
      <c r="D9" s="9">
        <v>3.996</v>
      </c>
      <c r="E9" s="9">
        <v>8.6690000000000005</v>
      </c>
      <c r="F9" s="9">
        <v>22.895</v>
      </c>
      <c r="G9" s="7">
        <v>1</v>
      </c>
      <c r="H9" s="9">
        <v>120</v>
      </c>
      <c r="I9" s="9" t="s">
        <v>38</v>
      </c>
      <c r="J9" s="9"/>
      <c r="K9" s="9">
        <v>8.5</v>
      </c>
      <c r="L9" s="9">
        <f t="shared" si="2"/>
        <v>0.16900000000000048</v>
      </c>
      <c r="M9" s="9"/>
      <c r="N9" s="9"/>
      <c r="O9" s="9"/>
      <c r="P9" s="9">
        <f t="shared" si="3"/>
        <v>1.7338</v>
      </c>
      <c r="Q9" s="4">
        <v>4</v>
      </c>
      <c r="R9" s="4"/>
      <c r="S9" s="9"/>
      <c r="T9" s="9">
        <f t="shared" si="4"/>
        <v>15.512169800438343</v>
      </c>
      <c r="U9" s="9">
        <f t="shared" si="5"/>
        <v>13.205098627292651</v>
      </c>
      <c r="V9" s="9">
        <v>0.99640000000000006</v>
      </c>
      <c r="W9" s="9">
        <v>2.3483999999999998</v>
      </c>
      <c r="X9" s="9">
        <v>0.67999999999999994</v>
      </c>
      <c r="Y9" s="9">
        <v>3.2431999999999999</v>
      </c>
      <c r="Z9" s="9">
        <v>2.2212000000000001</v>
      </c>
      <c r="AA9" s="9">
        <v>0</v>
      </c>
      <c r="AB9" s="9">
        <v>0</v>
      </c>
      <c r="AC9" s="9">
        <v>1.1776</v>
      </c>
      <c r="AD9" s="9">
        <v>0.79920000000000002</v>
      </c>
      <c r="AE9" s="9">
        <v>1.3066</v>
      </c>
      <c r="AF9" s="9"/>
      <c r="AG9" s="9">
        <f t="shared" si="6"/>
        <v>4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x14ac:dyDescent="0.25">
      <c r="A10" s="9" t="s">
        <v>45</v>
      </c>
      <c r="B10" s="9" t="s">
        <v>41</v>
      </c>
      <c r="C10" s="9">
        <v>177.846</v>
      </c>
      <c r="D10" s="9">
        <v>180.55600000000001</v>
      </c>
      <c r="E10" s="9">
        <v>121.848</v>
      </c>
      <c r="F10" s="9">
        <v>236.48099999999999</v>
      </c>
      <c r="G10" s="7">
        <v>1</v>
      </c>
      <c r="H10" s="9">
        <v>60</v>
      </c>
      <c r="I10" s="9" t="s">
        <v>38</v>
      </c>
      <c r="J10" s="9"/>
      <c r="K10" s="9">
        <v>118.9</v>
      </c>
      <c r="L10" s="9">
        <f t="shared" si="2"/>
        <v>2.9479999999999933</v>
      </c>
      <c r="M10" s="9"/>
      <c r="N10" s="9"/>
      <c r="O10" s="9">
        <v>90</v>
      </c>
      <c r="P10" s="9">
        <f t="shared" si="3"/>
        <v>24.369599999999998</v>
      </c>
      <c r="Q10" s="4">
        <f t="shared" si="7"/>
        <v>14.693399999999997</v>
      </c>
      <c r="R10" s="4"/>
      <c r="S10" s="9"/>
      <c r="T10" s="9">
        <f t="shared" si="4"/>
        <v>14</v>
      </c>
      <c r="U10" s="9">
        <f t="shared" si="5"/>
        <v>13.397060271814064</v>
      </c>
      <c r="V10" s="9">
        <v>32.229799999999997</v>
      </c>
      <c r="W10" s="9">
        <v>27.768999999999998</v>
      </c>
      <c r="X10" s="9">
        <v>21.254799999999999</v>
      </c>
      <c r="Y10" s="9">
        <v>32.045000000000002</v>
      </c>
      <c r="Z10" s="9">
        <v>39.901000000000003</v>
      </c>
      <c r="AA10" s="9">
        <v>26.958200000000001</v>
      </c>
      <c r="AB10" s="9">
        <v>26.340399999999999</v>
      </c>
      <c r="AC10" s="9">
        <v>53.4116</v>
      </c>
      <c r="AD10" s="9">
        <v>16.703399999999998</v>
      </c>
      <c r="AE10" s="9">
        <v>32.980200000000004</v>
      </c>
      <c r="AF10" s="9"/>
      <c r="AG10" s="9">
        <f t="shared" si="6"/>
        <v>14.693399999999997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5">
      <c r="A11" s="9" t="s">
        <v>46</v>
      </c>
      <c r="B11" s="9" t="s">
        <v>41</v>
      </c>
      <c r="C11" s="9">
        <v>465.62200000000001</v>
      </c>
      <c r="D11" s="9">
        <v>759.92499999999995</v>
      </c>
      <c r="E11" s="9">
        <v>495.94299999999998</v>
      </c>
      <c r="F11" s="9">
        <v>720.44</v>
      </c>
      <c r="G11" s="7">
        <v>1</v>
      </c>
      <c r="H11" s="9">
        <v>60</v>
      </c>
      <c r="I11" s="9" t="s">
        <v>38</v>
      </c>
      <c r="J11" s="9"/>
      <c r="K11" s="9">
        <v>481.6</v>
      </c>
      <c r="L11" s="9">
        <f t="shared" si="2"/>
        <v>14.342999999999961</v>
      </c>
      <c r="M11" s="9"/>
      <c r="N11" s="9"/>
      <c r="O11" s="9">
        <v>150</v>
      </c>
      <c r="P11" s="9">
        <f t="shared" si="3"/>
        <v>99.188599999999994</v>
      </c>
      <c r="Q11" s="4">
        <f t="shared" si="7"/>
        <v>518.20039999999995</v>
      </c>
      <c r="R11" s="4"/>
      <c r="S11" s="9"/>
      <c r="T11" s="9">
        <f t="shared" si="4"/>
        <v>14</v>
      </c>
      <c r="U11" s="9">
        <f t="shared" si="5"/>
        <v>8.7756052610884723</v>
      </c>
      <c r="V11" s="9">
        <v>97.001000000000005</v>
      </c>
      <c r="W11" s="9">
        <v>89.180599999999998</v>
      </c>
      <c r="X11" s="9">
        <v>94.61760000000001</v>
      </c>
      <c r="Y11" s="9">
        <v>96.291200000000003</v>
      </c>
      <c r="Z11" s="9">
        <v>108.8064</v>
      </c>
      <c r="AA11" s="9">
        <v>134.0806</v>
      </c>
      <c r="AB11" s="9">
        <v>124.41679999999999</v>
      </c>
      <c r="AC11" s="9">
        <v>143.94200000000001</v>
      </c>
      <c r="AD11" s="9">
        <v>118.1952</v>
      </c>
      <c r="AE11" s="9">
        <v>133.185</v>
      </c>
      <c r="AF11" s="9"/>
      <c r="AG11" s="9">
        <f t="shared" si="6"/>
        <v>518.20039999999995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x14ac:dyDescent="0.25">
      <c r="A12" s="9" t="s">
        <v>47</v>
      </c>
      <c r="B12" s="9" t="s">
        <v>37</v>
      </c>
      <c r="C12" s="9">
        <v>290</v>
      </c>
      <c r="D12" s="9">
        <v>122</v>
      </c>
      <c r="E12" s="9">
        <v>30</v>
      </c>
      <c r="F12" s="9">
        <v>282</v>
      </c>
      <c r="G12" s="7">
        <v>0.25</v>
      </c>
      <c r="H12" s="9">
        <v>120</v>
      </c>
      <c r="I12" s="9" t="s">
        <v>38</v>
      </c>
      <c r="J12" s="9"/>
      <c r="K12" s="9">
        <v>30</v>
      </c>
      <c r="L12" s="9">
        <f t="shared" si="2"/>
        <v>0</v>
      </c>
      <c r="M12" s="9"/>
      <c r="N12" s="9"/>
      <c r="O12" s="9"/>
      <c r="P12" s="9">
        <f t="shared" si="3"/>
        <v>6</v>
      </c>
      <c r="Q12" s="4"/>
      <c r="R12" s="4"/>
      <c r="S12" s="9"/>
      <c r="T12" s="9">
        <f t="shared" si="4"/>
        <v>47</v>
      </c>
      <c r="U12" s="9">
        <f t="shared" si="5"/>
        <v>47</v>
      </c>
      <c r="V12" s="9">
        <v>22.6</v>
      </c>
      <c r="W12" s="9">
        <v>15.6</v>
      </c>
      <c r="X12" s="9">
        <v>21</v>
      </c>
      <c r="Y12" s="9">
        <v>9.1999999999999993</v>
      </c>
      <c r="Z12" s="9">
        <v>37.799999999999997</v>
      </c>
      <c r="AA12" s="9">
        <v>29.4</v>
      </c>
      <c r="AB12" s="9">
        <v>28.4</v>
      </c>
      <c r="AC12" s="9">
        <v>8</v>
      </c>
      <c r="AD12" s="9">
        <v>323.60000000000002</v>
      </c>
      <c r="AE12" s="9">
        <v>30.2</v>
      </c>
      <c r="AF12" s="14" t="s">
        <v>159</v>
      </c>
      <c r="AG12" s="9">
        <f t="shared" si="6"/>
        <v>0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x14ac:dyDescent="0.25">
      <c r="A13" s="9" t="s">
        <v>49</v>
      </c>
      <c r="B13" s="9" t="s">
        <v>41</v>
      </c>
      <c r="C13" s="9">
        <v>38.585000000000001</v>
      </c>
      <c r="D13" s="9">
        <v>121.658</v>
      </c>
      <c r="E13" s="9">
        <v>58.945999999999998</v>
      </c>
      <c r="F13" s="9">
        <v>102.681</v>
      </c>
      <c r="G13" s="7">
        <v>1</v>
      </c>
      <c r="H13" s="9">
        <v>60</v>
      </c>
      <c r="I13" s="9" t="s">
        <v>38</v>
      </c>
      <c r="J13" s="9"/>
      <c r="K13" s="9">
        <v>56.4</v>
      </c>
      <c r="L13" s="9">
        <f t="shared" si="2"/>
        <v>2.5459999999999994</v>
      </c>
      <c r="M13" s="9"/>
      <c r="N13" s="9"/>
      <c r="O13" s="9"/>
      <c r="P13" s="9">
        <f t="shared" si="3"/>
        <v>11.789199999999999</v>
      </c>
      <c r="Q13" s="4">
        <f t="shared" si="7"/>
        <v>62.367800000000003</v>
      </c>
      <c r="R13" s="4"/>
      <c r="S13" s="9"/>
      <c r="T13" s="9">
        <f t="shared" si="4"/>
        <v>14.000000000000002</v>
      </c>
      <c r="U13" s="9">
        <f t="shared" si="5"/>
        <v>8.7097512977979843</v>
      </c>
      <c r="V13" s="9">
        <v>13.300800000000001</v>
      </c>
      <c r="W13" s="9">
        <v>8.9702000000000002</v>
      </c>
      <c r="X13" s="9">
        <v>11.081200000000001</v>
      </c>
      <c r="Y13" s="9">
        <v>8.1013999999999999</v>
      </c>
      <c r="Z13" s="9">
        <v>16.5016</v>
      </c>
      <c r="AA13" s="9">
        <v>16.400400000000001</v>
      </c>
      <c r="AB13" s="9">
        <v>12.363200000000001</v>
      </c>
      <c r="AC13" s="9">
        <v>21.660599999999999</v>
      </c>
      <c r="AD13" s="9">
        <v>8.0114000000000001</v>
      </c>
      <c r="AE13" s="9">
        <v>14.6396</v>
      </c>
      <c r="AF13" s="9"/>
      <c r="AG13" s="9">
        <f t="shared" si="6"/>
        <v>62.367800000000003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x14ac:dyDescent="0.25">
      <c r="A14" s="9" t="s">
        <v>50</v>
      </c>
      <c r="B14" s="9" t="s">
        <v>37</v>
      </c>
      <c r="C14" s="9">
        <v>118</v>
      </c>
      <c r="D14" s="9">
        <v>198</v>
      </c>
      <c r="E14" s="9">
        <v>38</v>
      </c>
      <c r="F14" s="9">
        <v>206</v>
      </c>
      <c r="G14" s="7">
        <v>0.25</v>
      </c>
      <c r="H14" s="9">
        <v>120</v>
      </c>
      <c r="I14" s="9" t="s">
        <v>38</v>
      </c>
      <c r="J14" s="9"/>
      <c r="K14" s="9">
        <v>38</v>
      </c>
      <c r="L14" s="9">
        <f t="shared" si="2"/>
        <v>0</v>
      </c>
      <c r="M14" s="9"/>
      <c r="N14" s="9"/>
      <c r="O14" s="9">
        <v>80</v>
      </c>
      <c r="P14" s="9">
        <f t="shared" si="3"/>
        <v>7.6</v>
      </c>
      <c r="Q14" s="4"/>
      <c r="R14" s="4"/>
      <c r="S14" s="9"/>
      <c r="T14" s="9">
        <f t="shared" si="4"/>
        <v>37.631578947368425</v>
      </c>
      <c r="U14" s="9">
        <f t="shared" si="5"/>
        <v>37.631578947368425</v>
      </c>
      <c r="V14" s="9">
        <v>23.4</v>
      </c>
      <c r="W14" s="9">
        <v>18</v>
      </c>
      <c r="X14" s="9">
        <v>20.8</v>
      </c>
      <c r="Y14" s="9">
        <v>12.4</v>
      </c>
      <c r="Z14" s="9">
        <v>19.600000000000001</v>
      </c>
      <c r="AA14" s="9">
        <v>25.8</v>
      </c>
      <c r="AB14" s="9">
        <v>13.6</v>
      </c>
      <c r="AC14" s="9">
        <v>11</v>
      </c>
      <c r="AD14" s="9">
        <v>41.6</v>
      </c>
      <c r="AE14" s="9">
        <v>18</v>
      </c>
      <c r="AF14" s="14" t="s">
        <v>159</v>
      </c>
      <c r="AG14" s="9">
        <f t="shared" si="6"/>
        <v>0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x14ac:dyDescent="0.25">
      <c r="A15" s="9" t="s">
        <v>51</v>
      </c>
      <c r="B15" s="9" t="s">
        <v>37</v>
      </c>
      <c r="C15" s="9">
        <v>274</v>
      </c>
      <c r="D15" s="9">
        <v>102</v>
      </c>
      <c r="E15" s="9">
        <v>176</v>
      </c>
      <c r="F15" s="9">
        <v>179</v>
      </c>
      <c r="G15" s="7">
        <v>0.4</v>
      </c>
      <c r="H15" s="9">
        <v>60</v>
      </c>
      <c r="I15" s="9" t="s">
        <v>38</v>
      </c>
      <c r="J15" s="9"/>
      <c r="K15" s="9">
        <v>177</v>
      </c>
      <c r="L15" s="9">
        <f t="shared" si="2"/>
        <v>-1</v>
      </c>
      <c r="M15" s="9"/>
      <c r="N15" s="9"/>
      <c r="O15" s="9">
        <v>90</v>
      </c>
      <c r="P15" s="9">
        <f t="shared" si="3"/>
        <v>35.200000000000003</v>
      </c>
      <c r="Q15" s="4">
        <f t="shared" si="7"/>
        <v>223.80000000000007</v>
      </c>
      <c r="R15" s="4"/>
      <c r="S15" s="9"/>
      <c r="T15" s="9">
        <f t="shared" si="4"/>
        <v>14</v>
      </c>
      <c r="U15" s="9">
        <f t="shared" si="5"/>
        <v>7.6420454545454541</v>
      </c>
      <c r="V15" s="9">
        <v>33.200000000000003</v>
      </c>
      <c r="W15" s="9">
        <v>30.4</v>
      </c>
      <c r="X15" s="9">
        <v>38.6</v>
      </c>
      <c r="Y15" s="9">
        <v>42.4</v>
      </c>
      <c r="Z15" s="9">
        <v>26.8</v>
      </c>
      <c r="AA15" s="9">
        <v>34.4</v>
      </c>
      <c r="AB15" s="9">
        <v>39.6</v>
      </c>
      <c r="AC15" s="9">
        <v>45.6</v>
      </c>
      <c r="AD15" s="9">
        <v>32.6</v>
      </c>
      <c r="AE15" s="9">
        <v>44.2</v>
      </c>
      <c r="AF15" s="9" t="s">
        <v>48</v>
      </c>
      <c r="AG15" s="9">
        <f t="shared" si="6"/>
        <v>89.520000000000039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25">
      <c r="A16" s="9" t="s">
        <v>52</v>
      </c>
      <c r="B16" s="9" t="s">
        <v>41</v>
      </c>
      <c r="C16" s="9">
        <v>128.035</v>
      </c>
      <c r="D16" s="9">
        <v>466.24</v>
      </c>
      <c r="E16" s="9">
        <v>245.11799999999999</v>
      </c>
      <c r="F16" s="9">
        <v>328.96600000000001</v>
      </c>
      <c r="G16" s="7">
        <v>1</v>
      </c>
      <c r="H16" s="9">
        <v>45</v>
      </c>
      <c r="I16" s="9" t="s">
        <v>38</v>
      </c>
      <c r="J16" s="9"/>
      <c r="K16" s="9">
        <v>241.3</v>
      </c>
      <c r="L16" s="9">
        <f t="shared" si="2"/>
        <v>3.8179999999999836</v>
      </c>
      <c r="M16" s="9"/>
      <c r="N16" s="9"/>
      <c r="O16" s="9">
        <v>150</v>
      </c>
      <c r="P16" s="9">
        <f t="shared" si="3"/>
        <v>49.023600000000002</v>
      </c>
      <c r="Q16" s="4">
        <f t="shared" si="7"/>
        <v>207.36440000000005</v>
      </c>
      <c r="R16" s="4"/>
      <c r="S16" s="9"/>
      <c r="T16" s="9">
        <f t="shared" si="4"/>
        <v>14</v>
      </c>
      <c r="U16" s="9">
        <f t="shared" si="5"/>
        <v>9.7701107221827854</v>
      </c>
      <c r="V16" s="9">
        <v>51.980200000000004</v>
      </c>
      <c r="W16" s="9">
        <v>40.6248</v>
      </c>
      <c r="X16" s="9">
        <v>40.662199999999999</v>
      </c>
      <c r="Y16" s="9">
        <v>46.477200000000003</v>
      </c>
      <c r="Z16" s="9">
        <v>47.651600000000002</v>
      </c>
      <c r="AA16" s="9">
        <v>60.586599999999997</v>
      </c>
      <c r="AB16" s="9">
        <v>46.323399999999999</v>
      </c>
      <c r="AC16" s="9">
        <v>44.731999999999999</v>
      </c>
      <c r="AD16" s="9">
        <v>21.072199999999999</v>
      </c>
      <c r="AE16" s="9">
        <v>42.877400000000002</v>
      </c>
      <c r="AF16" s="9"/>
      <c r="AG16" s="9">
        <f t="shared" si="6"/>
        <v>207.36440000000005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25">
      <c r="A17" s="9" t="s">
        <v>53</v>
      </c>
      <c r="B17" s="9" t="s">
        <v>37</v>
      </c>
      <c r="C17" s="9">
        <v>31</v>
      </c>
      <c r="D17" s="9">
        <v>600</v>
      </c>
      <c r="E17" s="9">
        <v>85</v>
      </c>
      <c r="F17" s="9">
        <v>413</v>
      </c>
      <c r="G17" s="7">
        <v>0.12</v>
      </c>
      <c r="H17" s="9">
        <v>60</v>
      </c>
      <c r="I17" s="10" t="s">
        <v>54</v>
      </c>
      <c r="J17" s="9"/>
      <c r="K17" s="9">
        <v>225</v>
      </c>
      <c r="L17" s="9">
        <f t="shared" si="2"/>
        <v>-140</v>
      </c>
      <c r="M17" s="9"/>
      <c r="N17" s="9"/>
      <c r="O17" s="9"/>
      <c r="P17" s="9">
        <f t="shared" si="3"/>
        <v>17</v>
      </c>
      <c r="Q17" s="4"/>
      <c r="R17" s="4"/>
      <c r="S17" s="9"/>
      <c r="T17" s="9">
        <f t="shared" si="4"/>
        <v>24.294117647058822</v>
      </c>
      <c r="U17" s="9">
        <f t="shared" si="5"/>
        <v>24.294117647058822</v>
      </c>
      <c r="V17" s="9">
        <v>58.8</v>
      </c>
      <c r="W17" s="9">
        <v>44.4</v>
      </c>
      <c r="X17" s="9">
        <v>35</v>
      </c>
      <c r="Y17" s="9">
        <v>36</v>
      </c>
      <c r="Z17" s="9">
        <v>19</v>
      </c>
      <c r="AA17" s="9">
        <v>123.8</v>
      </c>
      <c r="AB17" s="9">
        <v>126.8</v>
      </c>
      <c r="AC17" s="9">
        <v>47.2</v>
      </c>
      <c r="AD17" s="9">
        <v>57.4</v>
      </c>
      <c r="AE17" s="9">
        <v>35</v>
      </c>
      <c r="AF17" s="9" t="s">
        <v>48</v>
      </c>
      <c r="AG17" s="9">
        <f t="shared" si="6"/>
        <v>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25">
      <c r="A18" s="9" t="s">
        <v>55</v>
      </c>
      <c r="B18" s="9" t="s">
        <v>37</v>
      </c>
      <c r="C18" s="9">
        <v>158</v>
      </c>
      <c r="D18" s="9">
        <v>172</v>
      </c>
      <c r="E18" s="9">
        <v>83</v>
      </c>
      <c r="F18" s="9">
        <v>173</v>
      </c>
      <c r="G18" s="7">
        <v>0.25</v>
      </c>
      <c r="H18" s="9">
        <v>120</v>
      </c>
      <c r="I18" s="9" t="s">
        <v>38</v>
      </c>
      <c r="J18" s="9"/>
      <c r="K18" s="9">
        <v>85</v>
      </c>
      <c r="L18" s="9">
        <f t="shared" si="2"/>
        <v>-2</v>
      </c>
      <c r="M18" s="9"/>
      <c r="N18" s="9"/>
      <c r="O18" s="9"/>
      <c r="P18" s="9">
        <f t="shared" si="3"/>
        <v>16.600000000000001</v>
      </c>
      <c r="Q18" s="4">
        <f t="shared" si="7"/>
        <v>59.400000000000034</v>
      </c>
      <c r="R18" s="4"/>
      <c r="S18" s="9"/>
      <c r="T18" s="9">
        <f t="shared" si="4"/>
        <v>14</v>
      </c>
      <c r="U18" s="9">
        <f t="shared" si="5"/>
        <v>10.421686746987952</v>
      </c>
      <c r="V18" s="9">
        <v>18.399999999999999</v>
      </c>
      <c r="W18" s="9">
        <v>17.2</v>
      </c>
      <c r="X18" s="9">
        <v>21</v>
      </c>
      <c r="Y18" s="9">
        <v>14.6</v>
      </c>
      <c r="Z18" s="9">
        <v>17.2</v>
      </c>
      <c r="AA18" s="9">
        <v>32.6</v>
      </c>
      <c r="AB18" s="9">
        <v>23</v>
      </c>
      <c r="AC18" s="9">
        <v>17.399999999999999</v>
      </c>
      <c r="AD18" s="9">
        <v>21.8</v>
      </c>
      <c r="AE18" s="9">
        <v>26.6</v>
      </c>
      <c r="AF18" s="9" t="s">
        <v>48</v>
      </c>
      <c r="AG18" s="9">
        <f t="shared" si="6"/>
        <v>14.850000000000009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25">
      <c r="A19" s="9" t="s">
        <v>56</v>
      </c>
      <c r="B19" s="9" t="s">
        <v>37</v>
      </c>
      <c r="C19" s="9">
        <v>8</v>
      </c>
      <c r="D19" s="9"/>
      <c r="E19" s="9">
        <v>4</v>
      </c>
      <c r="F19" s="9">
        <v>4</v>
      </c>
      <c r="G19" s="7">
        <v>0.25</v>
      </c>
      <c r="H19" s="9">
        <v>120</v>
      </c>
      <c r="I19" s="9" t="s">
        <v>38</v>
      </c>
      <c r="J19" s="9"/>
      <c r="K19" s="9">
        <v>5</v>
      </c>
      <c r="L19" s="9">
        <f t="shared" si="2"/>
        <v>-1</v>
      </c>
      <c r="M19" s="9"/>
      <c r="N19" s="9"/>
      <c r="O19" s="9"/>
      <c r="P19" s="9">
        <f t="shared" si="3"/>
        <v>0.8</v>
      </c>
      <c r="Q19" s="4">
        <f t="shared" si="7"/>
        <v>7.2000000000000011</v>
      </c>
      <c r="R19" s="4"/>
      <c r="S19" s="9"/>
      <c r="T19" s="9">
        <f t="shared" si="4"/>
        <v>14</v>
      </c>
      <c r="U19" s="9">
        <f t="shared" si="5"/>
        <v>5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 t="s">
        <v>57</v>
      </c>
      <c r="AG19" s="9">
        <f t="shared" si="6"/>
        <v>1.8000000000000003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x14ac:dyDescent="0.25">
      <c r="A20" s="9" t="s">
        <v>58</v>
      </c>
      <c r="B20" s="9" t="s">
        <v>41</v>
      </c>
      <c r="C20" s="9">
        <v>19.577999999999999</v>
      </c>
      <c r="D20" s="9">
        <v>3.9060000000000001</v>
      </c>
      <c r="E20" s="9">
        <v>5.016</v>
      </c>
      <c r="F20" s="9">
        <v>18.478000000000002</v>
      </c>
      <c r="G20" s="7">
        <v>1</v>
      </c>
      <c r="H20" s="9">
        <v>120</v>
      </c>
      <c r="I20" s="9" t="s">
        <v>38</v>
      </c>
      <c r="J20" s="9"/>
      <c r="K20" s="9">
        <v>5</v>
      </c>
      <c r="L20" s="9">
        <f t="shared" si="2"/>
        <v>1.6000000000000014E-2</v>
      </c>
      <c r="M20" s="9"/>
      <c r="N20" s="9"/>
      <c r="O20" s="9"/>
      <c r="P20" s="9">
        <f t="shared" si="3"/>
        <v>1.0032000000000001</v>
      </c>
      <c r="Q20" s="4"/>
      <c r="R20" s="4"/>
      <c r="S20" s="9"/>
      <c r="T20" s="9">
        <f t="shared" si="4"/>
        <v>18.419059011164276</v>
      </c>
      <c r="U20" s="9">
        <f t="shared" si="5"/>
        <v>18.419059011164276</v>
      </c>
      <c r="V20" s="9">
        <v>1.3997999999999999</v>
      </c>
      <c r="W20" s="9">
        <v>2.2831999999999999</v>
      </c>
      <c r="X20" s="9">
        <v>2.6907999999999999</v>
      </c>
      <c r="Y20" s="9">
        <v>1.8824000000000001</v>
      </c>
      <c r="Z20" s="9">
        <v>2.3864000000000001</v>
      </c>
      <c r="AA20" s="9">
        <v>3.8197999999999999</v>
      </c>
      <c r="AB20" s="9">
        <v>2.3296000000000001</v>
      </c>
      <c r="AC20" s="9">
        <v>2.5476000000000001</v>
      </c>
      <c r="AD20" s="9">
        <v>2.4117999999999999</v>
      </c>
      <c r="AE20" s="9">
        <v>2.5026000000000002</v>
      </c>
      <c r="AF20" s="9"/>
      <c r="AG20" s="9">
        <f t="shared" si="6"/>
        <v>0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x14ac:dyDescent="0.25">
      <c r="A21" s="9" t="s">
        <v>59</v>
      </c>
      <c r="B21" s="9" t="s">
        <v>37</v>
      </c>
      <c r="C21" s="9">
        <v>266</v>
      </c>
      <c r="D21" s="9">
        <v>183</v>
      </c>
      <c r="E21" s="9">
        <v>86</v>
      </c>
      <c r="F21" s="9">
        <v>300</v>
      </c>
      <c r="G21" s="7">
        <v>0.4</v>
      </c>
      <c r="H21" s="9">
        <v>45</v>
      </c>
      <c r="I21" s="9" t="s">
        <v>38</v>
      </c>
      <c r="J21" s="9"/>
      <c r="K21" s="9">
        <v>91</v>
      </c>
      <c r="L21" s="9">
        <f t="shared" si="2"/>
        <v>-5</v>
      </c>
      <c r="M21" s="9"/>
      <c r="N21" s="9"/>
      <c r="O21" s="9"/>
      <c r="P21" s="9">
        <f t="shared" si="3"/>
        <v>17.2</v>
      </c>
      <c r="Q21" s="4"/>
      <c r="R21" s="4"/>
      <c r="S21" s="9"/>
      <c r="T21" s="9">
        <f t="shared" si="4"/>
        <v>17.441860465116278</v>
      </c>
      <c r="U21" s="9">
        <f t="shared" si="5"/>
        <v>17.441860465116278</v>
      </c>
      <c r="V21" s="9">
        <v>30.6</v>
      </c>
      <c r="W21" s="9">
        <v>40.799999999999997</v>
      </c>
      <c r="X21" s="9">
        <v>45.8</v>
      </c>
      <c r="Y21" s="9">
        <v>17</v>
      </c>
      <c r="Z21" s="9">
        <v>29.6</v>
      </c>
      <c r="AA21" s="9">
        <v>49.2</v>
      </c>
      <c r="AB21" s="9">
        <v>33.200000000000003</v>
      </c>
      <c r="AC21" s="9">
        <v>34.200000000000003</v>
      </c>
      <c r="AD21" s="9">
        <v>54</v>
      </c>
      <c r="AE21" s="9">
        <v>24.4</v>
      </c>
      <c r="AF21" s="9" t="s">
        <v>48</v>
      </c>
      <c r="AG21" s="9">
        <f t="shared" si="6"/>
        <v>0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x14ac:dyDescent="0.25">
      <c r="A22" s="9" t="s">
        <v>60</v>
      </c>
      <c r="B22" s="9" t="s">
        <v>41</v>
      </c>
      <c r="C22" s="9">
        <v>286.03399999999999</v>
      </c>
      <c r="D22" s="9">
        <v>269.07100000000003</v>
      </c>
      <c r="E22" s="9">
        <v>285.04899999999998</v>
      </c>
      <c r="F22" s="9">
        <v>280.51499999999999</v>
      </c>
      <c r="G22" s="7">
        <v>1</v>
      </c>
      <c r="H22" s="9">
        <v>60</v>
      </c>
      <c r="I22" s="9" t="s">
        <v>38</v>
      </c>
      <c r="J22" s="9"/>
      <c r="K22" s="9">
        <v>279.39999999999998</v>
      </c>
      <c r="L22" s="9">
        <f t="shared" si="2"/>
        <v>5.6490000000000009</v>
      </c>
      <c r="M22" s="9"/>
      <c r="N22" s="9"/>
      <c r="O22" s="9">
        <v>120</v>
      </c>
      <c r="P22" s="9">
        <f t="shared" si="3"/>
        <v>57.009799999999998</v>
      </c>
      <c r="Q22" s="4">
        <f t="shared" si="7"/>
        <v>397.62220000000002</v>
      </c>
      <c r="R22" s="4"/>
      <c r="S22" s="9"/>
      <c r="T22" s="9">
        <f t="shared" si="4"/>
        <v>14</v>
      </c>
      <c r="U22" s="9">
        <f t="shared" si="5"/>
        <v>7.0253710765517505</v>
      </c>
      <c r="V22" s="9">
        <v>47.7958</v>
      </c>
      <c r="W22" s="9">
        <v>43.544600000000003</v>
      </c>
      <c r="X22" s="9">
        <v>51.598799999999997</v>
      </c>
      <c r="Y22" s="9">
        <v>55.249600000000001</v>
      </c>
      <c r="Z22" s="9">
        <v>51.416600000000003</v>
      </c>
      <c r="AA22" s="9">
        <v>65.711600000000004</v>
      </c>
      <c r="AB22" s="9">
        <v>64.967200000000005</v>
      </c>
      <c r="AC22" s="9">
        <v>73.129800000000003</v>
      </c>
      <c r="AD22" s="9">
        <v>52.511200000000002</v>
      </c>
      <c r="AE22" s="9">
        <v>53.534999999999997</v>
      </c>
      <c r="AF22" s="9"/>
      <c r="AG22" s="9">
        <f t="shared" si="6"/>
        <v>397.62220000000002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25">
      <c r="A23" s="9" t="s">
        <v>61</v>
      </c>
      <c r="B23" s="9" t="s">
        <v>37</v>
      </c>
      <c r="C23" s="9">
        <v>61</v>
      </c>
      <c r="D23" s="9">
        <v>40</v>
      </c>
      <c r="E23" s="9">
        <v>46</v>
      </c>
      <c r="F23" s="9">
        <v>55</v>
      </c>
      <c r="G23" s="7">
        <v>0.22</v>
      </c>
      <c r="H23" s="9">
        <v>120</v>
      </c>
      <c r="I23" s="9" t="s">
        <v>38</v>
      </c>
      <c r="J23" s="9"/>
      <c r="K23" s="9">
        <v>46</v>
      </c>
      <c r="L23" s="9">
        <f t="shared" si="2"/>
        <v>0</v>
      </c>
      <c r="M23" s="9"/>
      <c r="N23" s="9"/>
      <c r="O23" s="9"/>
      <c r="P23" s="9">
        <f t="shared" si="3"/>
        <v>9.1999999999999993</v>
      </c>
      <c r="Q23" s="4">
        <f t="shared" si="7"/>
        <v>73.799999999999983</v>
      </c>
      <c r="R23" s="4"/>
      <c r="S23" s="9"/>
      <c r="T23" s="9">
        <f t="shared" si="4"/>
        <v>14</v>
      </c>
      <c r="U23" s="9">
        <f t="shared" si="5"/>
        <v>5.9782608695652177</v>
      </c>
      <c r="V23" s="9">
        <v>9</v>
      </c>
      <c r="W23" s="9">
        <v>9.8000000000000007</v>
      </c>
      <c r="X23" s="9">
        <v>10.4</v>
      </c>
      <c r="Y23" s="9">
        <v>7.8</v>
      </c>
      <c r="Z23" s="9">
        <v>11</v>
      </c>
      <c r="AA23" s="9">
        <v>16.2</v>
      </c>
      <c r="AB23" s="9">
        <v>0.2</v>
      </c>
      <c r="AC23" s="9">
        <v>11.6</v>
      </c>
      <c r="AD23" s="9">
        <v>5.4</v>
      </c>
      <c r="AE23" s="9">
        <v>6.2</v>
      </c>
      <c r="AF23" s="9"/>
      <c r="AG23" s="9">
        <f t="shared" si="6"/>
        <v>16.235999999999997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25">
      <c r="A24" s="9" t="s">
        <v>62</v>
      </c>
      <c r="B24" s="9" t="s">
        <v>37</v>
      </c>
      <c r="C24" s="9">
        <v>7</v>
      </c>
      <c r="D24" s="9">
        <v>88</v>
      </c>
      <c r="E24" s="9">
        <v>7</v>
      </c>
      <c r="F24" s="9">
        <v>88</v>
      </c>
      <c r="G24" s="7">
        <v>0.4</v>
      </c>
      <c r="H24" s="9">
        <v>60</v>
      </c>
      <c r="I24" s="9" t="s">
        <v>38</v>
      </c>
      <c r="J24" s="9"/>
      <c r="K24" s="9">
        <v>7</v>
      </c>
      <c r="L24" s="9">
        <f t="shared" si="2"/>
        <v>0</v>
      </c>
      <c r="M24" s="9"/>
      <c r="N24" s="9"/>
      <c r="O24" s="9"/>
      <c r="P24" s="9">
        <f t="shared" si="3"/>
        <v>1.4</v>
      </c>
      <c r="Q24" s="4"/>
      <c r="R24" s="4"/>
      <c r="S24" s="9"/>
      <c r="T24" s="9">
        <f t="shared" si="4"/>
        <v>62.857142857142861</v>
      </c>
      <c r="U24" s="9">
        <f t="shared" si="5"/>
        <v>62.857142857142861</v>
      </c>
      <c r="V24" s="9">
        <v>9.8000000000000007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 t="s">
        <v>57</v>
      </c>
      <c r="AG24" s="9">
        <f t="shared" si="6"/>
        <v>0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x14ac:dyDescent="0.25">
      <c r="A25" s="9" t="s">
        <v>63</v>
      </c>
      <c r="B25" s="9" t="s">
        <v>37</v>
      </c>
      <c r="C25" s="9"/>
      <c r="D25" s="9">
        <v>30</v>
      </c>
      <c r="E25" s="9"/>
      <c r="F25" s="9">
        <v>30</v>
      </c>
      <c r="G25" s="7">
        <v>0.09</v>
      </c>
      <c r="H25" s="9">
        <v>60</v>
      </c>
      <c r="I25" s="9" t="s">
        <v>38</v>
      </c>
      <c r="J25" s="9"/>
      <c r="K25" s="9"/>
      <c r="L25" s="9">
        <f t="shared" si="2"/>
        <v>0</v>
      </c>
      <c r="M25" s="9"/>
      <c r="N25" s="9"/>
      <c r="O25" s="9"/>
      <c r="P25" s="9">
        <f t="shared" si="3"/>
        <v>0</v>
      </c>
      <c r="Q25" s="4"/>
      <c r="R25" s="4"/>
      <c r="S25" s="9"/>
      <c r="T25" s="9" t="e">
        <f t="shared" si="4"/>
        <v>#DIV/0!</v>
      </c>
      <c r="U25" s="9" t="e">
        <f t="shared" si="5"/>
        <v>#DIV/0!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 t="s">
        <v>64</v>
      </c>
      <c r="AG25" s="9">
        <f t="shared" si="6"/>
        <v>0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x14ac:dyDescent="0.25">
      <c r="A26" s="9" t="s">
        <v>65</v>
      </c>
      <c r="B26" s="9" t="s">
        <v>37</v>
      </c>
      <c r="C26" s="9">
        <v>146</v>
      </c>
      <c r="D26" s="9">
        <v>282</v>
      </c>
      <c r="E26" s="9">
        <v>20</v>
      </c>
      <c r="F26" s="9">
        <v>362</v>
      </c>
      <c r="G26" s="7">
        <v>0.09</v>
      </c>
      <c r="H26" s="9">
        <v>45</v>
      </c>
      <c r="I26" s="9" t="s">
        <v>38</v>
      </c>
      <c r="J26" s="9"/>
      <c r="K26" s="9">
        <v>27</v>
      </c>
      <c r="L26" s="9">
        <f t="shared" si="2"/>
        <v>-7</v>
      </c>
      <c r="M26" s="9"/>
      <c r="N26" s="9"/>
      <c r="O26" s="9">
        <v>120</v>
      </c>
      <c r="P26" s="9">
        <f t="shared" si="3"/>
        <v>4</v>
      </c>
      <c r="Q26" s="4"/>
      <c r="R26" s="4"/>
      <c r="S26" s="9"/>
      <c r="T26" s="9">
        <f t="shared" si="4"/>
        <v>120.5</v>
      </c>
      <c r="U26" s="9">
        <f t="shared" si="5"/>
        <v>120.5</v>
      </c>
      <c r="V26" s="9">
        <v>37</v>
      </c>
      <c r="W26" s="9">
        <v>28.4</v>
      </c>
      <c r="X26" s="9">
        <v>31.8</v>
      </c>
      <c r="Y26" s="9">
        <v>4</v>
      </c>
      <c r="Z26" s="9">
        <v>20</v>
      </c>
      <c r="AA26" s="9">
        <v>33.6</v>
      </c>
      <c r="AB26" s="9">
        <v>5.6</v>
      </c>
      <c r="AC26" s="9">
        <v>27.6</v>
      </c>
      <c r="AD26" s="9">
        <v>16.399999999999999</v>
      </c>
      <c r="AE26" s="9">
        <v>31.2</v>
      </c>
      <c r="AF26" s="14" t="s">
        <v>161</v>
      </c>
      <c r="AG26" s="9">
        <f t="shared" si="6"/>
        <v>0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x14ac:dyDescent="0.25">
      <c r="A27" s="9" t="s">
        <v>66</v>
      </c>
      <c r="B27" s="9" t="s">
        <v>37</v>
      </c>
      <c r="C27" s="9">
        <v>66</v>
      </c>
      <c r="D27" s="9">
        <v>160</v>
      </c>
      <c r="E27" s="9">
        <v>65</v>
      </c>
      <c r="F27" s="9">
        <v>158</v>
      </c>
      <c r="G27" s="7">
        <v>0.4</v>
      </c>
      <c r="H27" s="9" t="e">
        <v>#N/A</v>
      </c>
      <c r="I27" s="9" t="s">
        <v>38</v>
      </c>
      <c r="J27" s="9"/>
      <c r="K27" s="9">
        <v>139</v>
      </c>
      <c r="L27" s="9">
        <f t="shared" si="2"/>
        <v>-74</v>
      </c>
      <c r="M27" s="9"/>
      <c r="N27" s="9"/>
      <c r="O27" s="9">
        <v>90</v>
      </c>
      <c r="P27" s="9">
        <f t="shared" si="3"/>
        <v>13</v>
      </c>
      <c r="Q27" s="4"/>
      <c r="R27" s="4"/>
      <c r="S27" s="9"/>
      <c r="T27" s="9">
        <f t="shared" si="4"/>
        <v>19.076923076923077</v>
      </c>
      <c r="U27" s="9">
        <f t="shared" si="5"/>
        <v>19.076923076923077</v>
      </c>
      <c r="V27" s="9">
        <v>28.4</v>
      </c>
      <c r="W27" s="9">
        <v>1.2</v>
      </c>
      <c r="X27" s="9">
        <v>23.4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 t="s">
        <v>57</v>
      </c>
      <c r="AG27" s="9">
        <f t="shared" si="6"/>
        <v>0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x14ac:dyDescent="0.25">
      <c r="A28" s="9" t="s">
        <v>67</v>
      </c>
      <c r="B28" s="9" t="s">
        <v>37</v>
      </c>
      <c r="C28" s="9">
        <v>45</v>
      </c>
      <c r="D28" s="9"/>
      <c r="E28" s="9">
        <v>12</v>
      </c>
      <c r="F28" s="9">
        <v>27</v>
      </c>
      <c r="G28" s="7">
        <v>0.15</v>
      </c>
      <c r="H28" s="9">
        <v>45</v>
      </c>
      <c r="I28" s="9" t="s">
        <v>38</v>
      </c>
      <c r="J28" s="9"/>
      <c r="K28" s="9">
        <v>12</v>
      </c>
      <c r="L28" s="9">
        <f t="shared" si="2"/>
        <v>0</v>
      </c>
      <c r="M28" s="9"/>
      <c r="N28" s="9"/>
      <c r="O28" s="9"/>
      <c r="P28" s="9">
        <f t="shared" si="3"/>
        <v>2.4</v>
      </c>
      <c r="Q28" s="4">
        <f t="shared" si="7"/>
        <v>6.6000000000000014</v>
      </c>
      <c r="R28" s="4"/>
      <c r="S28" s="9"/>
      <c r="T28" s="9">
        <f t="shared" si="4"/>
        <v>14.000000000000002</v>
      </c>
      <c r="U28" s="9">
        <f t="shared" si="5"/>
        <v>11.25</v>
      </c>
      <c r="V28" s="9">
        <v>0.6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 t="s">
        <v>57</v>
      </c>
      <c r="AG28" s="9">
        <f t="shared" si="6"/>
        <v>0.99000000000000021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x14ac:dyDescent="0.25">
      <c r="A29" s="9" t="s">
        <v>68</v>
      </c>
      <c r="B29" s="9" t="s">
        <v>41</v>
      </c>
      <c r="C29" s="9">
        <v>277.24599999999998</v>
      </c>
      <c r="D29" s="9">
        <v>357.64</v>
      </c>
      <c r="E29" s="9">
        <v>348.87400000000002</v>
      </c>
      <c r="F29" s="9">
        <v>280.77100000000002</v>
      </c>
      <c r="G29" s="7">
        <v>1</v>
      </c>
      <c r="H29" s="9">
        <v>45</v>
      </c>
      <c r="I29" s="9" t="s">
        <v>38</v>
      </c>
      <c r="J29" s="9"/>
      <c r="K29" s="9">
        <v>333.5</v>
      </c>
      <c r="L29" s="9">
        <f t="shared" si="2"/>
        <v>15.374000000000024</v>
      </c>
      <c r="M29" s="9"/>
      <c r="N29" s="9"/>
      <c r="O29" s="9">
        <v>80</v>
      </c>
      <c r="P29" s="9">
        <f t="shared" si="3"/>
        <v>69.774799999999999</v>
      </c>
      <c r="Q29" s="4">
        <f t="shared" si="7"/>
        <v>616.07619999999997</v>
      </c>
      <c r="R29" s="4"/>
      <c r="S29" s="9"/>
      <c r="T29" s="9">
        <f t="shared" si="4"/>
        <v>14</v>
      </c>
      <c r="U29" s="9">
        <f t="shared" si="5"/>
        <v>5.1705056840005277</v>
      </c>
      <c r="V29" s="9">
        <v>49.607799999999997</v>
      </c>
      <c r="W29" s="9">
        <v>47.178400000000003</v>
      </c>
      <c r="X29" s="9">
        <v>48.515799999999999</v>
      </c>
      <c r="Y29" s="9">
        <v>46.853400000000001</v>
      </c>
      <c r="Z29" s="9">
        <v>55.123600000000003</v>
      </c>
      <c r="AA29" s="9">
        <v>58.3384</v>
      </c>
      <c r="AB29" s="9">
        <v>67.421000000000006</v>
      </c>
      <c r="AC29" s="9">
        <v>63.117999999999988</v>
      </c>
      <c r="AD29" s="9">
        <v>66.731799999999993</v>
      </c>
      <c r="AE29" s="9">
        <v>78.041399999999996</v>
      </c>
      <c r="AF29" s="9"/>
      <c r="AG29" s="9">
        <f t="shared" si="6"/>
        <v>616.07619999999997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x14ac:dyDescent="0.25">
      <c r="A30" s="9" t="s">
        <v>69</v>
      </c>
      <c r="B30" s="9" t="s">
        <v>37</v>
      </c>
      <c r="C30" s="9">
        <v>192</v>
      </c>
      <c r="D30" s="9">
        <v>122</v>
      </c>
      <c r="E30" s="9">
        <v>142</v>
      </c>
      <c r="F30" s="9">
        <v>149</v>
      </c>
      <c r="G30" s="7">
        <v>0.4</v>
      </c>
      <c r="H30" s="9" t="e">
        <v>#N/A</v>
      </c>
      <c r="I30" s="9" t="s">
        <v>38</v>
      </c>
      <c r="J30" s="9"/>
      <c r="K30" s="9">
        <v>142</v>
      </c>
      <c r="L30" s="9">
        <f t="shared" si="2"/>
        <v>0</v>
      </c>
      <c r="M30" s="9"/>
      <c r="N30" s="9"/>
      <c r="O30" s="9">
        <v>48</v>
      </c>
      <c r="P30" s="9">
        <f t="shared" si="3"/>
        <v>28.4</v>
      </c>
      <c r="Q30" s="4">
        <f t="shared" si="7"/>
        <v>200.59999999999997</v>
      </c>
      <c r="R30" s="4"/>
      <c r="S30" s="9"/>
      <c r="T30" s="9">
        <f t="shared" si="4"/>
        <v>14</v>
      </c>
      <c r="U30" s="9">
        <f t="shared" si="5"/>
        <v>6.9366197183098599</v>
      </c>
      <c r="V30" s="9">
        <v>24.2</v>
      </c>
      <c r="W30" s="9">
        <v>15.8</v>
      </c>
      <c r="X30" s="9">
        <v>33.799999999999997</v>
      </c>
      <c r="Y30" s="9">
        <v>6.2</v>
      </c>
      <c r="Z30" s="9">
        <v>21.2</v>
      </c>
      <c r="AA30" s="9">
        <v>15.4</v>
      </c>
      <c r="AB30" s="9">
        <v>12.2</v>
      </c>
      <c r="AC30" s="9">
        <v>33.200000000000003</v>
      </c>
      <c r="AD30" s="9">
        <v>15.8</v>
      </c>
      <c r="AE30" s="9">
        <v>25.4</v>
      </c>
      <c r="AF30" s="9" t="s">
        <v>48</v>
      </c>
      <c r="AG30" s="9">
        <f t="shared" si="6"/>
        <v>80.239999999999995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x14ac:dyDescent="0.25">
      <c r="A31" s="9" t="s">
        <v>70</v>
      </c>
      <c r="B31" s="9" t="s">
        <v>37</v>
      </c>
      <c r="C31" s="9">
        <v>10</v>
      </c>
      <c r="D31" s="9">
        <v>48</v>
      </c>
      <c r="E31" s="9">
        <v>9</v>
      </c>
      <c r="F31" s="9">
        <v>48</v>
      </c>
      <c r="G31" s="7">
        <v>0.4</v>
      </c>
      <c r="H31" s="9">
        <v>60</v>
      </c>
      <c r="I31" s="9" t="s">
        <v>38</v>
      </c>
      <c r="J31" s="9"/>
      <c r="K31" s="9">
        <v>9</v>
      </c>
      <c r="L31" s="9">
        <f t="shared" si="2"/>
        <v>0</v>
      </c>
      <c r="M31" s="9"/>
      <c r="N31" s="9"/>
      <c r="O31" s="9"/>
      <c r="P31" s="9">
        <f t="shared" si="3"/>
        <v>1.8</v>
      </c>
      <c r="Q31" s="4"/>
      <c r="R31" s="4"/>
      <c r="S31" s="9"/>
      <c r="T31" s="9">
        <f t="shared" si="4"/>
        <v>26.666666666666664</v>
      </c>
      <c r="U31" s="9">
        <f t="shared" si="5"/>
        <v>26.666666666666664</v>
      </c>
      <c r="V31" s="9">
        <v>6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 t="s">
        <v>57</v>
      </c>
      <c r="AG31" s="9">
        <f t="shared" si="6"/>
        <v>0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x14ac:dyDescent="0.25">
      <c r="A32" s="9" t="s">
        <v>71</v>
      </c>
      <c r="B32" s="9" t="s">
        <v>37</v>
      </c>
      <c r="C32" s="9">
        <v>317</v>
      </c>
      <c r="D32" s="9">
        <v>360</v>
      </c>
      <c r="E32" s="9">
        <v>340</v>
      </c>
      <c r="F32" s="9">
        <v>303</v>
      </c>
      <c r="G32" s="7">
        <v>0.4</v>
      </c>
      <c r="H32" s="9">
        <v>60</v>
      </c>
      <c r="I32" s="9" t="s">
        <v>38</v>
      </c>
      <c r="J32" s="9"/>
      <c r="K32" s="9">
        <v>345</v>
      </c>
      <c r="L32" s="9">
        <f t="shared" si="2"/>
        <v>-5</v>
      </c>
      <c r="M32" s="9"/>
      <c r="N32" s="9"/>
      <c r="O32" s="9">
        <v>80</v>
      </c>
      <c r="P32" s="9">
        <f t="shared" si="3"/>
        <v>68</v>
      </c>
      <c r="Q32" s="4">
        <f t="shared" si="7"/>
        <v>569</v>
      </c>
      <c r="R32" s="4"/>
      <c r="S32" s="9"/>
      <c r="T32" s="9">
        <f t="shared" si="4"/>
        <v>14</v>
      </c>
      <c r="U32" s="9">
        <f t="shared" si="5"/>
        <v>5.632352941176471</v>
      </c>
      <c r="V32" s="9">
        <v>53.6</v>
      </c>
      <c r="W32" s="9">
        <v>52.4</v>
      </c>
      <c r="X32" s="9">
        <v>57.2</v>
      </c>
      <c r="Y32" s="9">
        <v>52</v>
      </c>
      <c r="Z32" s="9">
        <v>47.8</v>
      </c>
      <c r="AA32" s="9">
        <v>55.2</v>
      </c>
      <c r="AB32" s="9">
        <v>60.2</v>
      </c>
      <c r="AC32" s="9">
        <v>77.400000000000006</v>
      </c>
      <c r="AD32" s="9">
        <v>56</v>
      </c>
      <c r="AE32" s="9">
        <v>63.6</v>
      </c>
      <c r="AF32" s="9" t="s">
        <v>48</v>
      </c>
      <c r="AG32" s="9">
        <f t="shared" si="6"/>
        <v>227.60000000000002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x14ac:dyDescent="0.25">
      <c r="A33" s="9" t="s">
        <v>72</v>
      </c>
      <c r="B33" s="9" t="s">
        <v>37</v>
      </c>
      <c r="C33" s="9">
        <v>549</v>
      </c>
      <c r="D33" s="9">
        <v>53</v>
      </c>
      <c r="E33" s="9">
        <v>111</v>
      </c>
      <c r="F33" s="9">
        <v>384</v>
      </c>
      <c r="G33" s="7">
        <v>0.4</v>
      </c>
      <c r="H33" s="9">
        <v>60</v>
      </c>
      <c r="I33" s="9" t="s">
        <v>38</v>
      </c>
      <c r="J33" s="9"/>
      <c r="K33" s="9">
        <v>119</v>
      </c>
      <c r="L33" s="9">
        <f t="shared" si="2"/>
        <v>-8</v>
      </c>
      <c r="M33" s="9"/>
      <c r="N33" s="9"/>
      <c r="O33" s="9"/>
      <c r="P33" s="9">
        <f t="shared" si="3"/>
        <v>22.2</v>
      </c>
      <c r="Q33" s="4"/>
      <c r="R33" s="4"/>
      <c r="S33" s="9"/>
      <c r="T33" s="9">
        <f t="shared" si="4"/>
        <v>17.297297297297298</v>
      </c>
      <c r="U33" s="9">
        <f t="shared" si="5"/>
        <v>17.297297297297298</v>
      </c>
      <c r="V33" s="9">
        <v>22</v>
      </c>
      <c r="W33" s="9">
        <v>32.799999999999997</v>
      </c>
      <c r="X33" s="9">
        <v>67.400000000000006</v>
      </c>
      <c r="Y33" s="9">
        <v>30</v>
      </c>
      <c r="Z33" s="9">
        <v>70.8</v>
      </c>
      <c r="AA33" s="9">
        <v>68</v>
      </c>
      <c r="AB33" s="9">
        <v>63.4</v>
      </c>
      <c r="AC33" s="9">
        <v>86.6</v>
      </c>
      <c r="AD33" s="9">
        <v>96.8</v>
      </c>
      <c r="AE33" s="9">
        <v>68</v>
      </c>
      <c r="AF33" s="9" t="s">
        <v>48</v>
      </c>
      <c r="AG33" s="9">
        <f t="shared" si="6"/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x14ac:dyDescent="0.25">
      <c r="A34" s="11" t="s">
        <v>73</v>
      </c>
      <c r="B34" s="11" t="s">
        <v>37</v>
      </c>
      <c r="C34" s="11">
        <v>-1</v>
      </c>
      <c r="D34" s="11"/>
      <c r="E34" s="11"/>
      <c r="F34" s="15">
        <v>-1</v>
      </c>
      <c r="G34" s="12">
        <v>0</v>
      </c>
      <c r="H34" s="11" t="e">
        <v>#N/A</v>
      </c>
      <c r="I34" s="11" t="s">
        <v>74</v>
      </c>
      <c r="J34" s="11" t="s">
        <v>75</v>
      </c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/>
      <c r="AG34" s="11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x14ac:dyDescent="0.25">
      <c r="A35" s="11" t="s">
        <v>76</v>
      </c>
      <c r="B35" s="11" t="s">
        <v>37</v>
      </c>
      <c r="C35" s="11">
        <v>-1</v>
      </c>
      <c r="D35" s="11"/>
      <c r="E35" s="11"/>
      <c r="F35" s="15">
        <v>-4</v>
      </c>
      <c r="G35" s="12">
        <v>0</v>
      </c>
      <c r="H35" s="11" t="e">
        <v>#N/A</v>
      </c>
      <c r="I35" s="11" t="s">
        <v>74</v>
      </c>
      <c r="J35" s="11" t="s">
        <v>77</v>
      </c>
      <c r="K35" s="11"/>
      <c r="L35" s="11">
        <f t="shared" si="2"/>
        <v>0</v>
      </c>
      <c r="M35" s="11"/>
      <c r="N35" s="11"/>
      <c r="O35" s="11"/>
      <c r="P35" s="11">
        <f t="shared" si="3"/>
        <v>0</v>
      </c>
      <c r="Q35" s="13"/>
      <c r="R35" s="13"/>
      <c r="S35" s="11"/>
      <c r="T35" s="11" t="e">
        <f t="shared" si="4"/>
        <v>#DIV/0!</v>
      </c>
      <c r="U35" s="11" t="e">
        <f t="shared" si="5"/>
        <v>#DIV/0!</v>
      </c>
      <c r="V35" s="11">
        <v>0.2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/>
      <c r="AG35" s="11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x14ac:dyDescent="0.25">
      <c r="A36" s="9" t="s">
        <v>78</v>
      </c>
      <c r="B36" s="9" t="s">
        <v>37</v>
      </c>
      <c r="C36" s="9">
        <v>676</v>
      </c>
      <c r="D36" s="9">
        <v>897</v>
      </c>
      <c r="E36" s="9">
        <v>334</v>
      </c>
      <c r="F36" s="9">
        <v>923</v>
      </c>
      <c r="G36" s="7">
        <v>0.4</v>
      </c>
      <c r="H36" s="9">
        <v>60</v>
      </c>
      <c r="I36" s="9" t="s">
        <v>38</v>
      </c>
      <c r="J36" s="9"/>
      <c r="K36" s="9">
        <v>334</v>
      </c>
      <c r="L36" s="9">
        <f t="shared" si="2"/>
        <v>0</v>
      </c>
      <c r="M36" s="9"/>
      <c r="N36" s="9"/>
      <c r="O36" s="9">
        <v>160</v>
      </c>
      <c r="P36" s="9">
        <f t="shared" si="3"/>
        <v>66.8</v>
      </c>
      <c r="Q36" s="4"/>
      <c r="R36" s="4"/>
      <c r="S36" s="9"/>
      <c r="T36" s="9">
        <f t="shared" si="4"/>
        <v>16.212574850299401</v>
      </c>
      <c r="U36" s="9">
        <f t="shared" si="5"/>
        <v>16.212574850299401</v>
      </c>
      <c r="V36" s="9">
        <v>101.6</v>
      </c>
      <c r="W36" s="9">
        <v>95.8</v>
      </c>
      <c r="X36" s="9">
        <v>114</v>
      </c>
      <c r="Y36" s="9">
        <v>66.2</v>
      </c>
      <c r="Z36" s="9">
        <v>92</v>
      </c>
      <c r="AA36" s="9">
        <v>89.8</v>
      </c>
      <c r="AB36" s="9">
        <v>96.2</v>
      </c>
      <c r="AC36" s="9">
        <v>120.2</v>
      </c>
      <c r="AD36" s="9">
        <v>90.4</v>
      </c>
      <c r="AE36" s="9">
        <v>107.4</v>
      </c>
      <c r="AF36" s="9" t="s">
        <v>48</v>
      </c>
      <c r="AG36" s="9">
        <f t="shared" ref="AG36:AG53" si="8">G36*Q36</f>
        <v>0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 x14ac:dyDescent="0.25">
      <c r="A37" s="9" t="s">
        <v>79</v>
      </c>
      <c r="B37" s="9" t="s">
        <v>37</v>
      </c>
      <c r="C37" s="9">
        <v>97</v>
      </c>
      <c r="D37" s="9">
        <v>15</v>
      </c>
      <c r="E37" s="9">
        <v>5</v>
      </c>
      <c r="F37" s="9">
        <v>67</v>
      </c>
      <c r="G37" s="7">
        <v>0.1</v>
      </c>
      <c r="H37" s="9">
        <v>45</v>
      </c>
      <c r="I37" s="10" t="s">
        <v>54</v>
      </c>
      <c r="J37" s="9"/>
      <c r="K37" s="9">
        <v>10</v>
      </c>
      <c r="L37" s="9">
        <f t="shared" si="2"/>
        <v>-5</v>
      </c>
      <c r="M37" s="9"/>
      <c r="N37" s="9"/>
      <c r="O37" s="9"/>
      <c r="P37" s="9">
        <f t="shared" si="3"/>
        <v>1</v>
      </c>
      <c r="Q37" s="4"/>
      <c r="R37" s="4"/>
      <c r="S37" s="9"/>
      <c r="T37" s="9">
        <f t="shared" si="4"/>
        <v>67</v>
      </c>
      <c r="U37" s="9">
        <f t="shared" si="5"/>
        <v>67</v>
      </c>
      <c r="V37" s="9">
        <v>1.2</v>
      </c>
      <c r="W37" s="9">
        <v>0</v>
      </c>
      <c r="X37" s="9">
        <v>8</v>
      </c>
      <c r="Y37" s="9">
        <v>3</v>
      </c>
      <c r="Z37" s="9">
        <v>13.8</v>
      </c>
      <c r="AA37" s="9">
        <v>24.8</v>
      </c>
      <c r="AB37" s="9">
        <v>9</v>
      </c>
      <c r="AC37" s="9">
        <v>13.6</v>
      </c>
      <c r="AD37" s="9">
        <v>37.6</v>
      </c>
      <c r="AE37" s="9">
        <v>17.8</v>
      </c>
      <c r="AF37" s="14" t="s">
        <v>162</v>
      </c>
      <c r="AG37" s="9">
        <f t="shared" si="8"/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 x14ac:dyDescent="0.25">
      <c r="A38" s="9" t="s">
        <v>80</v>
      </c>
      <c r="B38" s="9" t="s">
        <v>37</v>
      </c>
      <c r="C38" s="9">
        <v>177</v>
      </c>
      <c r="D38" s="9">
        <v>402</v>
      </c>
      <c r="E38" s="9">
        <v>110</v>
      </c>
      <c r="F38" s="9">
        <v>371</v>
      </c>
      <c r="G38" s="7">
        <v>0.1</v>
      </c>
      <c r="H38" s="9">
        <v>60</v>
      </c>
      <c r="I38" s="9" t="s">
        <v>38</v>
      </c>
      <c r="J38" s="9"/>
      <c r="K38" s="9">
        <v>110</v>
      </c>
      <c r="L38" s="9">
        <f t="shared" ref="L38:L69" si="9">E38-K38</f>
        <v>0</v>
      </c>
      <c r="M38" s="9"/>
      <c r="N38" s="9"/>
      <c r="O38" s="9">
        <v>150</v>
      </c>
      <c r="P38" s="9">
        <f t="shared" ref="P38:P69" si="10">E38/5</f>
        <v>22</v>
      </c>
      <c r="Q38" s="4"/>
      <c r="R38" s="4"/>
      <c r="S38" s="9"/>
      <c r="T38" s="9">
        <f t="shared" ref="T38:T69" si="11">(F38+O38+Q38)/P38</f>
        <v>23.681818181818183</v>
      </c>
      <c r="U38" s="9">
        <f t="shared" ref="U38:U69" si="12">(F38+O38)/P38</f>
        <v>23.681818181818183</v>
      </c>
      <c r="V38" s="9">
        <v>45.2</v>
      </c>
      <c r="W38" s="9">
        <v>34.799999999999997</v>
      </c>
      <c r="X38" s="9">
        <v>40</v>
      </c>
      <c r="Y38" s="9">
        <v>29.6</v>
      </c>
      <c r="Z38" s="9">
        <v>40.4</v>
      </c>
      <c r="AA38" s="9">
        <v>60.8</v>
      </c>
      <c r="AB38" s="9">
        <v>45.6</v>
      </c>
      <c r="AC38" s="9">
        <v>40.799999999999997</v>
      </c>
      <c r="AD38" s="9">
        <v>45.4</v>
      </c>
      <c r="AE38" s="9">
        <v>43.6</v>
      </c>
      <c r="AF38" s="9" t="s">
        <v>48</v>
      </c>
      <c r="AG38" s="9">
        <f t="shared" si="8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 x14ac:dyDescent="0.25">
      <c r="A39" s="9" t="s">
        <v>81</v>
      </c>
      <c r="B39" s="9" t="s">
        <v>37</v>
      </c>
      <c r="C39" s="9">
        <v>496</v>
      </c>
      <c r="D39" s="9">
        <v>12</v>
      </c>
      <c r="E39" s="9">
        <v>74</v>
      </c>
      <c r="F39" s="9">
        <v>383</v>
      </c>
      <c r="G39" s="7">
        <v>0.1</v>
      </c>
      <c r="H39" s="9">
        <v>60</v>
      </c>
      <c r="I39" s="10" t="s">
        <v>54</v>
      </c>
      <c r="J39" s="9"/>
      <c r="K39" s="9">
        <v>75</v>
      </c>
      <c r="L39" s="9">
        <f t="shared" si="9"/>
        <v>-1</v>
      </c>
      <c r="M39" s="9"/>
      <c r="N39" s="9"/>
      <c r="O39" s="9"/>
      <c r="P39" s="9">
        <f t="shared" si="10"/>
        <v>14.8</v>
      </c>
      <c r="Q39" s="4"/>
      <c r="R39" s="4"/>
      <c r="S39" s="9"/>
      <c r="T39" s="9">
        <f t="shared" si="11"/>
        <v>25.878378378378375</v>
      </c>
      <c r="U39" s="9">
        <f t="shared" si="12"/>
        <v>25.878378378378375</v>
      </c>
      <c r="V39" s="9">
        <v>26.4</v>
      </c>
      <c r="W39" s="9">
        <v>14.8</v>
      </c>
      <c r="X39" s="9">
        <v>154.80000000000001</v>
      </c>
      <c r="Y39" s="9">
        <v>231.2</v>
      </c>
      <c r="Z39" s="9">
        <v>52.4</v>
      </c>
      <c r="AA39" s="9">
        <v>52.6</v>
      </c>
      <c r="AB39" s="9">
        <v>57.4</v>
      </c>
      <c r="AC39" s="9">
        <v>48.6</v>
      </c>
      <c r="AD39" s="9">
        <v>54.8</v>
      </c>
      <c r="AE39" s="9">
        <v>48.4</v>
      </c>
      <c r="AF39" s="14" t="s">
        <v>159</v>
      </c>
      <c r="AG39" s="9">
        <f t="shared" si="8"/>
        <v>0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 x14ac:dyDescent="0.25">
      <c r="A40" s="9" t="s">
        <v>82</v>
      </c>
      <c r="B40" s="9" t="s">
        <v>37</v>
      </c>
      <c r="C40" s="9">
        <v>25</v>
      </c>
      <c r="D40" s="9">
        <v>40</v>
      </c>
      <c r="E40" s="9">
        <v>22</v>
      </c>
      <c r="F40" s="9">
        <v>40</v>
      </c>
      <c r="G40" s="7">
        <v>0.1</v>
      </c>
      <c r="H40" s="9">
        <v>45</v>
      </c>
      <c r="I40" s="9" t="s">
        <v>38</v>
      </c>
      <c r="J40" s="9"/>
      <c r="K40" s="9">
        <v>23</v>
      </c>
      <c r="L40" s="9">
        <f t="shared" si="9"/>
        <v>-1</v>
      </c>
      <c r="M40" s="9"/>
      <c r="N40" s="9"/>
      <c r="O40" s="9"/>
      <c r="P40" s="9">
        <f t="shared" si="10"/>
        <v>4.4000000000000004</v>
      </c>
      <c r="Q40" s="4">
        <f t="shared" ref="Q36:Q53" si="13">14*P40-O40-F40</f>
        <v>21.600000000000009</v>
      </c>
      <c r="R40" s="4"/>
      <c r="S40" s="9"/>
      <c r="T40" s="9">
        <f t="shared" si="11"/>
        <v>14</v>
      </c>
      <c r="U40" s="9">
        <f t="shared" si="12"/>
        <v>9.0909090909090899</v>
      </c>
      <c r="V40" s="9">
        <v>5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 t="s">
        <v>57</v>
      </c>
      <c r="AG40" s="9">
        <f t="shared" si="8"/>
        <v>2.160000000000001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 x14ac:dyDescent="0.25">
      <c r="A41" s="9" t="s">
        <v>83</v>
      </c>
      <c r="B41" s="9" t="s">
        <v>37</v>
      </c>
      <c r="C41" s="9">
        <v>163</v>
      </c>
      <c r="D41" s="9">
        <v>90</v>
      </c>
      <c r="E41" s="9">
        <v>121</v>
      </c>
      <c r="F41" s="9">
        <v>127</v>
      </c>
      <c r="G41" s="7">
        <v>0.4</v>
      </c>
      <c r="H41" s="9">
        <v>45</v>
      </c>
      <c r="I41" s="9" t="s">
        <v>38</v>
      </c>
      <c r="J41" s="9"/>
      <c r="K41" s="9">
        <v>123</v>
      </c>
      <c r="L41" s="9">
        <f t="shared" si="9"/>
        <v>-2</v>
      </c>
      <c r="M41" s="9"/>
      <c r="N41" s="9"/>
      <c r="O41" s="9"/>
      <c r="P41" s="9">
        <f t="shared" si="10"/>
        <v>24.2</v>
      </c>
      <c r="Q41" s="4">
        <f t="shared" si="13"/>
        <v>211.8</v>
      </c>
      <c r="R41" s="4"/>
      <c r="S41" s="9"/>
      <c r="T41" s="9">
        <f t="shared" si="11"/>
        <v>14</v>
      </c>
      <c r="U41" s="9">
        <f t="shared" si="12"/>
        <v>5.2479338842975212</v>
      </c>
      <c r="V41" s="9">
        <v>17</v>
      </c>
      <c r="W41" s="9">
        <v>24</v>
      </c>
      <c r="X41" s="9">
        <v>23.4</v>
      </c>
      <c r="Y41" s="9">
        <v>19.600000000000001</v>
      </c>
      <c r="Z41" s="9">
        <v>21</v>
      </c>
      <c r="AA41" s="9">
        <v>26.6</v>
      </c>
      <c r="AB41" s="9">
        <v>13.6</v>
      </c>
      <c r="AC41" s="9">
        <v>32.200000000000003</v>
      </c>
      <c r="AD41" s="9">
        <v>8.1999999999999993</v>
      </c>
      <c r="AE41" s="9">
        <v>6</v>
      </c>
      <c r="AF41" s="9" t="s">
        <v>48</v>
      </c>
      <c r="AG41" s="9">
        <f t="shared" si="8"/>
        <v>84.720000000000013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 x14ac:dyDescent="0.25">
      <c r="A42" s="9" t="s">
        <v>84</v>
      </c>
      <c r="B42" s="9" t="s">
        <v>41</v>
      </c>
      <c r="C42" s="9">
        <v>93.805999999999997</v>
      </c>
      <c r="D42" s="9">
        <v>296.858</v>
      </c>
      <c r="E42" s="9">
        <v>167.64599999999999</v>
      </c>
      <c r="F42" s="9">
        <v>220.90899999999999</v>
      </c>
      <c r="G42" s="7">
        <v>1</v>
      </c>
      <c r="H42" s="9">
        <v>60</v>
      </c>
      <c r="I42" s="9" t="s">
        <v>38</v>
      </c>
      <c r="J42" s="9"/>
      <c r="K42" s="9">
        <v>167.9</v>
      </c>
      <c r="L42" s="9">
        <f t="shared" si="9"/>
        <v>-0.2540000000000191</v>
      </c>
      <c r="M42" s="9"/>
      <c r="N42" s="9"/>
      <c r="O42" s="9">
        <v>70</v>
      </c>
      <c r="P42" s="9">
        <f t="shared" si="10"/>
        <v>33.529199999999996</v>
      </c>
      <c r="Q42" s="4">
        <f t="shared" si="13"/>
        <v>178.49979999999994</v>
      </c>
      <c r="R42" s="4"/>
      <c r="S42" s="9"/>
      <c r="T42" s="9">
        <f t="shared" si="11"/>
        <v>14</v>
      </c>
      <c r="U42" s="9">
        <f t="shared" si="12"/>
        <v>8.6762881309425826</v>
      </c>
      <c r="V42" s="9">
        <v>32.6006</v>
      </c>
      <c r="W42" s="9">
        <v>35.308800000000012</v>
      </c>
      <c r="X42" s="9">
        <v>30.653600000000001</v>
      </c>
      <c r="Y42" s="9">
        <v>32.124200000000002</v>
      </c>
      <c r="Z42" s="9">
        <v>32.993200000000002</v>
      </c>
      <c r="AA42" s="9">
        <v>34.805199999999999</v>
      </c>
      <c r="AB42" s="9">
        <v>37.662599999999998</v>
      </c>
      <c r="AC42" s="9">
        <v>46.0456</v>
      </c>
      <c r="AD42" s="9">
        <v>29.529</v>
      </c>
      <c r="AE42" s="9">
        <v>25.515599999999999</v>
      </c>
      <c r="AF42" s="9"/>
      <c r="AG42" s="9">
        <f t="shared" si="8"/>
        <v>178.49979999999994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1:48" x14ac:dyDescent="0.25">
      <c r="A43" s="9" t="s">
        <v>85</v>
      </c>
      <c r="B43" s="9" t="s">
        <v>41</v>
      </c>
      <c r="C43" s="9">
        <v>54.65</v>
      </c>
      <c r="D43" s="9">
        <v>183.828</v>
      </c>
      <c r="E43" s="9">
        <v>74.441000000000003</v>
      </c>
      <c r="F43" s="9">
        <v>164.935</v>
      </c>
      <c r="G43" s="7">
        <v>1</v>
      </c>
      <c r="H43" s="9">
        <v>45</v>
      </c>
      <c r="I43" s="9" t="s">
        <v>38</v>
      </c>
      <c r="J43" s="9"/>
      <c r="K43" s="9">
        <v>74</v>
      </c>
      <c r="L43" s="9">
        <f t="shared" si="9"/>
        <v>0.4410000000000025</v>
      </c>
      <c r="M43" s="9"/>
      <c r="N43" s="9"/>
      <c r="O43" s="9"/>
      <c r="P43" s="9">
        <f t="shared" si="10"/>
        <v>14.888200000000001</v>
      </c>
      <c r="Q43" s="4">
        <f t="shared" si="13"/>
        <v>43.499800000000022</v>
      </c>
      <c r="R43" s="4"/>
      <c r="S43" s="9"/>
      <c r="T43" s="9">
        <f t="shared" si="11"/>
        <v>14</v>
      </c>
      <c r="U43" s="9">
        <f t="shared" si="12"/>
        <v>11.078236455716606</v>
      </c>
      <c r="V43" s="9">
        <v>15.9842</v>
      </c>
      <c r="W43" s="9">
        <v>16.9328</v>
      </c>
      <c r="X43" s="9">
        <v>13.667999999999999</v>
      </c>
      <c r="Y43" s="9">
        <v>13.8826</v>
      </c>
      <c r="Z43" s="9">
        <v>17.0364</v>
      </c>
      <c r="AA43" s="9">
        <v>12.9046</v>
      </c>
      <c r="AB43" s="9">
        <v>13.473599999999999</v>
      </c>
      <c r="AC43" s="9">
        <v>18.367000000000001</v>
      </c>
      <c r="AD43" s="9">
        <v>10.9582</v>
      </c>
      <c r="AE43" s="9">
        <v>15.183199999999999</v>
      </c>
      <c r="AF43" s="9"/>
      <c r="AG43" s="9">
        <f t="shared" si="8"/>
        <v>43.499800000000022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1:48" x14ac:dyDescent="0.25">
      <c r="A44" s="9" t="s">
        <v>86</v>
      </c>
      <c r="B44" s="9" t="s">
        <v>41</v>
      </c>
      <c r="C44" s="9">
        <v>63.445999999999998</v>
      </c>
      <c r="D44" s="9">
        <v>214.255</v>
      </c>
      <c r="E44" s="9">
        <v>141.01300000000001</v>
      </c>
      <c r="F44" s="9">
        <v>125.914</v>
      </c>
      <c r="G44" s="7">
        <v>1</v>
      </c>
      <c r="H44" s="9">
        <v>45</v>
      </c>
      <c r="I44" s="9" t="s">
        <v>38</v>
      </c>
      <c r="J44" s="9"/>
      <c r="K44" s="9">
        <v>143</v>
      </c>
      <c r="L44" s="9">
        <f t="shared" si="9"/>
        <v>-1.9869999999999948</v>
      </c>
      <c r="M44" s="9"/>
      <c r="N44" s="9"/>
      <c r="O44" s="9"/>
      <c r="P44" s="9">
        <f t="shared" si="10"/>
        <v>28.2026</v>
      </c>
      <c r="Q44" s="4">
        <f>13*P44-O44-F44</f>
        <v>240.71980000000002</v>
      </c>
      <c r="R44" s="4"/>
      <c r="S44" s="9"/>
      <c r="T44" s="9">
        <f t="shared" si="11"/>
        <v>13</v>
      </c>
      <c r="U44" s="9">
        <f t="shared" si="12"/>
        <v>4.4646238290086728</v>
      </c>
      <c r="V44" s="9">
        <v>18.207000000000001</v>
      </c>
      <c r="W44" s="9">
        <v>24.665600000000001</v>
      </c>
      <c r="X44" s="9">
        <v>19.265799999999999</v>
      </c>
      <c r="Y44" s="9">
        <v>23.9664</v>
      </c>
      <c r="Z44" s="9">
        <v>28.36</v>
      </c>
      <c r="AA44" s="9">
        <v>35.398800000000001</v>
      </c>
      <c r="AB44" s="9">
        <v>29.999400000000001</v>
      </c>
      <c r="AC44" s="9">
        <v>32.905999999999999</v>
      </c>
      <c r="AD44" s="9">
        <v>26.032599999999999</v>
      </c>
      <c r="AE44" s="9">
        <v>28.904800000000002</v>
      </c>
      <c r="AF44" s="9"/>
      <c r="AG44" s="9">
        <f t="shared" si="8"/>
        <v>240.71980000000002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1:48" x14ac:dyDescent="0.25">
      <c r="A45" s="9" t="s">
        <v>87</v>
      </c>
      <c r="B45" s="9" t="s">
        <v>37</v>
      </c>
      <c r="C45" s="9">
        <v>17</v>
      </c>
      <c r="D45" s="9"/>
      <c r="E45" s="9">
        <v>-1</v>
      </c>
      <c r="F45" s="9"/>
      <c r="G45" s="7">
        <v>0.09</v>
      </c>
      <c r="H45" s="9">
        <v>45</v>
      </c>
      <c r="I45" s="9" t="s">
        <v>38</v>
      </c>
      <c r="J45" s="9"/>
      <c r="K45" s="9">
        <v>11</v>
      </c>
      <c r="L45" s="9">
        <f t="shared" si="9"/>
        <v>-12</v>
      </c>
      <c r="M45" s="9"/>
      <c r="N45" s="9"/>
      <c r="O45" s="9"/>
      <c r="P45" s="9">
        <f t="shared" si="10"/>
        <v>-0.2</v>
      </c>
      <c r="Q45" s="4">
        <v>20</v>
      </c>
      <c r="R45" s="4"/>
      <c r="S45" s="9"/>
      <c r="T45" s="9">
        <f t="shared" si="11"/>
        <v>-100</v>
      </c>
      <c r="U45" s="9">
        <f t="shared" si="12"/>
        <v>0</v>
      </c>
      <c r="V45" s="9">
        <v>2.2000000000000002</v>
      </c>
      <c r="W45" s="9">
        <v>2</v>
      </c>
      <c r="X45" s="9">
        <v>2.4</v>
      </c>
      <c r="Y45" s="9">
        <v>3</v>
      </c>
      <c r="Z45" s="9">
        <v>1</v>
      </c>
      <c r="AA45" s="9">
        <v>1.8</v>
      </c>
      <c r="AB45" s="9">
        <v>0.6</v>
      </c>
      <c r="AC45" s="9">
        <v>5</v>
      </c>
      <c r="AD45" s="9">
        <v>2.6</v>
      </c>
      <c r="AE45" s="9">
        <v>4</v>
      </c>
      <c r="AF45" s="20" t="s">
        <v>140</v>
      </c>
      <c r="AG45" s="9">
        <f t="shared" si="8"/>
        <v>1.7999999999999998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1:48" x14ac:dyDescent="0.25">
      <c r="A46" s="9" t="s">
        <v>88</v>
      </c>
      <c r="B46" s="9" t="s">
        <v>37</v>
      </c>
      <c r="C46" s="9">
        <v>429</v>
      </c>
      <c r="D46" s="9">
        <v>8</v>
      </c>
      <c r="E46" s="9">
        <v>74</v>
      </c>
      <c r="F46" s="9">
        <v>351</v>
      </c>
      <c r="G46" s="7">
        <v>0.35</v>
      </c>
      <c r="H46" s="9">
        <v>45</v>
      </c>
      <c r="I46" s="9" t="s">
        <v>38</v>
      </c>
      <c r="J46" s="9"/>
      <c r="K46" s="9">
        <v>76</v>
      </c>
      <c r="L46" s="9">
        <f t="shared" si="9"/>
        <v>-2</v>
      </c>
      <c r="M46" s="9"/>
      <c r="N46" s="9"/>
      <c r="O46" s="9"/>
      <c r="P46" s="9">
        <f t="shared" si="10"/>
        <v>14.8</v>
      </c>
      <c r="Q46" s="4"/>
      <c r="R46" s="4"/>
      <c r="S46" s="9"/>
      <c r="T46" s="9">
        <f t="shared" si="11"/>
        <v>23.716216216216214</v>
      </c>
      <c r="U46" s="9">
        <f t="shared" si="12"/>
        <v>23.716216216216214</v>
      </c>
      <c r="V46" s="9">
        <v>11.2</v>
      </c>
      <c r="W46" s="9">
        <v>30.4</v>
      </c>
      <c r="X46" s="9">
        <v>51.2</v>
      </c>
      <c r="Y46" s="9">
        <v>24</v>
      </c>
      <c r="Z46" s="9">
        <v>37.799999999999997</v>
      </c>
      <c r="AA46" s="9">
        <v>38.799999999999997</v>
      </c>
      <c r="AB46" s="9">
        <v>41.8</v>
      </c>
      <c r="AC46" s="9">
        <v>33.799999999999997</v>
      </c>
      <c r="AD46" s="9">
        <v>46.8</v>
      </c>
      <c r="AE46" s="9">
        <v>19</v>
      </c>
      <c r="AF46" s="14" t="s">
        <v>159</v>
      </c>
      <c r="AG46" s="9">
        <f t="shared" si="8"/>
        <v>0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1:48" x14ac:dyDescent="0.25">
      <c r="A47" s="9" t="s">
        <v>89</v>
      </c>
      <c r="B47" s="9" t="s">
        <v>41</v>
      </c>
      <c r="C47" s="9">
        <v>182.309</v>
      </c>
      <c r="D47" s="9">
        <v>352.11500000000001</v>
      </c>
      <c r="E47" s="9">
        <v>192.607</v>
      </c>
      <c r="F47" s="9">
        <v>335.37799999999999</v>
      </c>
      <c r="G47" s="7">
        <v>1</v>
      </c>
      <c r="H47" s="9">
        <v>45</v>
      </c>
      <c r="I47" s="9" t="s">
        <v>38</v>
      </c>
      <c r="J47" s="9"/>
      <c r="K47" s="9">
        <v>191</v>
      </c>
      <c r="L47" s="9">
        <f t="shared" si="9"/>
        <v>1.6069999999999993</v>
      </c>
      <c r="M47" s="9"/>
      <c r="N47" s="9"/>
      <c r="O47" s="9"/>
      <c r="P47" s="9">
        <f t="shared" si="10"/>
        <v>38.5214</v>
      </c>
      <c r="Q47" s="4">
        <f t="shared" si="13"/>
        <v>203.92160000000007</v>
      </c>
      <c r="R47" s="4"/>
      <c r="S47" s="9"/>
      <c r="T47" s="9">
        <f t="shared" si="11"/>
        <v>14.000000000000002</v>
      </c>
      <c r="U47" s="9">
        <f t="shared" si="12"/>
        <v>8.7062775496217686</v>
      </c>
      <c r="V47" s="9">
        <v>37.095199999999998</v>
      </c>
      <c r="W47" s="9">
        <v>41.705800000000004</v>
      </c>
      <c r="X47" s="9">
        <v>37.602400000000003</v>
      </c>
      <c r="Y47" s="9">
        <v>43.155000000000001</v>
      </c>
      <c r="Z47" s="9">
        <v>39.593200000000003</v>
      </c>
      <c r="AA47" s="9">
        <v>42.8902</v>
      </c>
      <c r="AB47" s="9">
        <v>48.876600000000003</v>
      </c>
      <c r="AC47" s="9">
        <v>47.166200000000003</v>
      </c>
      <c r="AD47" s="9">
        <v>42.480800000000002</v>
      </c>
      <c r="AE47" s="9">
        <v>39.596600000000002</v>
      </c>
      <c r="AF47" s="9"/>
      <c r="AG47" s="9">
        <f t="shared" si="8"/>
        <v>203.92160000000007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1:48" x14ac:dyDescent="0.25">
      <c r="A48" s="9" t="s">
        <v>90</v>
      </c>
      <c r="B48" s="9" t="s">
        <v>37</v>
      </c>
      <c r="C48" s="9">
        <v>95</v>
      </c>
      <c r="D48" s="9">
        <v>71</v>
      </c>
      <c r="E48" s="9">
        <v>64</v>
      </c>
      <c r="F48" s="9">
        <v>92</v>
      </c>
      <c r="G48" s="7">
        <v>0.4</v>
      </c>
      <c r="H48" s="9">
        <v>45</v>
      </c>
      <c r="I48" s="9" t="s">
        <v>38</v>
      </c>
      <c r="J48" s="9"/>
      <c r="K48" s="9">
        <v>64</v>
      </c>
      <c r="L48" s="9">
        <f t="shared" si="9"/>
        <v>0</v>
      </c>
      <c r="M48" s="9"/>
      <c r="N48" s="9"/>
      <c r="O48" s="9"/>
      <c r="P48" s="9">
        <f t="shared" si="10"/>
        <v>12.8</v>
      </c>
      <c r="Q48" s="4">
        <f t="shared" si="13"/>
        <v>87.200000000000017</v>
      </c>
      <c r="R48" s="4"/>
      <c r="S48" s="9"/>
      <c r="T48" s="9">
        <f t="shared" si="11"/>
        <v>14</v>
      </c>
      <c r="U48" s="9">
        <f t="shared" si="12"/>
        <v>7.1875</v>
      </c>
      <c r="V48" s="9">
        <v>11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 t="s">
        <v>57</v>
      </c>
      <c r="AG48" s="9">
        <f t="shared" si="8"/>
        <v>34.88000000000001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1:48" x14ac:dyDescent="0.25">
      <c r="A49" s="9" t="s">
        <v>91</v>
      </c>
      <c r="B49" s="9" t="s">
        <v>37</v>
      </c>
      <c r="C49" s="9">
        <v>150</v>
      </c>
      <c r="D49" s="9">
        <v>492</v>
      </c>
      <c r="E49" s="9">
        <v>121</v>
      </c>
      <c r="F49" s="9">
        <v>429</v>
      </c>
      <c r="G49" s="7">
        <v>0.3</v>
      </c>
      <c r="H49" s="9" t="e">
        <v>#N/A</v>
      </c>
      <c r="I49" s="9" t="s">
        <v>38</v>
      </c>
      <c r="J49" s="9"/>
      <c r="K49" s="9">
        <v>250</v>
      </c>
      <c r="L49" s="9">
        <f t="shared" si="9"/>
        <v>-129</v>
      </c>
      <c r="M49" s="9"/>
      <c r="N49" s="9"/>
      <c r="O49" s="9">
        <v>300</v>
      </c>
      <c r="P49" s="9">
        <f t="shared" si="10"/>
        <v>24.2</v>
      </c>
      <c r="Q49" s="4"/>
      <c r="R49" s="4"/>
      <c r="S49" s="9"/>
      <c r="T49" s="9">
        <f t="shared" si="11"/>
        <v>30.123966942148762</v>
      </c>
      <c r="U49" s="9">
        <f t="shared" si="12"/>
        <v>30.123966942148762</v>
      </c>
      <c r="V49" s="9">
        <v>80</v>
      </c>
      <c r="W49" s="9">
        <v>42.8</v>
      </c>
      <c r="X49" s="9">
        <v>50</v>
      </c>
      <c r="Y49" s="9">
        <v>68</v>
      </c>
      <c r="Z49" s="9">
        <v>64.400000000000006</v>
      </c>
      <c r="AA49" s="9">
        <v>53.4</v>
      </c>
      <c r="AB49" s="9">
        <v>38.200000000000003</v>
      </c>
      <c r="AC49" s="9">
        <v>64.2</v>
      </c>
      <c r="AD49" s="9">
        <v>18.600000000000001</v>
      </c>
      <c r="AE49" s="9">
        <v>42.8</v>
      </c>
      <c r="AF49" s="9" t="s">
        <v>57</v>
      </c>
      <c r="AG49" s="9">
        <f t="shared" si="8"/>
        <v>0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1:48" x14ac:dyDescent="0.25">
      <c r="A50" s="9" t="s">
        <v>92</v>
      </c>
      <c r="B50" s="9" t="s">
        <v>41</v>
      </c>
      <c r="C50" s="9"/>
      <c r="D50" s="9"/>
      <c r="E50" s="9">
        <v>-0.84499999999999997</v>
      </c>
      <c r="F50" s="9"/>
      <c r="G50" s="7">
        <v>1</v>
      </c>
      <c r="H50" s="9">
        <v>45</v>
      </c>
      <c r="I50" s="9" t="s">
        <v>38</v>
      </c>
      <c r="J50" s="9"/>
      <c r="K50" s="9">
        <v>3</v>
      </c>
      <c r="L50" s="9">
        <f t="shared" si="9"/>
        <v>-3.8449999999999998</v>
      </c>
      <c r="M50" s="9"/>
      <c r="N50" s="9"/>
      <c r="O50" s="9"/>
      <c r="P50" s="9">
        <f t="shared" si="10"/>
        <v>-0.16899999999999998</v>
      </c>
      <c r="Q50" s="4">
        <v>10</v>
      </c>
      <c r="R50" s="4"/>
      <c r="S50" s="9"/>
      <c r="T50" s="9">
        <f t="shared" si="11"/>
        <v>-59.171597633136102</v>
      </c>
      <c r="U50" s="9">
        <f t="shared" si="12"/>
        <v>0</v>
      </c>
      <c r="V50" s="9">
        <v>0</v>
      </c>
      <c r="W50" s="9">
        <v>1.5808</v>
      </c>
      <c r="X50" s="9">
        <v>0.93379999999999996</v>
      </c>
      <c r="Y50" s="9">
        <v>2.2073999999999998</v>
      </c>
      <c r="Z50" s="9">
        <v>1.2285999999999999</v>
      </c>
      <c r="AA50" s="9">
        <v>1.8488</v>
      </c>
      <c r="AB50" s="9">
        <v>5.2396000000000003</v>
      </c>
      <c r="AC50" s="9">
        <v>0.9254</v>
      </c>
      <c r="AD50" s="9">
        <v>1.2456</v>
      </c>
      <c r="AE50" s="9">
        <v>2.4802</v>
      </c>
      <c r="AF50" s="9" t="s">
        <v>93</v>
      </c>
      <c r="AG50" s="9">
        <f t="shared" si="8"/>
        <v>10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1:48" x14ac:dyDescent="0.25">
      <c r="A51" s="9" t="s">
        <v>94</v>
      </c>
      <c r="B51" s="9" t="s">
        <v>37</v>
      </c>
      <c r="C51" s="9">
        <v>636</v>
      </c>
      <c r="D51" s="9">
        <v>965</v>
      </c>
      <c r="E51" s="9">
        <v>954</v>
      </c>
      <c r="F51" s="9">
        <v>545</v>
      </c>
      <c r="G51" s="7">
        <v>0.35</v>
      </c>
      <c r="H51" s="9">
        <v>45</v>
      </c>
      <c r="I51" s="10" t="s">
        <v>54</v>
      </c>
      <c r="J51" s="9"/>
      <c r="K51" s="9">
        <v>955</v>
      </c>
      <c r="L51" s="9">
        <f t="shared" si="9"/>
        <v>-1</v>
      </c>
      <c r="M51" s="9"/>
      <c r="N51" s="9"/>
      <c r="O51" s="9"/>
      <c r="P51" s="9">
        <f t="shared" si="10"/>
        <v>190.8</v>
      </c>
      <c r="Q51" s="4">
        <v>1300</v>
      </c>
      <c r="R51" s="4"/>
      <c r="S51" s="9"/>
      <c r="T51" s="9">
        <f t="shared" si="11"/>
        <v>9.6698113207547163</v>
      </c>
      <c r="U51" s="9">
        <f t="shared" si="12"/>
        <v>2.8563941299790354</v>
      </c>
      <c r="V51" s="9">
        <v>113.6</v>
      </c>
      <c r="W51" s="9">
        <v>119.8</v>
      </c>
      <c r="X51" s="9">
        <v>121.8</v>
      </c>
      <c r="Y51" s="9">
        <v>100</v>
      </c>
      <c r="Z51" s="9">
        <v>78.400000000000006</v>
      </c>
      <c r="AA51" s="9">
        <v>221.4</v>
      </c>
      <c r="AB51" s="9">
        <v>292</v>
      </c>
      <c r="AC51" s="9">
        <v>138.19999999999999</v>
      </c>
      <c r="AD51" s="9">
        <v>168.6</v>
      </c>
      <c r="AE51" s="9">
        <v>123</v>
      </c>
      <c r="AF51" s="9" t="s">
        <v>39</v>
      </c>
      <c r="AG51" s="9">
        <f t="shared" si="8"/>
        <v>454.99999999999994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1:48" x14ac:dyDescent="0.25">
      <c r="A52" s="9" t="s">
        <v>95</v>
      </c>
      <c r="B52" s="9" t="s">
        <v>37</v>
      </c>
      <c r="C52" s="9">
        <v>261</v>
      </c>
      <c r="D52" s="9">
        <v>572</v>
      </c>
      <c r="E52" s="9">
        <v>300</v>
      </c>
      <c r="F52" s="9">
        <v>426</v>
      </c>
      <c r="G52" s="7">
        <v>0.41</v>
      </c>
      <c r="H52" s="9">
        <v>45</v>
      </c>
      <c r="I52" s="9" t="s">
        <v>38</v>
      </c>
      <c r="J52" s="9"/>
      <c r="K52" s="9">
        <v>301</v>
      </c>
      <c r="L52" s="9">
        <f t="shared" si="9"/>
        <v>-1</v>
      </c>
      <c r="M52" s="9"/>
      <c r="N52" s="9"/>
      <c r="O52" s="9">
        <v>200</v>
      </c>
      <c r="P52" s="9">
        <f t="shared" si="10"/>
        <v>60</v>
      </c>
      <c r="Q52" s="4">
        <f t="shared" si="13"/>
        <v>214</v>
      </c>
      <c r="R52" s="4"/>
      <c r="S52" s="9"/>
      <c r="T52" s="9">
        <f t="shared" si="11"/>
        <v>14</v>
      </c>
      <c r="U52" s="9">
        <f t="shared" si="12"/>
        <v>10.433333333333334</v>
      </c>
      <c r="V52" s="9">
        <v>62.4</v>
      </c>
      <c r="W52" s="9">
        <v>47.8</v>
      </c>
      <c r="X52" s="9">
        <v>64</v>
      </c>
      <c r="Y52" s="9">
        <v>39.799999999999997</v>
      </c>
      <c r="Z52" s="9">
        <v>60</v>
      </c>
      <c r="AA52" s="9">
        <v>61.6</v>
      </c>
      <c r="AB52" s="9">
        <v>57.4</v>
      </c>
      <c r="AC52" s="9">
        <v>52.2</v>
      </c>
      <c r="AD52" s="9">
        <v>43.6</v>
      </c>
      <c r="AE52" s="9">
        <v>50.2</v>
      </c>
      <c r="AF52" s="9" t="s">
        <v>48</v>
      </c>
      <c r="AG52" s="9">
        <f t="shared" si="8"/>
        <v>87.74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1:48" x14ac:dyDescent="0.25">
      <c r="A53" s="9" t="s">
        <v>96</v>
      </c>
      <c r="B53" s="9" t="s">
        <v>37</v>
      </c>
      <c r="C53" s="9">
        <v>41</v>
      </c>
      <c r="D53" s="9"/>
      <c r="E53" s="9">
        <v>13</v>
      </c>
      <c r="F53" s="9">
        <v>19</v>
      </c>
      <c r="G53" s="7">
        <v>0.41</v>
      </c>
      <c r="H53" s="9">
        <v>45</v>
      </c>
      <c r="I53" s="9" t="s">
        <v>38</v>
      </c>
      <c r="J53" s="9"/>
      <c r="K53" s="9">
        <v>13</v>
      </c>
      <c r="L53" s="9">
        <f t="shared" si="9"/>
        <v>0</v>
      </c>
      <c r="M53" s="9"/>
      <c r="N53" s="9"/>
      <c r="O53" s="9"/>
      <c r="P53" s="9">
        <f t="shared" si="10"/>
        <v>2.6</v>
      </c>
      <c r="Q53" s="4">
        <f t="shared" si="13"/>
        <v>17.399999999999999</v>
      </c>
      <c r="R53" s="4"/>
      <c r="S53" s="9"/>
      <c r="T53" s="9">
        <f t="shared" si="11"/>
        <v>13.999999999999998</v>
      </c>
      <c r="U53" s="9">
        <f t="shared" si="12"/>
        <v>7.3076923076923075</v>
      </c>
      <c r="V53" s="9">
        <v>1.8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 t="s">
        <v>57</v>
      </c>
      <c r="AG53" s="9">
        <f t="shared" si="8"/>
        <v>7.1339999999999986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1:48" x14ac:dyDescent="0.25">
      <c r="A54" s="11" t="s">
        <v>97</v>
      </c>
      <c r="B54" s="11" t="s">
        <v>37</v>
      </c>
      <c r="C54" s="11">
        <v>-34</v>
      </c>
      <c r="D54" s="11">
        <v>34</v>
      </c>
      <c r="E54" s="11">
        <v>-5</v>
      </c>
      <c r="F54" s="11">
        <v>-12</v>
      </c>
      <c r="G54" s="12">
        <v>0</v>
      </c>
      <c r="H54" s="11">
        <v>30</v>
      </c>
      <c r="I54" s="11" t="s">
        <v>74</v>
      </c>
      <c r="J54" s="11"/>
      <c r="K54" s="11">
        <v>17</v>
      </c>
      <c r="L54" s="11">
        <f t="shared" si="9"/>
        <v>-22</v>
      </c>
      <c r="M54" s="11"/>
      <c r="N54" s="11"/>
      <c r="O54" s="11"/>
      <c r="P54" s="11">
        <f t="shared" si="10"/>
        <v>-1</v>
      </c>
      <c r="Q54" s="13"/>
      <c r="R54" s="13"/>
      <c r="S54" s="11"/>
      <c r="T54" s="11">
        <f t="shared" si="11"/>
        <v>12</v>
      </c>
      <c r="U54" s="11">
        <f t="shared" si="12"/>
        <v>12</v>
      </c>
      <c r="V54" s="11">
        <v>1.8</v>
      </c>
      <c r="W54" s="11">
        <v>7</v>
      </c>
      <c r="X54" s="11">
        <v>5.8</v>
      </c>
      <c r="Y54" s="11">
        <v>7</v>
      </c>
      <c r="Z54" s="11">
        <v>3.6</v>
      </c>
      <c r="AA54" s="11">
        <v>12</v>
      </c>
      <c r="AB54" s="11">
        <v>12.8</v>
      </c>
      <c r="AC54" s="11">
        <v>10.4</v>
      </c>
      <c r="AD54" s="11">
        <v>7.6</v>
      </c>
      <c r="AE54" s="11">
        <v>12.8</v>
      </c>
      <c r="AF54" s="11" t="s">
        <v>98</v>
      </c>
      <c r="AG54" s="11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1:48" x14ac:dyDescent="0.25">
      <c r="A55" s="11" t="s">
        <v>99</v>
      </c>
      <c r="B55" s="11" t="s">
        <v>37</v>
      </c>
      <c r="C55" s="11">
        <v>-9</v>
      </c>
      <c r="D55" s="11">
        <v>10</v>
      </c>
      <c r="E55" s="11">
        <v>7</v>
      </c>
      <c r="F55" s="11">
        <v>-7</v>
      </c>
      <c r="G55" s="12">
        <v>0</v>
      </c>
      <c r="H55" s="11">
        <v>45</v>
      </c>
      <c r="I55" s="11" t="s">
        <v>74</v>
      </c>
      <c r="J55" s="11"/>
      <c r="K55" s="11">
        <v>26</v>
      </c>
      <c r="L55" s="11">
        <f t="shared" si="9"/>
        <v>-19</v>
      </c>
      <c r="M55" s="11"/>
      <c r="N55" s="11"/>
      <c r="O55" s="11"/>
      <c r="P55" s="11">
        <f t="shared" si="10"/>
        <v>1.4</v>
      </c>
      <c r="Q55" s="13"/>
      <c r="R55" s="13"/>
      <c r="S55" s="11"/>
      <c r="T55" s="11">
        <f t="shared" si="11"/>
        <v>-5</v>
      </c>
      <c r="U55" s="11">
        <f t="shared" si="12"/>
        <v>-5</v>
      </c>
      <c r="V55" s="11">
        <v>0.4</v>
      </c>
      <c r="W55" s="11">
        <v>4.8</v>
      </c>
      <c r="X55" s="11">
        <v>3.4</v>
      </c>
      <c r="Y55" s="11">
        <v>6</v>
      </c>
      <c r="Z55" s="11">
        <v>9.4</v>
      </c>
      <c r="AA55" s="11">
        <v>11</v>
      </c>
      <c r="AB55" s="11">
        <v>13</v>
      </c>
      <c r="AC55" s="11">
        <v>5.4</v>
      </c>
      <c r="AD55" s="11">
        <v>16.399999999999999</v>
      </c>
      <c r="AE55" s="11">
        <v>16.600000000000001</v>
      </c>
      <c r="AF55" s="11" t="s">
        <v>98</v>
      </c>
      <c r="AG55" s="11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1:48" x14ac:dyDescent="0.25">
      <c r="A56" s="11" t="s">
        <v>100</v>
      </c>
      <c r="B56" s="11" t="s">
        <v>41</v>
      </c>
      <c r="C56" s="11">
        <v>-1.7000000000000001E-2</v>
      </c>
      <c r="D56" s="11"/>
      <c r="E56" s="11"/>
      <c r="F56" s="11">
        <v>-1.7000000000000001E-2</v>
      </c>
      <c r="G56" s="12">
        <v>0</v>
      </c>
      <c r="H56" s="11">
        <v>45</v>
      </c>
      <c r="I56" s="11" t="s">
        <v>74</v>
      </c>
      <c r="J56" s="11"/>
      <c r="K56" s="11"/>
      <c r="L56" s="11">
        <f t="shared" si="9"/>
        <v>0</v>
      </c>
      <c r="M56" s="11"/>
      <c r="N56" s="11"/>
      <c r="O56" s="11"/>
      <c r="P56" s="11">
        <f t="shared" si="10"/>
        <v>0</v>
      </c>
      <c r="Q56" s="13"/>
      <c r="R56" s="13"/>
      <c r="S56" s="11"/>
      <c r="T56" s="11" t="e">
        <f t="shared" si="11"/>
        <v>#DIV/0!</v>
      </c>
      <c r="U56" s="11" t="e">
        <f t="shared" si="12"/>
        <v>#DIV/0!</v>
      </c>
      <c r="V56" s="11">
        <v>0.214</v>
      </c>
      <c r="W56" s="11">
        <v>0.43540000000000001</v>
      </c>
      <c r="X56" s="11">
        <v>0.50319999999999998</v>
      </c>
      <c r="Y56" s="11">
        <v>0</v>
      </c>
      <c r="Z56" s="11">
        <v>0</v>
      </c>
      <c r="AA56" s="11">
        <v>0.21840000000000001</v>
      </c>
      <c r="AB56" s="11">
        <v>0.14660000000000001</v>
      </c>
      <c r="AC56" s="11">
        <v>0.43340000000000001</v>
      </c>
      <c r="AD56" s="11">
        <v>0.2162</v>
      </c>
      <c r="AE56" s="11">
        <v>0.86560000000000004</v>
      </c>
      <c r="AF56" s="11" t="s">
        <v>98</v>
      </c>
      <c r="AG56" s="11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1:48" x14ac:dyDescent="0.25">
      <c r="A57" s="9" t="s">
        <v>101</v>
      </c>
      <c r="B57" s="9" t="s">
        <v>37</v>
      </c>
      <c r="C57" s="9">
        <v>410</v>
      </c>
      <c r="D57" s="9">
        <v>175</v>
      </c>
      <c r="E57" s="9">
        <v>197</v>
      </c>
      <c r="F57" s="9">
        <v>363</v>
      </c>
      <c r="G57" s="7">
        <v>0.36</v>
      </c>
      <c r="H57" s="9">
        <v>45</v>
      </c>
      <c r="I57" s="9" t="s">
        <v>38</v>
      </c>
      <c r="J57" s="9"/>
      <c r="K57" s="9">
        <v>201</v>
      </c>
      <c r="L57" s="9">
        <f t="shared" si="9"/>
        <v>-4</v>
      </c>
      <c r="M57" s="9"/>
      <c r="N57" s="9"/>
      <c r="O57" s="9">
        <v>150</v>
      </c>
      <c r="P57" s="9">
        <f t="shared" si="10"/>
        <v>39.4</v>
      </c>
      <c r="Q57" s="4">
        <f>14*P57-O57-F57</f>
        <v>38.600000000000023</v>
      </c>
      <c r="R57" s="4"/>
      <c r="S57" s="9"/>
      <c r="T57" s="9">
        <f t="shared" si="11"/>
        <v>14.000000000000002</v>
      </c>
      <c r="U57" s="9">
        <f t="shared" si="12"/>
        <v>13.020304568527919</v>
      </c>
      <c r="V57" s="9">
        <v>51</v>
      </c>
      <c r="W57" s="9">
        <v>41.6</v>
      </c>
      <c r="X57" s="9">
        <v>75.599999999999994</v>
      </c>
      <c r="Y57" s="9">
        <v>34.799999999999997</v>
      </c>
      <c r="Z57" s="9">
        <v>53</v>
      </c>
      <c r="AA57" s="9">
        <v>74.599999999999994</v>
      </c>
      <c r="AB57" s="9">
        <v>52.6</v>
      </c>
      <c r="AC57" s="9">
        <v>6.6</v>
      </c>
      <c r="AD57" s="9">
        <v>402.6</v>
      </c>
      <c r="AE57" s="9">
        <v>74.400000000000006</v>
      </c>
      <c r="AF57" s="9" t="s">
        <v>48</v>
      </c>
      <c r="AG57" s="9">
        <f>G57*Q57</f>
        <v>13.896000000000008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1:48" x14ac:dyDescent="0.25">
      <c r="A58" s="11" t="s">
        <v>102</v>
      </c>
      <c r="B58" s="11" t="s">
        <v>41</v>
      </c>
      <c r="C58" s="11">
        <v>9.3689999999999998</v>
      </c>
      <c r="D58" s="11"/>
      <c r="E58" s="11">
        <v>8.5850000000000009</v>
      </c>
      <c r="F58" s="11"/>
      <c r="G58" s="12">
        <v>0</v>
      </c>
      <c r="H58" s="11">
        <v>45</v>
      </c>
      <c r="I58" s="11" t="s">
        <v>74</v>
      </c>
      <c r="J58" s="11"/>
      <c r="K58" s="11">
        <v>8</v>
      </c>
      <c r="L58" s="11">
        <f t="shared" si="9"/>
        <v>0.58500000000000085</v>
      </c>
      <c r="M58" s="11"/>
      <c r="N58" s="11"/>
      <c r="O58" s="11"/>
      <c r="P58" s="11">
        <f t="shared" si="10"/>
        <v>1.7170000000000001</v>
      </c>
      <c r="Q58" s="13"/>
      <c r="R58" s="13"/>
      <c r="S58" s="11"/>
      <c r="T58" s="11">
        <f t="shared" si="11"/>
        <v>0</v>
      </c>
      <c r="U58" s="11">
        <f t="shared" si="12"/>
        <v>0</v>
      </c>
      <c r="V58" s="11">
        <v>2.8675999999999999</v>
      </c>
      <c r="W58" s="11">
        <v>0.42459999999999998</v>
      </c>
      <c r="X58" s="11">
        <v>2.1175999999999999</v>
      </c>
      <c r="Y58" s="11">
        <v>1.5274000000000001</v>
      </c>
      <c r="Z58" s="11">
        <v>3.782</v>
      </c>
      <c r="AA58" s="11">
        <v>2.7589999999999999</v>
      </c>
      <c r="AB58" s="11">
        <v>4.3962000000000003</v>
      </c>
      <c r="AC58" s="11">
        <v>5.2932000000000006</v>
      </c>
      <c r="AD58" s="11">
        <v>0.40439999999999998</v>
      </c>
      <c r="AE58" s="11">
        <v>0.86599999999999999</v>
      </c>
      <c r="AF58" s="11" t="s">
        <v>98</v>
      </c>
      <c r="AG58" s="11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1:48" x14ac:dyDescent="0.25">
      <c r="A59" s="9" t="s">
        <v>103</v>
      </c>
      <c r="B59" s="9" t="s">
        <v>37</v>
      </c>
      <c r="C59" s="9">
        <v>252</v>
      </c>
      <c r="D59" s="9"/>
      <c r="E59" s="9">
        <v>27</v>
      </c>
      <c r="F59" s="9">
        <v>224</v>
      </c>
      <c r="G59" s="7">
        <v>0.41</v>
      </c>
      <c r="H59" s="9">
        <v>45</v>
      </c>
      <c r="I59" s="9" t="s">
        <v>38</v>
      </c>
      <c r="J59" s="9"/>
      <c r="K59" s="9">
        <v>28</v>
      </c>
      <c r="L59" s="9">
        <f t="shared" si="9"/>
        <v>-1</v>
      </c>
      <c r="M59" s="9"/>
      <c r="N59" s="9"/>
      <c r="O59" s="9"/>
      <c r="P59" s="9">
        <f t="shared" si="10"/>
        <v>5.4</v>
      </c>
      <c r="Q59" s="4"/>
      <c r="R59" s="4"/>
      <c r="S59" s="9"/>
      <c r="T59" s="9">
        <f t="shared" si="11"/>
        <v>41.481481481481481</v>
      </c>
      <c r="U59" s="9">
        <f t="shared" si="12"/>
        <v>41.481481481481481</v>
      </c>
      <c r="V59" s="9">
        <v>8.6</v>
      </c>
      <c r="W59" s="9">
        <v>2.6</v>
      </c>
      <c r="X59" s="9">
        <v>22</v>
      </c>
      <c r="Y59" s="9">
        <v>20.8</v>
      </c>
      <c r="Z59" s="9">
        <v>19.8</v>
      </c>
      <c r="AA59" s="9">
        <v>19.8</v>
      </c>
      <c r="AB59" s="9">
        <v>31.2</v>
      </c>
      <c r="AC59" s="9">
        <v>12.2</v>
      </c>
      <c r="AD59" s="9">
        <v>34.4</v>
      </c>
      <c r="AE59" s="9">
        <v>22.8</v>
      </c>
      <c r="AF59" s="14" t="s">
        <v>163</v>
      </c>
      <c r="AG59" s="9">
        <f t="shared" ref="AG59:AG82" si="14">G59*Q59</f>
        <v>0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1:48" x14ac:dyDescent="0.25">
      <c r="A60" s="9" t="s">
        <v>104</v>
      </c>
      <c r="B60" s="9" t="s">
        <v>37</v>
      </c>
      <c r="C60" s="9">
        <v>35</v>
      </c>
      <c r="D60" s="9">
        <v>54</v>
      </c>
      <c r="E60" s="9">
        <v>18</v>
      </c>
      <c r="F60" s="9">
        <v>65</v>
      </c>
      <c r="G60" s="7">
        <v>0.41</v>
      </c>
      <c r="H60" s="9">
        <v>45</v>
      </c>
      <c r="I60" s="9" t="s">
        <v>38</v>
      </c>
      <c r="J60" s="9"/>
      <c r="K60" s="9">
        <v>20</v>
      </c>
      <c r="L60" s="9">
        <f t="shared" si="9"/>
        <v>-2</v>
      </c>
      <c r="M60" s="9"/>
      <c r="N60" s="9"/>
      <c r="O60" s="9"/>
      <c r="P60" s="9">
        <f t="shared" si="10"/>
        <v>3.6</v>
      </c>
      <c r="Q60" s="4"/>
      <c r="R60" s="4"/>
      <c r="S60" s="9"/>
      <c r="T60" s="9">
        <f t="shared" si="11"/>
        <v>18.055555555555554</v>
      </c>
      <c r="U60" s="9">
        <f t="shared" si="12"/>
        <v>18.055555555555554</v>
      </c>
      <c r="V60" s="9">
        <v>6.4</v>
      </c>
      <c r="W60" s="9">
        <v>1.4</v>
      </c>
      <c r="X60" s="9">
        <v>7.2</v>
      </c>
      <c r="Y60" s="9">
        <v>11.2</v>
      </c>
      <c r="Z60" s="9">
        <v>9.1999999999999993</v>
      </c>
      <c r="AA60" s="9">
        <v>21.8</v>
      </c>
      <c r="AB60" s="9">
        <v>15.4</v>
      </c>
      <c r="AC60" s="9">
        <v>11</v>
      </c>
      <c r="AD60" s="9">
        <v>34</v>
      </c>
      <c r="AE60" s="9">
        <v>25</v>
      </c>
      <c r="AF60" s="9" t="s">
        <v>48</v>
      </c>
      <c r="AG60" s="9">
        <f t="shared" si="14"/>
        <v>0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48" x14ac:dyDescent="0.25">
      <c r="A61" s="9" t="s">
        <v>105</v>
      </c>
      <c r="B61" s="9" t="s">
        <v>37</v>
      </c>
      <c r="C61" s="9">
        <v>69</v>
      </c>
      <c r="D61" s="9">
        <v>77</v>
      </c>
      <c r="E61" s="9">
        <v>72</v>
      </c>
      <c r="F61" s="9">
        <v>68</v>
      </c>
      <c r="G61" s="7">
        <v>0.33</v>
      </c>
      <c r="H61" s="9" t="e">
        <v>#N/A</v>
      </c>
      <c r="I61" s="9" t="s">
        <v>38</v>
      </c>
      <c r="J61" s="9"/>
      <c r="K61" s="9">
        <v>72</v>
      </c>
      <c r="L61" s="9">
        <f t="shared" si="9"/>
        <v>0</v>
      </c>
      <c r="M61" s="9"/>
      <c r="N61" s="9"/>
      <c r="O61" s="9"/>
      <c r="P61" s="9">
        <f t="shared" si="10"/>
        <v>14.4</v>
      </c>
      <c r="Q61" s="4">
        <f t="shared" ref="Q59:Q82" si="15">14*P61-O61-F61</f>
        <v>133.6</v>
      </c>
      <c r="R61" s="4"/>
      <c r="S61" s="9"/>
      <c r="T61" s="9">
        <f t="shared" si="11"/>
        <v>14</v>
      </c>
      <c r="U61" s="9">
        <f t="shared" si="12"/>
        <v>4.7222222222222223</v>
      </c>
      <c r="V61" s="9">
        <v>8.6</v>
      </c>
      <c r="W61" s="9">
        <v>12.8</v>
      </c>
      <c r="X61" s="9">
        <v>13.8</v>
      </c>
      <c r="Y61" s="9">
        <v>5.2</v>
      </c>
      <c r="Z61" s="9">
        <v>13</v>
      </c>
      <c r="AA61" s="9">
        <v>10.199999999999999</v>
      </c>
      <c r="AB61" s="9">
        <v>10.6</v>
      </c>
      <c r="AC61" s="9">
        <v>3.4</v>
      </c>
      <c r="AD61" s="9">
        <v>15.2</v>
      </c>
      <c r="AE61" s="9">
        <v>6.6</v>
      </c>
      <c r="AF61" s="9" t="s">
        <v>48</v>
      </c>
      <c r="AG61" s="9">
        <f t="shared" si="14"/>
        <v>44.088000000000001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1:48" x14ac:dyDescent="0.25">
      <c r="A62" s="9" t="s">
        <v>106</v>
      </c>
      <c r="B62" s="9" t="s">
        <v>37</v>
      </c>
      <c r="C62" s="9">
        <v>67</v>
      </c>
      <c r="D62" s="9">
        <v>38</v>
      </c>
      <c r="E62" s="9">
        <v>27</v>
      </c>
      <c r="F62" s="9">
        <v>68</v>
      </c>
      <c r="G62" s="7">
        <v>0.33</v>
      </c>
      <c r="H62" s="9">
        <v>45</v>
      </c>
      <c r="I62" s="9" t="s">
        <v>38</v>
      </c>
      <c r="J62" s="9"/>
      <c r="K62" s="9">
        <v>28</v>
      </c>
      <c r="L62" s="9">
        <f t="shared" si="9"/>
        <v>-1</v>
      </c>
      <c r="M62" s="9"/>
      <c r="N62" s="9"/>
      <c r="O62" s="9"/>
      <c r="P62" s="9">
        <f t="shared" si="10"/>
        <v>5.4</v>
      </c>
      <c r="Q62" s="4">
        <f t="shared" si="15"/>
        <v>7.6000000000000085</v>
      </c>
      <c r="R62" s="4"/>
      <c r="S62" s="9"/>
      <c r="T62" s="9">
        <f t="shared" si="11"/>
        <v>14</v>
      </c>
      <c r="U62" s="9">
        <f t="shared" si="12"/>
        <v>12.592592592592592</v>
      </c>
      <c r="V62" s="9">
        <v>6.2</v>
      </c>
      <c r="W62" s="9">
        <v>7.6</v>
      </c>
      <c r="X62" s="9">
        <v>12</v>
      </c>
      <c r="Y62" s="9">
        <v>7</v>
      </c>
      <c r="Z62" s="9">
        <v>12</v>
      </c>
      <c r="AA62" s="9">
        <v>13</v>
      </c>
      <c r="AB62" s="9">
        <v>7</v>
      </c>
      <c r="AC62" s="9">
        <v>7.8</v>
      </c>
      <c r="AD62" s="9">
        <v>17.600000000000001</v>
      </c>
      <c r="AE62" s="9">
        <v>10.4</v>
      </c>
      <c r="AF62" s="9" t="s">
        <v>48</v>
      </c>
      <c r="AG62" s="9">
        <f t="shared" si="14"/>
        <v>2.5080000000000031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1:48" x14ac:dyDescent="0.25">
      <c r="A63" s="9" t="s">
        <v>107</v>
      </c>
      <c r="B63" s="9" t="s">
        <v>37</v>
      </c>
      <c r="C63" s="9">
        <v>245</v>
      </c>
      <c r="D63" s="9">
        <v>118</v>
      </c>
      <c r="E63" s="9">
        <v>129</v>
      </c>
      <c r="F63" s="9">
        <v>126</v>
      </c>
      <c r="G63" s="7">
        <v>0.33</v>
      </c>
      <c r="H63" s="9">
        <v>45</v>
      </c>
      <c r="I63" s="9" t="s">
        <v>38</v>
      </c>
      <c r="J63" s="9"/>
      <c r="K63" s="9">
        <v>133</v>
      </c>
      <c r="L63" s="9">
        <f t="shared" si="9"/>
        <v>-4</v>
      </c>
      <c r="M63" s="9"/>
      <c r="N63" s="9"/>
      <c r="O63" s="9"/>
      <c r="P63" s="9">
        <f t="shared" si="10"/>
        <v>25.8</v>
      </c>
      <c r="Q63" s="4">
        <f t="shared" si="15"/>
        <v>235.2</v>
      </c>
      <c r="R63" s="4"/>
      <c r="S63" s="9"/>
      <c r="T63" s="9">
        <f t="shared" si="11"/>
        <v>14</v>
      </c>
      <c r="U63" s="9">
        <f t="shared" si="12"/>
        <v>4.8837209302325579</v>
      </c>
      <c r="V63" s="9">
        <v>24</v>
      </c>
      <c r="W63" s="9">
        <v>34.200000000000003</v>
      </c>
      <c r="X63" s="9">
        <v>44.6</v>
      </c>
      <c r="Y63" s="9">
        <v>28</v>
      </c>
      <c r="Z63" s="9">
        <v>45</v>
      </c>
      <c r="AA63" s="9">
        <v>44</v>
      </c>
      <c r="AB63" s="9">
        <v>39.4</v>
      </c>
      <c r="AC63" s="9">
        <v>29.6</v>
      </c>
      <c r="AD63" s="9">
        <v>51.6</v>
      </c>
      <c r="AE63" s="9">
        <v>42.2</v>
      </c>
      <c r="AF63" s="9" t="s">
        <v>39</v>
      </c>
      <c r="AG63" s="9">
        <f t="shared" si="14"/>
        <v>77.616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1:48" x14ac:dyDescent="0.25">
      <c r="A64" s="9" t="s">
        <v>108</v>
      </c>
      <c r="B64" s="9" t="s">
        <v>37</v>
      </c>
      <c r="C64" s="9">
        <v>35</v>
      </c>
      <c r="D64" s="9">
        <v>92</v>
      </c>
      <c r="E64" s="9">
        <v>46</v>
      </c>
      <c r="F64" s="9">
        <v>70</v>
      </c>
      <c r="G64" s="7">
        <v>0.33</v>
      </c>
      <c r="H64" s="9">
        <v>45</v>
      </c>
      <c r="I64" s="9" t="s">
        <v>38</v>
      </c>
      <c r="J64" s="9"/>
      <c r="K64" s="9">
        <v>46</v>
      </c>
      <c r="L64" s="9">
        <f t="shared" si="9"/>
        <v>0</v>
      </c>
      <c r="M64" s="9"/>
      <c r="N64" s="9"/>
      <c r="O64" s="9"/>
      <c r="P64" s="9">
        <f t="shared" si="10"/>
        <v>9.1999999999999993</v>
      </c>
      <c r="Q64" s="4">
        <f t="shared" si="15"/>
        <v>58.799999999999983</v>
      </c>
      <c r="R64" s="4"/>
      <c r="S64" s="9"/>
      <c r="T64" s="9">
        <f t="shared" si="11"/>
        <v>14</v>
      </c>
      <c r="U64" s="9">
        <f t="shared" si="12"/>
        <v>7.608695652173914</v>
      </c>
      <c r="V64" s="9">
        <v>4.5999999999999996</v>
      </c>
      <c r="W64" s="9">
        <v>10.4</v>
      </c>
      <c r="X64" s="9">
        <v>7.4</v>
      </c>
      <c r="Y64" s="9">
        <v>3.2</v>
      </c>
      <c r="Z64" s="9">
        <v>8.1999999999999993</v>
      </c>
      <c r="AA64" s="9">
        <v>7.8</v>
      </c>
      <c r="AB64" s="9">
        <v>8.8000000000000007</v>
      </c>
      <c r="AC64" s="9">
        <v>4.4000000000000004</v>
      </c>
      <c r="AD64" s="9">
        <v>11</v>
      </c>
      <c r="AE64" s="9">
        <v>4.2</v>
      </c>
      <c r="AF64" s="9" t="s">
        <v>48</v>
      </c>
      <c r="AG64" s="9">
        <f t="shared" si="14"/>
        <v>19.403999999999996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1:48" x14ac:dyDescent="0.25">
      <c r="A65" s="9" t="s">
        <v>109</v>
      </c>
      <c r="B65" s="9" t="s">
        <v>37</v>
      </c>
      <c r="C65" s="9">
        <v>8</v>
      </c>
      <c r="D65" s="9">
        <v>40</v>
      </c>
      <c r="E65" s="9">
        <v>15</v>
      </c>
      <c r="F65" s="9">
        <v>32</v>
      </c>
      <c r="G65" s="7">
        <v>0.36</v>
      </c>
      <c r="H65" s="9">
        <v>45</v>
      </c>
      <c r="I65" s="9" t="s">
        <v>38</v>
      </c>
      <c r="J65" s="9"/>
      <c r="K65" s="9">
        <v>19</v>
      </c>
      <c r="L65" s="9">
        <f t="shared" si="9"/>
        <v>-4</v>
      </c>
      <c r="M65" s="9"/>
      <c r="N65" s="9"/>
      <c r="O65" s="9"/>
      <c r="P65" s="9">
        <f t="shared" si="10"/>
        <v>3</v>
      </c>
      <c r="Q65" s="4">
        <f t="shared" si="15"/>
        <v>10</v>
      </c>
      <c r="R65" s="4"/>
      <c r="S65" s="9"/>
      <c r="T65" s="9">
        <f t="shared" si="11"/>
        <v>14</v>
      </c>
      <c r="U65" s="9">
        <f t="shared" si="12"/>
        <v>10.666666666666666</v>
      </c>
      <c r="V65" s="9">
        <v>3.4</v>
      </c>
      <c r="W65" s="9">
        <v>4.4000000000000004</v>
      </c>
      <c r="X65" s="9">
        <v>2.8</v>
      </c>
      <c r="Y65" s="9">
        <v>2.2000000000000002</v>
      </c>
      <c r="Z65" s="9">
        <v>3.8</v>
      </c>
      <c r="AA65" s="9">
        <v>2.4</v>
      </c>
      <c r="AB65" s="9">
        <v>3.4</v>
      </c>
      <c r="AC65" s="9">
        <v>2.4</v>
      </c>
      <c r="AD65" s="9">
        <v>0</v>
      </c>
      <c r="AE65" s="9">
        <v>1</v>
      </c>
      <c r="AF65" s="9"/>
      <c r="AG65" s="9">
        <f t="shared" si="14"/>
        <v>3.5999999999999996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x14ac:dyDescent="0.25">
      <c r="A66" s="9" t="s">
        <v>110</v>
      </c>
      <c r="B66" s="9" t="s">
        <v>41</v>
      </c>
      <c r="C66" s="9">
        <v>284.99900000000002</v>
      </c>
      <c r="D66" s="9">
        <v>587.27700000000004</v>
      </c>
      <c r="E66" s="9">
        <v>350.78699999999998</v>
      </c>
      <c r="F66" s="9">
        <v>514.327</v>
      </c>
      <c r="G66" s="7">
        <v>1</v>
      </c>
      <c r="H66" s="9">
        <v>45</v>
      </c>
      <c r="I66" s="9" t="s">
        <v>38</v>
      </c>
      <c r="J66" s="9"/>
      <c r="K66" s="9">
        <v>342</v>
      </c>
      <c r="L66" s="9">
        <f t="shared" si="9"/>
        <v>8.7869999999999777</v>
      </c>
      <c r="M66" s="9"/>
      <c r="N66" s="9"/>
      <c r="O66" s="9">
        <v>100</v>
      </c>
      <c r="P66" s="9">
        <f t="shared" si="10"/>
        <v>70.157399999999996</v>
      </c>
      <c r="Q66" s="4">
        <f t="shared" si="15"/>
        <v>367.87659999999994</v>
      </c>
      <c r="R66" s="4"/>
      <c r="S66" s="9"/>
      <c r="T66" s="9">
        <f t="shared" si="11"/>
        <v>14</v>
      </c>
      <c r="U66" s="9">
        <f t="shared" si="12"/>
        <v>8.7564105853409622</v>
      </c>
      <c r="V66" s="9">
        <v>69.405799999999999</v>
      </c>
      <c r="W66" s="9">
        <v>68.306600000000003</v>
      </c>
      <c r="X66" s="9">
        <v>67.471800000000002</v>
      </c>
      <c r="Y66" s="9">
        <v>75.786799999999999</v>
      </c>
      <c r="Z66" s="9">
        <v>82.958799999999997</v>
      </c>
      <c r="AA66" s="9">
        <v>74.627399999999994</v>
      </c>
      <c r="AB66" s="9">
        <v>83.860199999999992</v>
      </c>
      <c r="AC66" s="9">
        <v>96.346400000000003</v>
      </c>
      <c r="AD66" s="9">
        <v>48.162599999999998</v>
      </c>
      <c r="AE66" s="9">
        <v>81.869399999999999</v>
      </c>
      <c r="AF66" s="9"/>
      <c r="AG66" s="9">
        <f t="shared" si="14"/>
        <v>367.87659999999994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x14ac:dyDescent="0.25">
      <c r="A67" s="9" t="s">
        <v>111</v>
      </c>
      <c r="B67" s="9" t="s">
        <v>37</v>
      </c>
      <c r="C67" s="9">
        <v>-5</v>
      </c>
      <c r="D67" s="9">
        <v>60</v>
      </c>
      <c r="E67" s="9">
        <v>8</v>
      </c>
      <c r="F67" s="9">
        <v>46</v>
      </c>
      <c r="G67" s="7">
        <v>0.1</v>
      </c>
      <c r="H67" s="9">
        <v>60</v>
      </c>
      <c r="I67" s="9" t="s">
        <v>38</v>
      </c>
      <c r="J67" s="9"/>
      <c r="K67" s="9">
        <v>11</v>
      </c>
      <c r="L67" s="9">
        <f t="shared" si="9"/>
        <v>-3</v>
      </c>
      <c r="M67" s="9"/>
      <c r="N67" s="9"/>
      <c r="O67" s="9"/>
      <c r="P67" s="9">
        <f t="shared" si="10"/>
        <v>1.6</v>
      </c>
      <c r="Q67" s="4"/>
      <c r="R67" s="4"/>
      <c r="S67" s="9"/>
      <c r="T67" s="9">
        <f t="shared" si="11"/>
        <v>28.75</v>
      </c>
      <c r="U67" s="9">
        <f t="shared" si="12"/>
        <v>28.75</v>
      </c>
      <c r="V67" s="9">
        <v>6.2</v>
      </c>
      <c r="W67" s="9">
        <v>3.2</v>
      </c>
      <c r="X67" s="9">
        <v>2</v>
      </c>
      <c r="Y67" s="9">
        <v>2.4</v>
      </c>
      <c r="Z67" s="9">
        <v>4.4000000000000004</v>
      </c>
      <c r="AA67" s="9">
        <v>5.2</v>
      </c>
      <c r="AB67" s="9">
        <v>3.4</v>
      </c>
      <c r="AC67" s="9">
        <v>4.4000000000000004</v>
      </c>
      <c r="AD67" s="9">
        <v>5.2</v>
      </c>
      <c r="AE67" s="9">
        <v>2.4</v>
      </c>
      <c r="AF67" s="9"/>
      <c r="AG67" s="9">
        <f t="shared" si="14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x14ac:dyDescent="0.25">
      <c r="A68" s="9" t="s">
        <v>112</v>
      </c>
      <c r="B68" s="9" t="s">
        <v>37</v>
      </c>
      <c r="C68" s="9">
        <v>38</v>
      </c>
      <c r="D68" s="9"/>
      <c r="E68" s="9">
        <v>17</v>
      </c>
      <c r="F68" s="9">
        <v>13</v>
      </c>
      <c r="G68" s="7">
        <v>0.4</v>
      </c>
      <c r="H68" s="9">
        <v>45</v>
      </c>
      <c r="I68" s="9" t="s">
        <v>38</v>
      </c>
      <c r="J68" s="9"/>
      <c r="K68" s="9">
        <v>18</v>
      </c>
      <c r="L68" s="9">
        <f t="shared" si="9"/>
        <v>-1</v>
      </c>
      <c r="M68" s="9"/>
      <c r="N68" s="9"/>
      <c r="O68" s="9"/>
      <c r="P68" s="9">
        <f t="shared" si="10"/>
        <v>3.4</v>
      </c>
      <c r="Q68" s="4">
        <f>13*P68-O68-F68</f>
        <v>31.199999999999996</v>
      </c>
      <c r="R68" s="4"/>
      <c r="S68" s="9"/>
      <c r="T68" s="9">
        <f t="shared" si="11"/>
        <v>12.999999999999998</v>
      </c>
      <c r="U68" s="9">
        <f t="shared" si="12"/>
        <v>3.8235294117647061</v>
      </c>
      <c r="V68" s="9">
        <v>2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 t="s">
        <v>57</v>
      </c>
      <c r="AG68" s="9">
        <f t="shared" si="14"/>
        <v>12.479999999999999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x14ac:dyDescent="0.25">
      <c r="A69" s="9" t="s">
        <v>113</v>
      </c>
      <c r="B69" s="9" t="s">
        <v>41</v>
      </c>
      <c r="C69" s="9">
        <v>3.1</v>
      </c>
      <c r="D69" s="9">
        <v>30.3</v>
      </c>
      <c r="E69" s="9">
        <v>9.1549999999999994</v>
      </c>
      <c r="F69" s="9">
        <v>24.245000000000001</v>
      </c>
      <c r="G69" s="7">
        <v>1</v>
      </c>
      <c r="H69" s="9">
        <v>60</v>
      </c>
      <c r="I69" s="9" t="s">
        <v>38</v>
      </c>
      <c r="J69" s="9"/>
      <c r="K69" s="9">
        <v>12</v>
      </c>
      <c r="L69" s="9">
        <f t="shared" si="9"/>
        <v>-2.8450000000000006</v>
      </c>
      <c r="M69" s="9"/>
      <c r="N69" s="9"/>
      <c r="O69" s="9"/>
      <c r="P69" s="9">
        <f t="shared" si="10"/>
        <v>1.831</v>
      </c>
      <c r="Q69" s="4">
        <v>4</v>
      </c>
      <c r="R69" s="4"/>
      <c r="S69" s="9"/>
      <c r="T69" s="9">
        <f t="shared" si="11"/>
        <v>15.425996723102131</v>
      </c>
      <c r="U69" s="9">
        <f t="shared" si="12"/>
        <v>13.241398143091208</v>
      </c>
      <c r="V69" s="9">
        <v>3.0150000000000001</v>
      </c>
      <c r="W69" s="9">
        <v>1.431</v>
      </c>
      <c r="X69" s="9">
        <v>0</v>
      </c>
      <c r="Y69" s="9">
        <v>2.7040000000000002</v>
      </c>
      <c r="Z69" s="9">
        <v>2.4060000000000001</v>
      </c>
      <c r="AA69" s="9">
        <v>4.8499999999999996</v>
      </c>
      <c r="AB69" s="9">
        <v>2.0190000000000001</v>
      </c>
      <c r="AC69" s="9">
        <v>4.8019999999999996</v>
      </c>
      <c r="AD69" s="9">
        <v>2.4449999999999998</v>
      </c>
      <c r="AE69" s="9">
        <v>1.806</v>
      </c>
      <c r="AF69" s="9"/>
      <c r="AG69" s="9">
        <f t="shared" si="14"/>
        <v>4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x14ac:dyDescent="0.25">
      <c r="A70" s="9" t="s">
        <v>114</v>
      </c>
      <c r="B70" s="9" t="s">
        <v>41</v>
      </c>
      <c r="C70" s="9"/>
      <c r="D70" s="9"/>
      <c r="E70" s="9"/>
      <c r="F70" s="9"/>
      <c r="G70" s="7">
        <v>1</v>
      </c>
      <c r="H70" s="9">
        <v>90</v>
      </c>
      <c r="I70" s="10" t="s">
        <v>115</v>
      </c>
      <c r="J70" s="9"/>
      <c r="K70" s="9"/>
      <c r="L70" s="9">
        <f t="shared" ref="L70:L101" si="16">E70-K70</f>
        <v>0</v>
      </c>
      <c r="M70" s="9"/>
      <c r="N70" s="9"/>
      <c r="O70" s="9"/>
      <c r="P70" s="9">
        <f t="shared" ref="P70:P101" si="17">E70/5</f>
        <v>0</v>
      </c>
      <c r="Q70" s="4">
        <v>0</v>
      </c>
      <c r="R70" s="4"/>
      <c r="S70" s="9"/>
      <c r="T70" s="9" t="e">
        <f t="shared" ref="T70:T101" si="18">(F70+O70+Q70)/P70</f>
        <v>#DIV/0!</v>
      </c>
      <c r="U70" s="9" t="e">
        <f t="shared" ref="U70:U101" si="19">(F70+O70)/P70</f>
        <v>#DIV/0!</v>
      </c>
      <c r="V70" s="9">
        <v>0.84160000000000001</v>
      </c>
      <c r="W70" s="9">
        <v>0.82260000000000011</v>
      </c>
      <c r="X70" s="9">
        <v>0.85</v>
      </c>
      <c r="Y70" s="9">
        <v>0</v>
      </c>
      <c r="Z70" s="9">
        <v>0.82879999999999998</v>
      </c>
      <c r="AA70" s="9">
        <v>0</v>
      </c>
      <c r="AB70" s="9">
        <v>0</v>
      </c>
      <c r="AC70" s="9">
        <v>0.8156000000000001</v>
      </c>
      <c r="AD70" s="9">
        <v>0.81780000000000008</v>
      </c>
      <c r="AE70" s="9">
        <v>0</v>
      </c>
      <c r="AF70" s="9" t="s">
        <v>116</v>
      </c>
      <c r="AG70" s="9">
        <f t="shared" si="14"/>
        <v>0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x14ac:dyDescent="0.25">
      <c r="A71" s="9" t="s">
        <v>117</v>
      </c>
      <c r="B71" s="9" t="s">
        <v>37</v>
      </c>
      <c r="C71" s="9"/>
      <c r="D71" s="9"/>
      <c r="E71" s="15">
        <f>0+E106</f>
        <v>9</v>
      </c>
      <c r="F71" s="15">
        <f>0+F106</f>
        <v>32</v>
      </c>
      <c r="G71" s="7">
        <v>0.33</v>
      </c>
      <c r="H71" s="9" t="e">
        <v>#N/A</v>
      </c>
      <c r="I71" s="9" t="s">
        <v>38</v>
      </c>
      <c r="J71" s="9"/>
      <c r="K71" s="9"/>
      <c r="L71" s="9">
        <f t="shared" si="16"/>
        <v>9</v>
      </c>
      <c r="M71" s="9"/>
      <c r="N71" s="9"/>
      <c r="O71" s="9"/>
      <c r="P71" s="9">
        <f t="shared" si="17"/>
        <v>1.8</v>
      </c>
      <c r="Q71" s="4"/>
      <c r="R71" s="4"/>
      <c r="S71" s="9"/>
      <c r="T71" s="9">
        <f t="shared" si="18"/>
        <v>17.777777777777779</v>
      </c>
      <c r="U71" s="9">
        <f t="shared" si="19"/>
        <v>17.777777777777779</v>
      </c>
      <c r="V71" s="9">
        <v>0.8</v>
      </c>
      <c r="W71" s="9">
        <v>3</v>
      </c>
      <c r="X71" s="9">
        <v>0.6</v>
      </c>
      <c r="Y71" s="9">
        <v>2</v>
      </c>
      <c r="Z71" s="9">
        <v>0.8</v>
      </c>
      <c r="AA71" s="9">
        <v>0</v>
      </c>
      <c r="AB71" s="9">
        <v>1.6</v>
      </c>
      <c r="AC71" s="9">
        <v>1</v>
      </c>
      <c r="AD71" s="9">
        <v>1</v>
      </c>
      <c r="AE71" s="9">
        <v>0</v>
      </c>
      <c r="AF71" s="9" t="s">
        <v>118</v>
      </c>
      <c r="AG71" s="9">
        <f t="shared" si="14"/>
        <v>0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x14ac:dyDescent="0.25">
      <c r="A72" s="9" t="s">
        <v>119</v>
      </c>
      <c r="B72" s="9" t="s">
        <v>41</v>
      </c>
      <c r="C72" s="9">
        <v>74.022000000000006</v>
      </c>
      <c r="D72" s="9">
        <v>6.1059999999999999</v>
      </c>
      <c r="E72" s="9">
        <v>24.533999999999999</v>
      </c>
      <c r="F72" s="9">
        <v>54.436</v>
      </c>
      <c r="G72" s="7">
        <v>1</v>
      </c>
      <c r="H72" s="9">
        <v>45</v>
      </c>
      <c r="I72" s="9" t="s">
        <v>38</v>
      </c>
      <c r="J72" s="9"/>
      <c r="K72" s="9">
        <v>26</v>
      </c>
      <c r="L72" s="9">
        <f t="shared" si="16"/>
        <v>-1.4660000000000011</v>
      </c>
      <c r="M72" s="9"/>
      <c r="N72" s="9"/>
      <c r="O72" s="9"/>
      <c r="P72" s="9">
        <f t="shared" si="17"/>
        <v>4.9067999999999996</v>
      </c>
      <c r="Q72" s="4">
        <f t="shared" si="15"/>
        <v>14.2592</v>
      </c>
      <c r="R72" s="4"/>
      <c r="S72" s="9"/>
      <c r="T72" s="9">
        <f t="shared" si="18"/>
        <v>14.000000000000002</v>
      </c>
      <c r="U72" s="9">
        <f t="shared" si="19"/>
        <v>11.093992011086657</v>
      </c>
      <c r="V72" s="9">
        <v>5.5646000000000004</v>
      </c>
      <c r="W72" s="9">
        <v>4.9085999999999999</v>
      </c>
      <c r="X72" s="9">
        <v>5.1441999999999997</v>
      </c>
      <c r="Y72" s="9">
        <v>11.248200000000001</v>
      </c>
      <c r="Z72" s="9">
        <v>6.5632000000000001</v>
      </c>
      <c r="AA72" s="9">
        <v>7.0872000000000002</v>
      </c>
      <c r="AB72" s="9">
        <v>6.3368000000000002</v>
      </c>
      <c r="AC72" s="9">
        <v>11.053000000000001</v>
      </c>
      <c r="AD72" s="9">
        <v>6.7733999999999996</v>
      </c>
      <c r="AE72" s="9">
        <v>6.3723999999999998</v>
      </c>
      <c r="AF72" s="9"/>
      <c r="AG72" s="9">
        <f t="shared" si="14"/>
        <v>14.2592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1:48" x14ac:dyDescent="0.25">
      <c r="A73" s="9" t="s">
        <v>120</v>
      </c>
      <c r="B73" s="9" t="s">
        <v>37</v>
      </c>
      <c r="C73" s="9">
        <v>1187</v>
      </c>
      <c r="D73" s="9">
        <v>712</v>
      </c>
      <c r="E73" s="15">
        <f>472+E107</f>
        <v>597</v>
      </c>
      <c r="F73" s="15">
        <f>1364+F107</f>
        <v>1531</v>
      </c>
      <c r="G73" s="7">
        <v>0.41</v>
      </c>
      <c r="H73" s="9">
        <v>50</v>
      </c>
      <c r="I73" s="9" t="s">
        <v>38</v>
      </c>
      <c r="J73" s="9"/>
      <c r="K73" s="9">
        <v>472</v>
      </c>
      <c r="L73" s="9">
        <f t="shared" si="16"/>
        <v>125</v>
      </c>
      <c r="M73" s="9"/>
      <c r="N73" s="9"/>
      <c r="O73" s="9">
        <v>640</v>
      </c>
      <c r="P73" s="9">
        <f t="shared" si="17"/>
        <v>119.4</v>
      </c>
      <c r="Q73" s="4"/>
      <c r="R73" s="4"/>
      <c r="S73" s="9"/>
      <c r="T73" s="9">
        <f t="shared" si="18"/>
        <v>18.18257956448911</v>
      </c>
      <c r="U73" s="9">
        <f t="shared" si="19"/>
        <v>18.18257956448911</v>
      </c>
      <c r="V73" s="9">
        <v>201.8</v>
      </c>
      <c r="W73" s="9">
        <v>172</v>
      </c>
      <c r="X73" s="9">
        <v>218.2</v>
      </c>
      <c r="Y73" s="9">
        <v>117.6</v>
      </c>
      <c r="Z73" s="9">
        <v>177</v>
      </c>
      <c r="AA73" s="9">
        <v>165.4</v>
      </c>
      <c r="AB73" s="9">
        <v>202.2</v>
      </c>
      <c r="AC73" s="9">
        <v>168.4</v>
      </c>
      <c r="AD73" s="9">
        <v>146.80000000000001</v>
      </c>
      <c r="AE73" s="9">
        <v>155.6</v>
      </c>
      <c r="AF73" s="9" t="s">
        <v>48</v>
      </c>
      <c r="AG73" s="9">
        <f t="shared" si="14"/>
        <v>0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1:48" x14ac:dyDescent="0.25">
      <c r="A74" s="9" t="s">
        <v>121</v>
      </c>
      <c r="B74" s="9" t="s">
        <v>41</v>
      </c>
      <c r="C74" s="9">
        <v>154.38800000000001</v>
      </c>
      <c r="D74" s="9">
        <v>713.12300000000005</v>
      </c>
      <c r="E74" s="15">
        <f>238.976+E108</f>
        <v>347.88400000000001</v>
      </c>
      <c r="F74" s="15">
        <f>411.418+F108</f>
        <v>545.23</v>
      </c>
      <c r="G74" s="7">
        <v>1</v>
      </c>
      <c r="H74" s="9">
        <v>50</v>
      </c>
      <c r="I74" s="9" t="s">
        <v>38</v>
      </c>
      <c r="J74" s="9"/>
      <c r="K74" s="9">
        <v>230.5</v>
      </c>
      <c r="L74" s="9">
        <f t="shared" si="16"/>
        <v>117.38400000000001</v>
      </c>
      <c r="M74" s="9"/>
      <c r="N74" s="9"/>
      <c r="O74" s="9">
        <v>70</v>
      </c>
      <c r="P74" s="9">
        <f t="shared" si="17"/>
        <v>69.576800000000006</v>
      </c>
      <c r="Q74" s="4">
        <f t="shared" si="15"/>
        <v>358.84520000000009</v>
      </c>
      <c r="R74" s="4"/>
      <c r="S74" s="9"/>
      <c r="T74" s="9">
        <f t="shared" si="18"/>
        <v>14</v>
      </c>
      <c r="U74" s="9">
        <f t="shared" si="19"/>
        <v>8.8424589805797336</v>
      </c>
      <c r="V74" s="9">
        <v>67.3386</v>
      </c>
      <c r="W74" s="9">
        <v>65.787999999999997</v>
      </c>
      <c r="X74" s="9">
        <v>60.5182</v>
      </c>
      <c r="Y74" s="9">
        <v>63.193399999999997</v>
      </c>
      <c r="Z74" s="9">
        <v>66.753600000000006</v>
      </c>
      <c r="AA74" s="9">
        <v>63.635800000000003</v>
      </c>
      <c r="AB74" s="9">
        <v>69.289000000000001</v>
      </c>
      <c r="AC74" s="9">
        <v>72.32419999999999</v>
      </c>
      <c r="AD74" s="9">
        <v>67.471199999999996</v>
      </c>
      <c r="AE74" s="9">
        <v>75.112399999999994</v>
      </c>
      <c r="AF74" s="9"/>
      <c r="AG74" s="9">
        <f t="shared" si="14"/>
        <v>358.84520000000009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1:48" x14ac:dyDescent="0.25">
      <c r="A75" s="9" t="s">
        <v>122</v>
      </c>
      <c r="B75" s="9" t="s">
        <v>37</v>
      </c>
      <c r="C75" s="9">
        <v>185</v>
      </c>
      <c r="D75" s="9">
        <v>215</v>
      </c>
      <c r="E75" s="9">
        <v>146</v>
      </c>
      <c r="F75" s="9">
        <v>143</v>
      </c>
      <c r="G75" s="7">
        <v>0.35</v>
      </c>
      <c r="H75" s="9">
        <v>50</v>
      </c>
      <c r="I75" s="9" t="s">
        <v>38</v>
      </c>
      <c r="J75" s="9"/>
      <c r="K75" s="9">
        <v>146</v>
      </c>
      <c r="L75" s="9">
        <f t="shared" si="16"/>
        <v>0</v>
      </c>
      <c r="M75" s="9"/>
      <c r="N75" s="9"/>
      <c r="O75" s="9"/>
      <c r="P75" s="9">
        <f t="shared" si="17"/>
        <v>29.2</v>
      </c>
      <c r="Q75" s="4">
        <f t="shared" si="15"/>
        <v>265.8</v>
      </c>
      <c r="R75" s="4"/>
      <c r="S75" s="9"/>
      <c r="T75" s="9">
        <f t="shared" si="18"/>
        <v>14</v>
      </c>
      <c r="U75" s="9">
        <f t="shared" si="19"/>
        <v>4.897260273972603</v>
      </c>
      <c r="V75" s="9">
        <v>12.6</v>
      </c>
      <c r="W75" s="9">
        <v>25.6</v>
      </c>
      <c r="X75" s="9">
        <v>30.6</v>
      </c>
      <c r="Y75" s="9">
        <v>18.600000000000001</v>
      </c>
      <c r="Z75" s="9">
        <v>21.8</v>
      </c>
      <c r="AA75" s="9">
        <v>27</v>
      </c>
      <c r="AB75" s="9">
        <v>26.2</v>
      </c>
      <c r="AC75" s="9">
        <v>17.600000000000001</v>
      </c>
      <c r="AD75" s="9">
        <v>39</v>
      </c>
      <c r="AE75" s="9">
        <v>33.799999999999997</v>
      </c>
      <c r="AF75" s="9"/>
      <c r="AG75" s="9">
        <f t="shared" si="14"/>
        <v>93.03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1:48" x14ac:dyDescent="0.25">
      <c r="A76" s="9" t="s">
        <v>123</v>
      </c>
      <c r="B76" s="9" t="s">
        <v>41</v>
      </c>
      <c r="C76" s="9">
        <v>21.545000000000002</v>
      </c>
      <c r="D76" s="9">
        <v>6.2640000000000002</v>
      </c>
      <c r="E76" s="9">
        <v>3.0859999999999999</v>
      </c>
      <c r="F76" s="9">
        <v>24.722999999999999</v>
      </c>
      <c r="G76" s="7">
        <v>1</v>
      </c>
      <c r="H76" s="9">
        <v>50</v>
      </c>
      <c r="I76" s="9" t="s">
        <v>38</v>
      </c>
      <c r="J76" s="9"/>
      <c r="K76" s="9">
        <v>3</v>
      </c>
      <c r="L76" s="9">
        <f t="shared" si="16"/>
        <v>8.5999999999999854E-2</v>
      </c>
      <c r="M76" s="9"/>
      <c r="N76" s="9"/>
      <c r="O76" s="9"/>
      <c r="P76" s="9">
        <f t="shared" si="17"/>
        <v>0.61719999999999997</v>
      </c>
      <c r="Q76" s="4"/>
      <c r="R76" s="4"/>
      <c r="S76" s="9"/>
      <c r="T76" s="9">
        <f t="shared" si="18"/>
        <v>40.056707712248866</v>
      </c>
      <c r="U76" s="9">
        <f t="shared" si="19"/>
        <v>40.056707712248866</v>
      </c>
      <c r="V76" s="9">
        <v>0.61660000000000004</v>
      </c>
      <c r="W76" s="9">
        <v>0.61280000000000001</v>
      </c>
      <c r="X76" s="9">
        <v>1.7010000000000001</v>
      </c>
      <c r="Y76" s="9">
        <v>4.0002000000000004</v>
      </c>
      <c r="Z76" s="9">
        <v>0.61180000000000001</v>
      </c>
      <c r="AA76" s="9">
        <v>3.7126000000000001</v>
      </c>
      <c r="AB76" s="9">
        <v>1.8868</v>
      </c>
      <c r="AC76" s="9">
        <v>2.4413999999999998</v>
      </c>
      <c r="AD76" s="9">
        <v>9.3790000000000013</v>
      </c>
      <c r="AE76" s="9">
        <v>3.8052000000000001</v>
      </c>
      <c r="AF76" s="14" t="s">
        <v>164</v>
      </c>
      <c r="AG76" s="9">
        <f t="shared" si="14"/>
        <v>0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1:48" x14ac:dyDescent="0.25">
      <c r="A77" s="9" t="s">
        <v>124</v>
      </c>
      <c r="B77" s="9" t="s">
        <v>37</v>
      </c>
      <c r="C77" s="9"/>
      <c r="D77" s="9">
        <v>170</v>
      </c>
      <c r="E77" s="9"/>
      <c r="F77" s="9">
        <v>167</v>
      </c>
      <c r="G77" s="7">
        <v>0.4</v>
      </c>
      <c r="H77" s="9">
        <v>50</v>
      </c>
      <c r="I77" s="9" t="s">
        <v>38</v>
      </c>
      <c r="J77" s="9"/>
      <c r="K77" s="9">
        <v>83</v>
      </c>
      <c r="L77" s="9">
        <f t="shared" si="16"/>
        <v>-83</v>
      </c>
      <c r="M77" s="9"/>
      <c r="N77" s="9"/>
      <c r="O77" s="9">
        <v>100</v>
      </c>
      <c r="P77" s="9">
        <f t="shared" si="17"/>
        <v>0</v>
      </c>
      <c r="Q77" s="4"/>
      <c r="R77" s="4"/>
      <c r="S77" s="9"/>
      <c r="T77" s="9" t="e">
        <f t="shared" si="18"/>
        <v>#DIV/0!</v>
      </c>
      <c r="U77" s="9" t="e">
        <f t="shared" si="19"/>
        <v>#DIV/0!</v>
      </c>
      <c r="V77" s="9">
        <v>29.8</v>
      </c>
      <c r="W77" s="9">
        <v>3.6</v>
      </c>
      <c r="X77" s="9">
        <v>0</v>
      </c>
      <c r="Y77" s="9">
        <v>2.6</v>
      </c>
      <c r="Z77" s="9">
        <v>97.8</v>
      </c>
      <c r="AA77" s="9">
        <v>131.6</v>
      </c>
      <c r="AB77" s="9">
        <v>75.2</v>
      </c>
      <c r="AC77" s="9">
        <v>95.2</v>
      </c>
      <c r="AD77" s="9">
        <v>108.6</v>
      </c>
      <c r="AE77" s="9">
        <v>82.6</v>
      </c>
      <c r="AF77" s="9"/>
      <c r="AG77" s="9">
        <f t="shared" si="14"/>
        <v>0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1:48" x14ac:dyDescent="0.25">
      <c r="A78" s="9" t="s">
        <v>125</v>
      </c>
      <c r="B78" s="9" t="s">
        <v>37</v>
      </c>
      <c r="C78" s="9">
        <v>545</v>
      </c>
      <c r="D78" s="9">
        <v>1314</v>
      </c>
      <c r="E78" s="9">
        <v>392</v>
      </c>
      <c r="F78" s="9">
        <v>988</v>
      </c>
      <c r="G78" s="7">
        <v>0.41</v>
      </c>
      <c r="H78" s="9">
        <v>50</v>
      </c>
      <c r="I78" s="9" t="s">
        <v>38</v>
      </c>
      <c r="J78" s="9"/>
      <c r="K78" s="9">
        <v>392</v>
      </c>
      <c r="L78" s="9">
        <f t="shared" si="16"/>
        <v>0</v>
      </c>
      <c r="M78" s="9"/>
      <c r="N78" s="9"/>
      <c r="O78" s="9">
        <v>250</v>
      </c>
      <c r="P78" s="9">
        <f t="shared" si="17"/>
        <v>78.400000000000006</v>
      </c>
      <c r="Q78" s="4"/>
      <c r="R78" s="4"/>
      <c r="S78" s="9"/>
      <c r="T78" s="9">
        <f t="shared" si="18"/>
        <v>15.790816326530612</v>
      </c>
      <c r="U78" s="9">
        <f t="shared" si="19"/>
        <v>15.790816326530612</v>
      </c>
      <c r="V78" s="9">
        <v>114.2</v>
      </c>
      <c r="W78" s="9">
        <v>92.4</v>
      </c>
      <c r="X78" s="9">
        <v>100.2</v>
      </c>
      <c r="Y78" s="9">
        <v>70.599999999999994</v>
      </c>
      <c r="Z78" s="9">
        <v>70.400000000000006</v>
      </c>
      <c r="AA78" s="9">
        <v>94.6</v>
      </c>
      <c r="AB78" s="9">
        <v>71</v>
      </c>
      <c r="AC78" s="9">
        <v>77.2</v>
      </c>
      <c r="AD78" s="9">
        <v>68.2</v>
      </c>
      <c r="AE78" s="9">
        <v>43.8</v>
      </c>
      <c r="AF78" s="9" t="s">
        <v>48</v>
      </c>
      <c r="AG78" s="9">
        <f t="shared" si="14"/>
        <v>0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1:48" x14ac:dyDescent="0.25">
      <c r="A79" s="9" t="s">
        <v>126</v>
      </c>
      <c r="B79" s="9" t="s">
        <v>41</v>
      </c>
      <c r="C79" s="9">
        <v>146.30600000000001</v>
      </c>
      <c r="D79" s="9">
        <v>357.29399999999998</v>
      </c>
      <c r="E79" s="9">
        <v>222.017</v>
      </c>
      <c r="F79" s="9">
        <v>287.55200000000002</v>
      </c>
      <c r="G79" s="7">
        <v>1</v>
      </c>
      <c r="H79" s="9">
        <v>50</v>
      </c>
      <c r="I79" s="9" t="s">
        <v>38</v>
      </c>
      <c r="J79" s="9"/>
      <c r="K79" s="9">
        <v>213.5</v>
      </c>
      <c r="L79" s="9">
        <f t="shared" si="16"/>
        <v>8.5169999999999959</v>
      </c>
      <c r="M79" s="9"/>
      <c r="N79" s="9"/>
      <c r="O79" s="9">
        <v>150</v>
      </c>
      <c r="P79" s="9">
        <f t="shared" si="17"/>
        <v>44.403399999999998</v>
      </c>
      <c r="Q79" s="4">
        <f t="shared" si="15"/>
        <v>184.09559999999999</v>
      </c>
      <c r="R79" s="4"/>
      <c r="S79" s="9"/>
      <c r="T79" s="9">
        <f t="shared" si="18"/>
        <v>14.000000000000002</v>
      </c>
      <c r="U79" s="9">
        <f t="shared" si="19"/>
        <v>9.8540201876432896</v>
      </c>
      <c r="V79" s="9">
        <v>45.446800000000003</v>
      </c>
      <c r="W79" s="9">
        <v>35.93</v>
      </c>
      <c r="X79" s="9">
        <v>35.651000000000003</v>
      </c>
      <c r="Y79" s="9">
        <v>46.277000000000001</v>
      </c>
      <c r="Z79" s="9">
        <v>53.018600000000013</v>
      </c>
      <c r="AA79" s="9">
        <v>48.787199999999999</v>
      </c>
      <c r="AB79" s="9">
        <v>53.270600000000002</v>
      </c>
      <c r="AC79" s="9">
        <v>51.184399999999997</v>
      </c>
      <c r="AD79" s="9">
        <v>16.409400000000002</v>
      </c>
      <c r="AE79" s="9">
        <v>61.272399999999998</v>
      </c>
      <c r="AF79" s="9"/>
      <c r="AG79" s="9">
        <f t="shared" si="14"/>
        <v>184.09559999999999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1:48" x14ac:dyDescent="0.25">
      <c r="A80" s="9" t="s">
        <v>127</v>
      </c>
      <c r="B80" s="9" t="s">
        <v>37</v>
      </c>
      <c r="C80" s="9">
        <v>136</v>
      </c>
      <c r="D80" s="9">
        <v>409</v>
      </c>
      <c r="E80" s="9">
        <v>109</v>
      </c>
      <c r="F80" s="9">
        <v>352</v>
      </c>
      <c r="G80" s="7">
        <v>0.3</v>
      </c>
      <c r="H80" s="9">
        <v>50</v>
      </c>
      <c r="I80" s="9" t="s">
        <v>38</v>
      </c>
      <c r="J80" s="9"/>
      <c r="K80" s="9">
        <v>118</v>
      </c>
      <c r="L80" s="9">
        <f t="shared" si="16"/>
        <v>-9</v>
      </c>
      <c r="M80" s="9"/>
      <c r="N80" s="9"/>
      <c r="O80" s="9"/>
      <c r="P80" s="9">
        <f t="shared" si="17"/>
        <v>21.8</v>
      </c>
      <c r="Q80" s="4"/>
      <c r="R80" s="4"/>
      <c r="S80" s="9"/>
      <c r="T80" s="9">
        <f t="shared" si="18"/>
        <v>16.146788990825687</v>
      </c>
      <c r="U80" s="9">
        <f t="shared" si="19"/>
        <v>16.146788990825687</v>
      </c>
      <c r="V80" s="9">
        <v>31.8</v>
      </c>
      <c r="W80" s="9">
        <v>41.8</v>
      </c>
      <c r="X80" s="9">
        <v>29.6</v>
      </c>
      <c r="Y80" s="9">
        <v>18.2</v>
      </c>
      <c r="Z80" s="9">
        <v>35</v>
      </c>
      <c r="AA80" s="9">
        <v>35.200000000000003</v>
      </c>
      <c r="AB80" s="9">
        <v>34.200000000000003</v>
      </c>
      <c r="AC80" s="9">
        <v>34.200000000000003</v>
      </c>
      <c r="AD80" s="9">
        <v>39</v>
      </c>
      <c r="AE80" s="9">
        <v>40</v>
      </c>
      <c r="AF80" s="9"/>
      <c r="AG80" s="9">
        <f t="shared" si="14"/>
        <v>0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1:48" x14ac:dyDescent="0.25">
      <c r="A81" s="9" t="s">
        <v>128</v>
      </c>
      <c r="B81" s="9" t="s">
        <v>37</v>
      </c>
      <c r="C81" s="9">
        <v>39</v>
      </c>
      <c r="D81" s="9"/>
      <c r="E81" s="9">
        <v>21</v>
      </c>
      <c r="F81" s="9">
        <v>4</v>
      </c>
      <c r="G81" s="7">
        <v>0.14000000000000001</v>
      </c>
      <c r="H81" s="9">
        <v>50</v>
      </c>
      <c r="I81" s="9" t="s">
        <v>38</v>
      </c>
      <c r="J81" s="9"/>
      <c r="K81" s="9">
        <v>21</v>
      </c>
      <c r="L81" s="9">
        <f t="shared" si="16"/>
        <v>0</v>
      </c>
      <c r="M81" s="9"/>
      <c r="N81" s="9"/>
      <c r="O81" s="9"/>
      <c r="P81" s="9">
        <f t="shared" si="17"/>
        <v>4.2</v>
      </c>
      <c r="Q81" s="4">
        <f>10*P81-O81-F81</f>
        <v>38</v>
      </c>
      <c r="R81" s="4"/>
      <c r="S81" s="9"/>
      <c r="T81" s="9">
        <f t="shared" si="18"/>
        <v>10</v>
      </c>
      <c r="U81" s="9">
        <f t="shared" si="19"/>
        <v>0.95238095238095233</v>
      </c>
      <c r="V81" s="9">
        <v>2.2000000000000002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 t="s">
        <v>57</v>
      </c>
      <c r="AG81" s="9">
        <f t="shared" si="14"/>
        <v>5.32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1:48" x14ac:dyDescent="0.25">
      <c r="A82" s="9" t="s">
        <v>129</v>
      </c>
      <c r="B82" s="9" t="s">
        <v>37</v>
      </c>
      <c r="C82" s="9">
        <v>420</v>
      </c>
      <c r="D82" s="9">
        <v>720</v>
      </c>
      <c r="E82" s="9">
        <v>214</v>
      </c>
      <c r="F82" s="9">
        <v>599</v>
      </c>
      <c r="G82" s="7">
        <v>0.18</v>
      </c>
      <c r="H82" s="9">
        <v>50</v>
      </c>
      <c r="I82" s="9" t="s">
        <v>38</v>
      </c>
      <c r="J82" s="9"/>
      <c r="K82" s="9">
        <v>222</v>
      </c>
      <c r="L82" s="9">
        <f t="shared" si="16"/>
        <v>-8</v>
      </c>
      <c r="M82" s="9"/>
      <c r="N82" s="9"/>
      <c r="O82" s="9"/>
      <c r="P82" s="9">
        <f t="shared" si="17"/>
        <v>42.8</v>
      </c>
      <c r="Q82" s="4"/>
      <c r="R82" s="4"/>
      <c r="S82" s="9"/>
      <c r="T82" s="9">
        <f t="shared" si="18"/>
        <v>13.995327102803738</v>
      </c>
      <c r="U82" s="9">
        <f t="shared" si="19"/>
        <v>13.995327102803738</v>
      </c>
      <c r="V82" s="9">
        <v>55.4</v>
      </c>
      <c r="W82" s="9">
        <v>60.2</v>
      </c>
      <c r="X82" s="9">
        <v>66.2</v>
      </c>
      <c r="Y82" s="9">
        <v>41.2</v>
      </c>
      <c r="Z82" s="9">
        <v>54.2</v>
      </c>
      <c r="AA82" s="9">
        <v>69.2</v>
      </c>
      <c r="AB82" s="9">
        <v>67.599999999999994</v>
      </c>
      <c r="AC82" s="9">
        <v>70.8</v>
      </c>
      <c r="AD82" s="9">
        <v>61.6</v>
      </c>
      <c r="AE82" s="9">
        <v>87.8</v>
      </c>
      <c r="AF82" s="9" t="s">
        <v>48</v>
      </c>
      <c r="AG82" s="9">
        <f t="shared" si="14"/>
        <v>0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1:48" x14ac:dyDescent="0.25">
      <c r="A83" s="11" t="s">
        <v>130</v>
      </c>
      <c r="B83" s="11" t="s">
        <v>41</v>
      </c>
      <c r="C83" s="11">
        <v>23.018000000000001</v>
      </c>
      <c r="D83" s="11"/>
      <c r="E83" s="11">
        <v>5.4180000000000001</v>
      </c>
      <c r="F83" s="11">
        <v>21.663</v>
      </c>
      <c r="G83" s="12">
        <v>0</v>
      </c>
      <c r="H83" s="11">
        <v>60</v>
      </c>
      <c r="I83" s="11" t="s">
        <v>74</v>
      </c>
      <c r="J83" s="11"/>
      <c r="K83" s="11">
        <v>4.9000000000000004</v>
      </c>
      <c r="L83" s="11">
        <f t="shared" si="16"/>
        <v>0.51799999999999979</v>
      </c>
      <c r="M83" s="11"/>
      <c r="N83" s="11"/>
      <c r="O83" s="11"/>
      <c r="P83" s="11">
        <f t="shared" si="17"/>
        <v>1.0836000000000001</v>
      </c>
      <c r="Q83" s="13"/>
      <c r="R83" s="13"/>
      <c r="S83" s="11"/>
      <c r="T83" s="11">
        <f t="shared" si="18"/>
        <v>19.991694352159467</v>
      </c>
      <c r="U83" s="11">
        <f t="shared" si="19"/>
        <v>19.991694352159467</v>
      </c>
      <c r="V83" s="11">
        <v>0.27060000000000001</v>
      </c>
      <c r="W83" s="11">
        <v>0.27060000000000001</v>
      </c>
      <c r="X83" s="11">
        <v>0</v>
      </c>
      <c r="Y83" s="11">
        <v>0.185</v>
      </c>
      <c r="Z83" s="11">
        <v>0</v>
      </c>
      <c r="AA83" s="11">
        <v>0</v>
      </c>
      <c r="AB83" s="11">
        <v>0</v>
      </c>
      <c r="AC83" s="11">
        <v>0.54359999999999997</v>
      </c>
      <c r="AD83" s="11">
        <v>3.2568000000000001</v>
      </c>
      <c r="AE83" s="11">
        <v>2.7098</v>
      </c>
      <c r="AF83" s="14" t="s">
        <v>158</v>
      </c>
      <c r="AG83" s="11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1:48" x14ac:dyDescent="0.25">
      <c r="A84" s="9" t="s">
        <v>131</v>
      </c>
      <c r="B84" s="9" t="s">
        <v>37</v>
      </c>
      <c r="C84" s="9">
        <v>62</v>
      </c>
      <c r="D84" s="9">
        <v>90</v>
      </c>
      <c r="E84" s="9">
        <v>37</v>
      </c>
      <c r="F84" s="9">
        <v>85</v>
      </c>
      <c r="G84" s="7">
        <v>0.4</v>
      </c>
      <c r="H84" s="9">
        <v>60</v>
      </c>
      <c r="I84" s="9" t="s">
        <v>38</v>
      </c>
      <c r="J84" s="9"/>
      <c r="K84" s="9">
        <v>38</v>
      </c>
      <c r="L84" s="9">
        <f t="shared" si="16"/>
        <v>-1</v>
      </c>
      <c r="M84" s="9"/>
      <c r="N84" s="9"/>
      <c r="O84" s="9"/>
      <c r="P84" s="9">
        <f t="shared" si="17"/>
        <v>7.4</v>
      </c>
      <c r="Q84" s="4">
        <f t="shared" ref="Q84:Q85" si="20">14*P84-O84-F84</f>
        <v>18.600000000000009</v>
      </c>
      <c r="R84" s="4"/>
      <c r="S84" s="9"/>
      <c r="T84" s="9">
        <f t="shared" si="18"/>
        <v>14</v>
      </c>
      <c r="U84" s="9">
        <f t="shared" si="19"/>
        <v>11.486486486486486</v>
      </c>
      <c r="V84" s="9">
        <v>4</v>
      </c>
      <c r="W84" s="9">
        <v>9.6</v>
      </c>
      <c r="X84" s="9">
        <v>5.4</v>
      </c>
      <c r="Y84" s="9">
        <v>3.6</v>
      </c>
      <c r="Z84" s="9">
        <v>11</v>
      </c>
      <c r="AA84" s="9">
        <v>10.8</v>
      </c>
      <c r="AB84" s="9">
        <v>9.8000000000000007</v>
      </c>
      <c r="AC84" s="9">
        <v>14.2</v>
      </c>
      <c r="AD84" s="9">
        <v>12</v>
      </c>
      <c r="AE84" s="9">
        <v>14.8</v>
      </c>
      <c r="AF84" s="19" t="s">
        <v>48</v>
      </c>
      <c r="AG84" s="9">
        <f>G84*Q84</f>
        <v>7.4400000000000039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1:48" x14ac:dyDescent="0.25">
      <c r="A85" s="9" t="s">
        <v>132</v>
      </c>
      <c r="B85" s="9" t="s">
        <v>41</v>
      </c>
      <c r="C85" s="9">
        <v>6.734</v>
      </c>
      <c r="D85" s="9"/>
      <c r="E85" s="9">
        <v>4.2859999999999996</v>
      </c>
      <c r="F85" s="9">
        <v>4.1779999999999999</v>
      </c>
      <c r="G85" s="7">
        <v>1</v>
      </c>
      <c r="H85" s="9" t="e">
        <v>#N/A</v>
      </c>
      <c r="I85" s="9" t="s">
        <v>38</v>
      </c>
      <c r="J85" s="9"/>
      <c r="K85" s="9">
        <v>4.2</v>
      </c>
      <c r="L85" s="9">
        <f t="shared" si="16"/>
        <v>8.599999999999941E-2</v>
      </c>
      <c r="M85" s="9"/>
      <c r="N85" s="9"/>
      <c r="O85" s="9"/>
      <c r="P85" s="9">
        <f t="shared" si="17"/>
        <v>0.85719999999999996</v>
      </c>
      <c r="Q85" s="4">
        <f t="shared" si="20"/>
        <v>7.8228</v>
      </c>
      <c r="R85" s="4"/>
      <c r="S85" s="9"/>
      <c r="T85" s="9">
        <f t="shared" si="18"/>
        <v>14</v>
      </c>
      <c r="U85" s="9">
        <f t="shared" si="19"/>
        <v>4.8740083994400374</v>
      </c>
      <c r="V85" s="9">
        <v>1.0606</v>
      </c>
      <c r="W85" s="9">
        <v>0.51219999999999999</v>
      </c>
      <c r="X85" s="9">
        <v>0.50380000000000003</v>
      </c>
      <c r="Y85" s="9">
        <v>0.50940000000000007</v>
      </c>
      <c r="Z85" s="9">
        <v>1.1832</v>
      </c>
      <c r="AA85" s="9">
        <v>1.5287999999999999</v>
      </c>
      <c r="AB85" s="9">
        <v>0</v>
      </c>
      <c r="AC85" s="9">
        <v>0</v>
      </c>
      <c r="AD85" s="9">
        <v>0</v>
      </c>
      <c r="AE85" s="9">
        <v>0</v>
      </c>
      <c r="AF85" s="9"/>
      <c r="AG85" s="9">
        <f>G85*Q85</f>
        <v>7.8228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1:48" x14ac:dyDescent="0.25">
      <c r="A86" s="11" t="s">
        <v>133</v>
      </c>
      <c r="B86" s="11" t="s">
        <v>37</v>
      </c>
      <c r="C86" s="11">
        <v>2</v>
      </c>
      <c r="D86" s="11"/>
      <c r="E86" s="11"/>
      <c r="F86" s="11"/>
      <c r="G86" s="12">
        <v>0</v>
      </c>
      <c r="H86" s="11" t="e">
        <v>#N/A</v>
      </c>
      <c r="I86" s="11" t="s">
        <v>74</v>
      </c>
      <c r="J86" s="11"/>
      <c r="K86" s="11"/>
      <c r="L86" s="11">
        <f t="shared" si="16"/>
        <v>0</v>
      </c>
      <c r="M86" s="11"/>
      <c r="N86" s="11"/>
      <c r="O86" s="11"/>
      <c r="P86" s="11">
        <f t="shared" si="17"/>
        <v>0</v>
      </c>
      <c r="Q86" s="13"/>
      <c r="R86" s="13"/>
      <c r="S86" s="11"/>
      <c r="T86" s="11" t="e">
        <f t="shared" si="18"/>
        <v>#DIV/0!</v>
      </c>
      <c r="U86" s="11" t="e">
        <f t="shared" si="19"/>
        <v>#DIV/0!</v>
      </c>
      <c r="V86" s="11">
        <v>0</v>
      </c>
      <c r="W86" s="11">
        <v>0</v>
      </c>
      <c r="X86" s="11">
        <v>9.1999999999999993</v>
      </c>
      <c r="Y86" s="11">
        <v>2</v>
      </c>
      <c r="Z86" s="11">
        <v>0</v>
      </c>
      <c r="AA86" s="11">
        <v>6.4</v>
      </c>
      <c r="AB86" s="11">
        <v>2.2000000000000002</v>
      </c>
      <c r="AC86" s="11">
        <v>3.4</v>
      </c>
      <c r="AD86" s="11">
        <v>2</v>
      </c>
      <c r="AE86" s="11">
        <v>1.8</v>
      </c>
      <c r="AF86" s="11" t="s">
        <v>98</v>
      </c>
      <c r="AG86" s="11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1:48" x14ac:dyDescent="0.25">
      <c r="A87" s="9" t="s">
        <v>134</v>
      </c>
      <c r="B87" s="9" t="s">
        <v>37</v>
      </c>
      <c r="C87" s="9">
        <v>-7</v>
      </c>
      <c r="D87" s="9">
        <v>7</v>
      </c>
      <c r="E87" s="9"/>
      <c r="F87" s="9"/>
      <c r="G87" s="7">
        <v>0.22</v>
      </c>
      <c r="H87" s="9" t="e">
        <v>#N/A</v>
      </c>
      <c r="I87" s="9" t="s">
        <v>38</v>
      </c>
      <c r="J87" s="9"/>
      <c r="K87" s="9"/>
      <c r="L87" s="9">
        <f t="shared" si="16"/>
        <v>0</v>
      </c>
      <c r="M87" s="9"/>
      <c r="N87" s="9"/>
      <c r="O87" s="9"/>
      <c r="P87" s="9">
        <f t="shared" si="17"/>
        <v>0</v>
      </c>
      <c r="Q87" s="4">
        <v>20</v>
      </c>
      <c r="R87" s="4"/>
      <c r="S87" s="9"/>
      <c r="T87" s="9" t="e">
        <f t="shared" si="18"/>
        <v>#DIV/0!</v>
      </c>
      <c r="U87" s="9" t="e">
        <f t="shared" si="19"/>
        <v>#DIV/0!</v>
      </c>
      <c r="V87" s="9">
        <v>0</v>
      </c>
      <c r="W87" s="9">
        <v>8</v>
      </c>
      <c r="X87" s="9">
        <v>1.2</v>
      </c>
      <c r="Y87" s="9">
        <v>2.4</v>
      </c>
      <c r="Z87" s="9">
        <v>2</v>
      </c>
      <c r="AA87" s="9">
        <v>2.4</v>
      </c>
      <c r="AB87" s="9">
        <v>3.2</v>
      </c>
      <c r="AC87" s="9">
        <v>0.8</v>
      </c>
      <c r="AD87" s="9">
        <v>3</v>
      </c>
      <c r="AE87" s="9">
        <v>1.8</v>
      </c>
      <c r="AF87" s="9"/>
      <c r="AG87" s="9">
        <f>G87*Q87</f>
        <v>4.4000000000000004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1:48" x14ac:dyDescent="0.25">
      <c r="A88" s="9" t="s">
        <v>135</v>
      </c>
      <c r="B88" s="9" t="s">
        <v>37</v>
      </c>
      <c r="C88" s="9">
        <v>5</v>
      </c>
      <c r="D88" s="9"/>
      <c r="E88" s="9">
        <v>1</v>
      </c>
      <c r="F88" s="9">
        <v>4</v>
      </c>
      <c r="G88" s="7">
        <v>0.84</v>
      </c>
      <c r="H88" s="9">
        <v>50</v>
      </c>
      <c r="I88" s="9" t="s">
        <v>38</v>
      </c>
      <c r="J88" s="9"/>
      <c r="K88" s="9">
        <v>1</v>
      </c>
      <c r="L88" s="9">
        <f t="shared" si="16"/>
        <v>0</v>
      </c>
      <c r="M88" s="9"/>
      <c r="N88" s="9"/>
      <c r="O88" s="9"/>
      <c r="P88" s="9">
        <f t="shared" si="17"/>
        <v>0.2</v>
      </c>
      <c r="Q88" s="4"/>
      <c r="R88" s="4"/>
      <c r="S88" s="9"/>
      <c r="T88" s="9">
        <f t="shared" si="18"/>
        <v>20</v>
      </c>
      <c r="U88" s="9">
        <f t="shared" si="19"/>
        <v>20</v>
      </c>
      <c r="V88" s="9">
        <v>0</v>
      </c>
      <c r="W88" s="9">
        <v>0.2</v>
      </c>
      <c r="X88" s="9">
        <v>0.6</v>
      </c>
      <c r="Y88" s="9">
        <v>0.2</v>
      </c>
      <c r="Z88" s="9">
        <v>0.4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21" t="s">
        <v>44</v>
      </c>
      <c r="AG88" s="9">
        <f>G88*Q88</f>
        <v>0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x14ac:dyDescent="0.25">
      <c r="A89" s="11" t="s">
        <v>136</v>
      </c>
      <c r="B89" s="11" t="s">
        <v>41</v>
      </c>
      <c r="C89" s="11">
        <v>2.9430000000000001</v>
      </c>
      <c r="D89" s="11"/>
      <c r="E89" s="11">
        <v>1.53</v>
      </c>
      <c r="F89" s="11">
        <v>2.4340000000000002</v>
      </c>
      <c r="G89" s="12">
        <v>0</v>
      </c>
      <c r="H89" s="11">
        <v>120</v>
      </c>
      <c r="I89" s="11" t="s">
        <v>74</v>
      </c>
      <c r="J89" s="11"/>
      <c r="K89" s="11">
        <v>1.5</v>
      </c>
      <c r="L89" s="11">
        <f t="shared" si="16"/>
        <v>3.0000000000000027E-2</v>
      </c>
      <c r="M89" s="11"/>
      <c r="N89" s="11"/>
      <c r="O89" s="11"/>
      <c r="P89" s="11">
        <f t="shared" si="17"/>
        <v>0.30599999999999999</v>
      </c>
      <c r="Q89" s="13"/>
      <c r="R89" s="13"/>
      <c r="S89" s="11"/>
      <c r="T89" s="11">
        <f t="shared" si="18"/>
        <v>7.9542483660130729</v>
      </c>
      <c r="U89" s="11">
        <f t="shared" si="19"/>
        <v>7.9542483660130729</v>
      </c>
      <c r="V89" s="11">
        <v>0.50819999999999999</v>
      </c>
      <c r="W89" s="11">
        <v>0.40620000000000001</v>
      </c>
      <c r="X89" s="11">
        <v>0</v>
      </c>
      <c r="Y89" s="11">
        <v>0</v>
      </c>
      <c r="Z89" s="11">
        <v>0.1012</v>
      </c>
      <c r="AA89" s="11">
        <v>0.50719999999999998</v>
      </c>
      <c r="AB89" s="11">
        <v>0.1022</v>
      </c>
      <c r="AC89" s="11">
        <v>0.41</v>
      </c>
      <c r="AD89" s="11">
        <v>0</v>
      </c>
      <c r="AE89" s="11">
        <v>0</v>
      </c>
      <c r="AF89" s="11" t="s">
        <v>98</v>
      </c>
      <c r="AG89" s="11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1:48" x14ac:dyDescent="0.25">
      <c r="A90" s="9" t="s">
        <v>75</v>
      </c>
      <c r="B90" s="9" t="s">
        <v>37</v>
      </c>
      <c r="C90" s="9">
        <v>512</v>
      </c>
      <c r="D90" s="9">
        <v>1137</v>
      </c>
      <c r="E90" s="9">
        <v>192</v>
      </c>
      <c r="F90" s="15">
        <f>853+F34</f>
        <v>852</v>
      </c>
      <c r="G90" s="7">
        <v>0.35</v>
      </c>
      <c r="H90" s="9">
        <v>50</v>
      </c>
      <c r="I90" s="10" t="s">
        <v>54</v>
      </c>
      <c r="J90" s="9"/>
      <c r="K90" s="9">
        <v>193</v>
      </c>
      <c r="L90" s="9">
        <f t="shared" si="16"/>
        <v>-1</v>
      </c>
      <c r="M90" s="9"/>
      <c r="N90" s="9"/>
      <c r="O90" s="9"/>
      <c r="P90" s="9">
        <f t="shared" si="17"/>
        <v>38.4</v>
      </c>
      <c r="Q90" s="4"/>
      <c r="R90" s="4"/>
      <c r="S90" s="9"/>
      <c r="T90" s="9">
        <f t="shared" si="18"/>
        <v>22.1875</v>
      </c>
      <c r="U90" s="9">
        <f t="shared" si="19"/>
        <v>22.1875</v>
      </c>
      <c r="V90" s="9">
        <v>37</v>
      </c>
      <c r="W90" s="9">
        <v>97.6</v>
      </c>
      <c r="X90" s="9">
        <v>73</v>
      </c>
      <c r="Y90" s="9">
        <v>244.8</v>
      </c>
      <c r="Z90" s="9">
        <v>75.400000000000006</v>
      </c>
      <c r="AA90" s="9">
        <v>75.599999999999994</v>
      </c>
      <c r="AB90" s="9">
        <v>80.8</v>
      </c>
      <c r="AC90" s="9">
        <v>53.8</v>
      </c>
      <c r="AD90" s="9">
        <v>33.200000000000003</v>
      </c>
      <c r="AE90" s="9">
        <v>89.6</v>
      </c>
      <c r="AF90" s="9" t="s">
        <v>39</v>
      </c>
      <c r="AG90" s="9">
        <f t="shared" ref="AG90:AG103" si="21">G90*Q90</f>
        <v>0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1:48" x14ac:dyDescent="0.25">
      <c r="A91" s="9" t="s">
        <v>137</v>
      </c>
      <c r="B91" s="9" t="s">
        <v>41</v>
      </c>
      <c r="C91" s="9">
        <v>176.01300000000001</v>
      </c>
      <c r="D91" s="9">
        <v>360.31700000000001</v>
      </c>
      <c r="E91" s="9">
        <v>225.48400000000001</v>
      </c>
      <c r="F91" s="9">
        <v>296.28300000000002</v>
      </c>
      <c r="G91" s="7">
        <v>1</v>
      </c>
      <c r="H91" s="9">
        <v>50</v>
      </c>
      <c r="I91" s="9" t="s">
        <v>38</v>
      </c>
      <c r="J91" s="9"/>
      <c r="K91" s="9">
        <v>229</v>
      </c>
      <c r="L91" s="9">
        <f t="shared" si="16"/>
        <v>-3.5159999999999911</v>
      </c>
      <c r="M91" s="9"/>
      <c r="N91" s="9"/>
      <c r="O91" s="9">
        <v>120</v>
      </c>
      <c r="P91" s="9">
        <f t="shared" si="17"/>
        <v>45.096800000000002</v>
      </c>
      <c r="Q91" s="4">
        <f t="shared" ref="Q90:Q103" si="22">14*P91-O91-F91</f>
        <v>215.07219999999995</v>
      </c>
      <c r="R91" s="4"/>
      <c r="S91" s="9"/>
      <c r="T91" s="9">
        <f t="shared" si="18"/>
        <v>13.999999999999998</v>
      </c>
      <c r="U91" s="9">
        <f t="shared" si="19"/>
        <v>9.2308766919160554</v>
      </c>
      <c r="V91" s="9">
        <v>46.269199999999998</v>
      </c>
      <c r="W91" s="9">
        <v>43.670200000000001</v>
      </c>
      <c r="X91" s="9">
        <v>44.491399999999999</v>
      </c>
      <c r="Y91" s="9">
        <v>43.497999999999998</v>
      </c>
      <c r="Z91" s="9">
        <v>45.787400000000012</v>
      </c>
      <c r="AA91" s="9">
        <v>57.210400000000007</v>
      </c>
      <c r="AB91" s="9">
        <v>44.77</v>
      </c>
      <c r="AC91" s="9">
        <v>47.094200000000001</v>
      </c>
      <c r="AD91" s="9">
        <v>29.963799999999999</v>
      </c>
      <c r="AE91" s="9">
        <v>43.4026</v>
      </c>
      <c r="AF91" s="9"/>
      <c r="AG91" s="9">
        <f t="shared" si="21"/>
        <v>215.07219999999995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1:48" x14ac:dyDescent="0.25">
      <c r="A92" s="9" t="s">
        <v>77</v>
      </c>
      <c r="B92" s="9" t="s">
        <v>37</v>
      </c>
      <c r="C92" s="9">
        <v>895</v>
      </c>
      <c r="D92" s="9">
        <v>908</v>
      </c>
      <c r="E92" s="9">
        <v>600</v>
      </c>
      <c r="F92" s="15">
        <f>868+F35</f>
        <v>864</v>
      </c>
      <c r="G92" s="7">
        <v>0.35</v>
      </c>
      <c r="H92" s="9">
        <v>50</v>
      </c>
      <c r="I92" s="9" t="s">
        <v>38</v>
      </c>
      <c r="J92" s="9"/>
      <c r="K92" s="9">
        <v>603</v>
      </c>
      <c r="L92" s="9">
        <f t="shared" si="16"/>
        <v>-3</v>
      </c>
      <c r="M92" s="9"/>
      <c r="N92" s="9"/>
      <c r="O92" s="9">
        <v>150</v>
      </c>
      <c r="P92" s="9">
        <f t="shared" si="17"/>
        <v>120</v>
      </c>
      <c r="Q92" s="4">
        <f t="shared" si="22"/>
        <v>666</v>
      </c>
      <c r="R92" s="4"/>
      <c r="S92" s="9"/>
      <c r="T92" s="9">
        <f t="shared" si="18"/>
        <v>14</v>
      </c>
      <c r="U92" s="9">
        <f t="shared" si="19"/>
        <v>8.4499999999999993</v>
      </c>
      <c r="V92" s="9">
        <v>115.8</v>
      </c>
      <c r="W92" s="9">
        <v>107.6</v>
      </c>
      <c r="X92" s="9">
        <v>129.4</v>
      </c>
      <c r="Y92" s="9">
        <v>96</v>
      </c>
      <c r="Z92" s="9">
        <v>122.6</v>
      </c>
      <c r="AA92" s="9">
        <v>134.19999999999999</v>
      </c>
      <c r="AB92" s="9">
        <v>116.6</v>
      </c>
      <c r="AC92" s="9">
        <v>110.6</v>
      </c>
      <c r="AD92" s="9">
        <v>115.6</v>
      </c>
      <c r="AE92" s="9">
        <v>96</v>
      </c>
      <c r="AF92" s="9"/>
      <c r="AG92" s="9">
        <f t="shared" si="21"/>
        <v>233.1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1:48" x14ac:dyDescent="0.25">
      <c r="A93" s="9" t="s">
        <v>138</v>
      </c>
      <c r="B93" s="9" t="s">
        <v>37</v>
      </c>
      <c r="C93" s="9">
        <v>-2</v>
      </c>
      <c r="D93" s="9">
        <v>8</v>
      </c>
      <c r="E93" s="9"/>
      <c r="F93" s="9">
        <v>6</v>
      </c>
      <c r="G93" s="7">
        <v>0.3</v>
      </c>
      <c r="H93" s="9">
        <v>45</v>
      </c>
      <c r="I93" s="9" t="s">
        <v>38</v>
      </c>
      <c r="J93" s="9"/>
      <c r="K93" s="9"/>
      <c r="L93" s="9">
        <f t="shared" si="16"/>
        <v>0</v>
      </c>
      <c r="M93" s="9"/>
      <c r="N93" s="9"/>
      <c r="O93" s="9"/>
      <c r="P93" s="9">
        <f t="shared" si="17"/>
        <v>0</v>
      </c>
      <c r="Q93" s="4"/>
      <c r="R93" s="4"/>
      <c r="S93" s="9"/>
      <c r="T93" s="9" t="e">
        <f t="shared" si="18"/>
        <v>#DIV/0!</v>
      </c>
      <c r="U93" s="9" t="e">
        <f t="shared" si="19"/>
        <v>#DIV/0!</v>
      </c>
      <c r="V93" s="9">
        <v>0.4</v>
      </c>
      <c r="W93" s="9">
        <v>0.6</v>
      </c>
      <c r="X93" s="9">
        <v>1.6</v>
      </c>
      <c r="Y93" s="9">
        <v>1</v>
      </c>
      <c r="Z93" s="9">
        <v>0.8</v>
      </c>
      <c r="AA93" s="9">
        <v>2.4</v>
      </c>
      <c r="AB93" s="9">
        <v>2.4</v>
      </c>
      <c r="AC93" s="9">
        <v>2.4</v>
      </c>
      <c r="AD93" s="9">
        <v>0.6</v>
      </c>
      <c r="AE93" s="9">
        <v>3</v>
      </c>
      <c r="AF93" s="9"/>
      <c r="AG93" s="9">
        <f t="shared" si="21"/>
        <v>0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1:48" x14ac:dyDescent="0.25">
      <c r="A94" s="9" t="s">
        <v>139</v>
      </c>
      <c r="B94" s="9" t="s">
        <v>37</v>
      </c>
      <c r="C94" s="9"/>
      <c r="D94" s="9"/>
      <c r="E94" s="9">
        <v>-1</v>
      </c>
      <c r="F94" s="9"/>
      <c r="G94" s="7">
        <v>0.18</v>
      </c>
      <c r="H94" s="9" t="e">
        <v>#N/A</v>
      </c>
      <c r="I94" s="9" t="s">
        <v>38</v>
      </c>
      <c r="J94" s="9"/>
      <c r="K94" s="9">
        <v>3</v>
      </c>
      <c r="L94" s="9">
        <f t="shared" si="16"/>
        <v>-4</v>
      </c>
      <c r="M94" s="9"/>
      <c r="N94" s="9"/>
      <c r="O94" s="9"/>
      <c r="P94" s="9">
        <f t="shared" si="17"/>
        <v>-0.2</v>
      </c>
      <c r="Q94" s="4">
        <v>20</v>
      </c>
      <c r="R94" s="4"/>
      <c r="S94" s="9"/>
      <c r="T94" s="9">
        <f t="shared" si="18"/>
        <v>-100</v>
      </c>
      <c r="U94" s="9">
        <f t="shared" si="19"/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0.6</v>
      </c>
      <c r="AD94" s="9">
        <v>1</v>
      </c>
      <c r="AE94" s="9">
        <v>8.4</v>
      </c>
      <c r="AF94" s="10" t="s">
        <v>140</v>
      </c>
      <c r="AG94" s="9">
        <f t="shared" si="21"/>
        <v>3.5999999999999996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 x14ac:dyDescent="0.25">
      <c r="A95" s="9" t="s">
        <v>141</v>
      </c>
      <c r="B95" s="9" t="s">
        <v>37</v>
      </c>
      <c r="C95" s="9"/>
      <c r="D95" s="9"/>
      <c r="E95" s="9">
        <v>-1</v>
      </c>
      <c r="F95" s="9"/>
      <c r="G95" s="7">
        <v>0.18</v>
      </c>
      <c r="H95" s="9" t="e">
        <v>#N/A</v>
      </c>
      <c r="I95" s="9" t="s">
        <v>38</v>
      </c>
      <c r="J95" s="9"/>
      <c r="K95" s="9">
        <v>2</v>
      </c>
      <c r="L95" s="9">
        <f t="shared" si="16"/>
        <v>-3</v>
      </c>
      <c r="M95" s="9"/>
      <c r="N95" s="9"/>
      <c r="O95" s="9"/>
      <c r="P95" s="9">
        <f t="shared" si="17"/>
        <v>-0.2</v>
      </c>
      <c r="Q95" s="4">
        <v>20</v>
      </c>
      <c r="R95" s="4"/>
      <c r="S95" s="9"/>
      <c r="T95" s="9">
        <f t="shared" si="18"/>
        <v>-100</v>
      </c>
      <c r="U95" s="9">
        <f t="shared" si="19"/>
        <v>0</v>
      </c>
      <c r="V95" s="9">
        <v>-0.4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0.2</v>
      </c>
      <c r="AC95" s="9">
        <v>0.2</v>
      </c>
      <c r="AD95" s="9">
        <v>2</v>
      </c>
      <c r="AE95" s="9">
        <v>17.600000000000001</v>
      </c>
      <c r="AF95" s="10" t="s">
        <v>140</v>
      </c>
      <c r="AG95" s="9">
        <f t="shared" si="21"/>
        <v>3.5999999999999996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 x14ac:dyDescent="0.25">
      <c r="A96" s="9" t="s">
        <v>142</v>
      </c>
      <c r="B96" s="9" t="s">
        <v>37</v>
      </c>
      <c r="C96" s="9"/>
      <c r="D96" s="9">
        <v>16</v>
      </c>
      <c r="E96" s="9">
        <v>5</v>
      </c>
      <c r="F96" s="9">
        <v>11</v>
      </c>
      <c r="G96" s="7">
        <v>0.18</v>
      </c>
      <c r="H96" s="9" t="e">
        <v>#N/A</v>
      </c>
      <c r="I96" s="9" t="s">
        <v>38</v>
      </c>
      <c r="J96" s="9"/>
      <c r="K96" s="9">
        <v>5</v>
      </c>
      <c r="L96" s="9">
        <f t="shared" si="16"/>
        <v>0</v>
      </c>
      <c r="M96" s="9"/>
      <c r="N96" s="9"/>
      <c r="O96" s="9"/>
      <c r="P96" s="9">
        <f t="shared" si="17"/>
        <v>1</v>
      </c>
      <c r="Q96" s="4">
        <v>20</v>
      </c>
      <c r="R96" s="4"/>
      <c r="S96" s="9"/>
      <c r="T96" s="9">
        <f t="shared" si="18"/>
        <v>31</v>
      </c>
      <c r="U96" s="9">
        <f t="shared" si="19"/>
        <v>11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0.2</v>
      </c>
      <c r="AC96" s="9">
        <v>3</v>
      </c>
      <c r="AD96" s="9">
        <v>5</v>
      </c>
      <c r="AE96" s="9">
        <v>6</v>
      </c>
      <c r="AF96" s="9"/>
      <c r="AG96" s="9">
        <f t="shared" si="21"/>
        <v>3.5999999999999996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x14ac:dyDescent="0.25">
      <c r="A97" s="9" t="s">
        <v>143</v>
      </c>
      <c r="B97" s="9" t="s">
        <v>37</v>
      </c>
      <c r="C97" s="9"/>
      <c r="D97" s="9"/>
      <c r="E97" s="9"/>
      <c r="F97" s="9"/>
      <c r="G97" s="7">
        <v>0.18</v>
      </c>
      <c r="H97" s="9" t="e">
        <v>#N/A</v>
      </c>
      <c r="I97" s="9" t="s">
        <v>38</v>
      </c>
      <c r="J97" s="9"/>
      <c r="K97" s="9"/>
      <c r="L97" s="9">
        <f t="shared" si="16"/>
        <v>0</v>
      </c>
      <c r="M97" s="9"/>
      <c r="N97" s="9"/>
      <c r="O97" s="9"/>
      <c r="P97" s="9">
        <f t="shared" si="17"/>
        <v>0</v>
      </c>
      <c r="Q97" s="4">
        <v>20</v>
      </c>
      <c r="R97" s="4"/>
      <c r="S97" s="9"/>
      <c r="T97" s="9" t="e">
        <f t="shared" si="18"/>
        <v>#DIV/0!</v>
      </c>
      <c r="U97" s="9" t="e">
        <f t="shared" si="19"/>
        <v>#DIV/0!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10" t="s">
        <v>140</v>
      </c>
      <c r="AG97" s="9">
        <f t="shared" si="21"/>
        <v>3.5999999999999996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 x14ac:dyDescent="0.25">
      <c r="A98" s="9" t="s">
        <v>144</v>
      </c>
      <c r="B98" s="9" t="s">
        <v>37</v>
      </c>
      <c r="C98" s="9">
        <v>7</v>
      </c>
      <c r="D98" s="9">
        <v>2</v>
      </c>
      <c r="E98" s="9">
        <v>6</v>
      </c>
      <c r="F98" s="9"/>
      <c r="G98" s="7">
        <v>0.18</v>
      </c>
      <c r="H98" s="9">
        <v>120</v>
      </c>
      <c r="I98" s="9" t="s">
        <v>38</v>
      </c>
      <c r="J98" s="9"/>
      <c r="K98" s="9">
        <v>10</v>
      </c>
      <c r="L98" s="9">
        <f t="shared" si="16"/>
        <v>-4</v>
      </c>
      <c r="M98" s="9"/>
      <c r="N98" s="9"/>
      <c r="O98" s="9"/>
      <c r="P98" s="9">
        <f t="shared" si="17"/>
        <v>1.2</v>
      </c>
      <c r="Q98" s="4">
        <v>20</v>
      </c>
      <c r="R98" s="4"/>
      <c r="S98" s="9"/>
      <c r="T98" s="9">
        <f t="shared" si="18"/>
        <v>16.666666666666668</v>
      </c>
      <c r="U98" s="9">
        <f t="shared" si="19"/>
        <v>0</v>
      </c>
      <c r="V98" s="9">
        <v>1.8</v>
      </c>
      <c r="W98" s="9">
        <v>-0.2</v>
      </c>
      <c r="X98" s="9">
        <v>0</v>
      </c>
      <c r="Y98" s="9">
        <v>0.2</v>
      </c>
      <c r="Z98" s="9">
        <v>0.2</v>
      </c>
      <c r="AA98" s="9">
        <v>4.5999999999999996</v>
      </c>
      <c r="AB98" s="9">
        <v>4</v>
      </c>
      <c r="AC98" s="9">
        <v>3.6</v>
      </c>
      <c r="AD98" s="9">
        <v>0</v>
      </c>
      <c r="AE98" s="9">
        <v>0</v>
      </c>
      <c r="AF98" s="10" t="s">
        <v>140</v>
      </c>
      <c r="AG98" s="9">
        <f t="shared" si="21"/>
        <v>3.5999999999999996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 x14ac:dyDescent="0.25">
      <c r="A99" s="9" t="s">
        <v>145</v>
      </c>
      <c r="B99" s="9" t="s">
        <v>37</v>
      </c>
      <c r="C99" s="9">
        <v>29</v>
      </c>
      <c r="D99" s="9">
        <v>8</v>
      </c>
      <c r="E99" s="9">
        <v>10</v>
      </c>
      <c r="F99" s="9">
        <v>22</v>
      </c>
      <c r="G99" s="7">
        <v>0.3</v>
      </c>
      <c r="H99" s="9">
        <v>60</v>
      </c>
      <c r="I99" s="9" t="s">
        <v>38</v>
      </c>
      <c r="J99" s="9"/>
      <c r="K99" s="9">
        <v>10</v>
      </c>
      <c r="L99" s="9">
        <f t="shared" si="16"/>
        <v>0</v>
      </c>
      <c r="M99" s="9"/>
      <c r="N99" s="9"/>
      <c r="O99" s="9"/>
      <c r="P99" s="9">
        <f t="shared" si="17"/>
        <v>2</v>
      </c>
      <c r="Q99" s="4">
        <f t="shared" si="22"/>
        <v>6</v>
      </c>
      <c r="R99" s="4"/>
      <c r="S99" s="9"/>
      <c r="T99" s="9">
        <f t="shared" si="18"/>
        <v>14</v>
      </c>
      <c r="U99" s="9">
        <f t="shared" si="19"/>
        <v>11</v>
      </c>
      <c r="V99" s="9">
        <v>2.2000000000000002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 t="s">
        <v>57</v>
      </c>
      <c r="AG99" s="9">
        <f t="shared" si="21"/>
        <v>1.7999999999999998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48" x14ac:dyDescent="0.25">
      <c r="A100" s="9" t="s">
        <v>146</v>
      </c>
      <c r="B100" s="9" t="s">
        <v>37</v>
      </c>
      <c r="C100" s="9">
        <v>74</v>
      </c>
      <c r="D100" s="9">
        <v>262</v>
      </c>
      <c r="E100" s="9">
        <v>133</v>
      </c>
      <c r="F100" s="9">
        <v>151</v>
      </c>
      <c r="G100" s="7">
        <v>0.28000000000000003</v>
      </c>
      <c r="H100" s="9">
        <v>45</v>
      </c>
      <c r="I100" s="9" t="s">
        <v>38</v>
      </c>
      <c r="J100" s="9"/>
      <c r="K100" s="9">
        <v>134</v>
      </c>
      <c r="L100" s="9">
        <f t="shared" si="16"/>
        <v>-1</v>
      </c>
      <c r="M100" s="9"/>
      <c r="N100" s="9"/>
      <c r="O100" s="9"/>
      <c r="P100" s="9">
        <f t="shared" si="17"/>
        <v>26.6</v>
      </c>
      <c r="Q100" s="4">
        <f t="shared" si="22"/>
        <v>221.40000000000003</v>
      </c>
      <c r="R100" s="4"/>
      <c r="S100" s="9"/>
      <c r="T100" s="9">
        <f t="shared" si="18"/>
        <v>14</v>
      </c>
      <c r="U100" s="9">
        <f t="shared" si="19"/>
        <v>5.6766917293233083</v>
      </c>
      <c r="V100" s="9">
        <v>12.4</v>
      </c>
      <c r="W100" s="9">
        <v>26</v>
      </c>
      <c r="X100" s="9">
        <v>15</v>
      </c>
      <c r="Y100" s="9">
        <v>6.4</v>
      </c>
      <c r="Z100" s="9">
        <v>20.8</v>
      </c>
      <c r="AA100" s="9">
        <v>28.8</v>
      </c>
      <c r="AB100" s="9">
        <v>10.4</v>
      </c>
      <c r="AC100" s="9">
        <v>20</v>
      </c>
      <c r="AD100" s="9">
        <v>14.2</v>
      </c>
      <c r="AE100" s="9">
        <v>10.199999999999999</v>
      </c>
      <c r="AF100" s="9" t="s">
        <v>48</v>
      </c>
      <c r="AG100" s="9">
        <f t="shared" si="21"/>
        <v>61.992000000000019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48" x14ac:dyDescent="0.25">
      <c r="A101" s="9" t="s">
        <v>147</v>
      </c>
      <c r="B101" s="9" t="s">
        <v>37</v>
      </c>
      <c r="C101" s="9">
        <v>123</v>
      </c>
      <c r="D101" s="9">
        <v>408</v>
      </c>
      <c r="E101" s="9">
        <v>171</v>
      </c>
      <c r="F101" s="9">
        <v>257</v>
      </c>
      <c r="G101" s="7">
        <v>0.28000000000000003</v>
      </c>
      <c r="H101" s="9">
        <v>45</v>
      </c>
      <c r="I101" s="9" t="s">
        <v>38</v>
      </c>
      <c r="J101" s="9"/>
      <c r="K101" s="9">
        <v>172</v>
      </c>
      <c r="L101" s="9">
        <f t="shared" si="16"/>
        <v>-1</v>
      </c>
      <c r="M101" s="9"/>
      <c r="N101" s="9"/>
      <c r="O101" s="9">
        <v>70</v>
      </c>
      <c r="P101" s="9">
        <f t="shared" si="17"/>
        <v>34.200000000000003</v>
      </c>
      <c r="Q101" s="4">
        <f t="shared" si="22"/>
        <v>151.80000000000007</v>
      </c>
      <c r="R101" s="4"/>
      <c r="S101" s="9"/>
      <c r="T101" s="9">
        <f t="shared" si="18"/>
        <v>14</v>
      </c>
      <c r="U101" s="9">
        <f t="shared" si="19"/>
        <v>9.5614035087719298</v>
      </c>
      <c r="V101" s="9">
        <v>36.200000000000003</v>
      </c>
      <c r="W101" s="9">
        <v>36</v>
      </c>
      <c r="X101" s="9">
        <v>32.6</v>
      </c>
      <c r="Y101" s="9">
        <v>22</v>
      </c>
      <c r="Z101" s="9">
        <v>41</v>
      </c>
      <c r="AA101" s="9">
        <v>38</v>
      </c>
      <c r="AB101" s="9">
        <v>17</v>
      </c>
      <c r="AC101" s="9">
        <v>37.6</v>
      </c>
      <c r="AD101" s="9">
        <v>23.2</v>
      </c>
      <c r="AE101" s="9">
        <v>24.8</v>
      </c>
      <c r="AF101" s="9" t="s">
        <v>48</v>
      </c>
      <c r="AG101" s="9">
        <f t="shared" si="21"/>
        <v>42.504000000000026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48" x14ac:dyDescent="0.25">
      <c r="A102" s="9" t="s">
        <v>148</v>
      </c>
      <c r="B102" s="9" t="s">
        <v>37</v>
      </c>
      <c r="C102" s="9">
        <v>161</v>
      </c>
      <c r="D102" s="9">
        <v>77</v>
      </c>
      <c r="E102" s="9">
        <v>153</v>
      </c>
      <c r="F102" s="9">
        <v>78</v>
      </c>
      <c r="G102" s="7">
        <v>0.28000000000000003</v>
      </c>
      <c r="H102" s="9">
        <v>45</v>
      </c>
      <c r="I102" s="9" t="s">
        <v>38</v>
      </c>
      <c r="J102" s="9"/>
      <c r="K102" s="9">
        <v>157</v>
      </c>
      <c r="L102" s="9">
        <f t="shared" ref="L102:L108" si="23">E102-K102</f>
        <v>-4</v>
      </c>
      <c r="M102" s="9"/>
      <c r="N102" s="9"/>
      <c r="O102" s="9"/>
      <c r="P102" s="9">
        <f t="shared" ref="P102:P108" si="24">E102/5</f>
        <v>30.6</v>
      </c>
      <c r="Q102" s="4">
        <f>12*P102-O102-F102</f>
        <v>289.20000000000005</v>
      </c>
      <c r="R102" s="4"/>
      <c r="S102" s="9"/>
      <c r="T102" s="9">
        <f t="shared" ref="T102:T108" si="25">(F102+O102+Q102)/P102</f>
        <v>12.000000000000002</v>
      </c>
      <c r="U102" s="9">
        <f t="shared" ref="U102:U108" si="26">(F102+O102)/P102</f>
        <v>2.5490196078431371</v>
      </c>
      <c r="V102" s="9">
        <v>15.6</v>
      </c>
      <c r="W102" s="9">
        <v>22.2</v>
      </c>
      <c r="X102" s="9">
        <v>23.6</v>
      </c>
      <c r="Y102" s="9">
        <v>12.6</v>
      </c>
      <c r="Z102" s="9">
        <v>21</v>
      </c>
      <c r="AA102" s="9">
        <v>24.2</v>
      </c>
      <c r="AB102" s="9">
        <v>11</v>
      </c>
      <c r="AC102" s="9">
        <v>25.4</v>
      </c>
      <c r="AD102" s="9">
        <v>11</v>
      </c>
      <c r="AE102" s="9">
        <v>7.4</v>
      </c>
      <c r="AF102" s="9"/>
      <c r="AG102" s="9">
        <f t="shared" si="21"/>
        <v>80.976000000000028</v>
      </c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48" x14ac:dyDescent="0.25">
      <c r="A103" s="9" t="s">
        <v>149</v>
      </c>
      <c r="B103" s="9" t="s">
        <v>37</v>
      </c>
      <c r="C103" s="9">
        <v>75</v>
      </c>
      <c r="D103" s="9">
        <v>335</v>
      </c>
      <c r="E103" s="9">
        <v>76</v>
      </c>
      <c r="F103" s="9">
        <v>307</v>
      </c>
      <c r="G103" s="7">
        <v>0.28000000000000003</v>
      </c>
      <c r="H103" s="9">
        <v>50</v>
      </c>
      <c r="I103" s="9" t="s">
        <v>38</v>
      </c>
      <c r="J103" s="9"/>
      <c r="K103" s="9">
        <v>76</v>
      </c>
      <c r="L103" s="9">
        <f t="shared" si="23"/>
        <v>0</v>
      </c>
      <c r="M103" s="9"/>
      <c r="N103" s="9"/>
      <c r="O103" s="9">
        <v>120</v>
      </c>
      <c r="P103" s="9">
        <f t="shared" si="24"/>
        <v>15.2</v>
      </c>
      <c r="Q103" s="4"/>
      <c r="R103" s="4"/>
      <c r="S103" s="9"/>
      <c r="T103" s="9">
        <f t="shared" si="25"/>
        <v>28.092105263157897</v>
      </c>
      <c r="U103" s="9">
        <f t="shared" si="26"/>
        <v>28.092105263157897</v>
      </c>
      <c r="V103" s="9">
        <v>37.6</v>
      </c>
      <c r="W103" s="9">
        <v>26.4</v>
      </c>
      <c r="X103" s="9">
        <v>23.4</v>
      </c>
      <c r="Y103" s="9">
        <v>32</v>
      </c>
      <c r="Z103" s="9">
        <v>26.2</v>
      </c>
      <c r="AA103" s="9">
        <v>23.8</v>
      </c>
      <c r="AB103" s="9">
        <v>25</v>
      </c>
      <c r="AC103" s="9">
        <v>16</v>
      </c>
      <c r="AD103" s="9">
        <v>12.8</v>
      </c>
      <c r="AE103" s="9">
        <v>12.8</v>
      </c>
      <c r="AF103" s="14" t="s">
        <v>159</v>
      </c>
      <c r="AG103" s="9">
        <f t="shared" si="21"/>
        <v>0</v>
      </c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1:48" x14ac:dyDescent="0.25">
      <c r="A104" s="11" t="s">
        <v>150</v>
      </c>
      <c r="B104" s="11" t="s">
        <v>37</v>
      </c>
      <c r="C104" s="11">
        <v>-6</v>
      </c>
      <c r="D104" s="11">
        <v>10</v>
      </c>
      <c r="E104" s="11">
        <v>4</v>
      </c>
      <c r="F104" s="11"/>
      <c r="G104" s="12">
        <v>0</v>
      </c>
      <c r="H104" s="11">
        <v>45</v>
      </c>
      <c r="I104" s="11" t="s">
        <v>74</v>
      </c>
      <c r="J104" s="11"/>
      <c r="K104" s="11">
        <v>17</v>
      </c>
      <c r="L104" s="11">
        <f t="shared" si="23"/>
        <v>-13</v>
      </c>
      <c r="M104" s="11"/>
      <c r="N104" s="11"/>
      <c r="O104" s="11"/>
      <c r="P104" s="11">
        <f t="shared" si="24"/>
        <v>0.8</v>
      </c>
      <c r="Q104" s="13"/>
      <c r="R104" s="13"/>
      <c r="S104" s="11"/>
      <c r="T104" s="11">
        <f t="shared" si="25"/>
        <v>0</v>
      </c>
      <c r="U104" s="11">
        <f t="shared" si="26"/>
        <v>0</v>
      </c>
      <c r="V104" s="11">
        <v>1.8</v>
      </c>
      <c r="W104" s="11">
        <v>31.2</v>
      </c>
      <c r="X104" s="11">
        <v>42</v>
      </c>
      <c r="Y104" s="11">
        <v>20.6</v>
      </c>
      <c r="Z104" s="11">
        <v>21</v>
      </c>
      <c r="AA104" s="11">
        <v>40</v>
      </c>
      <c r="AB104" s="11">
        <v>8.6</v>
      </c>
      <c r="AC104" s="11">
        <v>34.200000000000003</v>
      </c>
      <c r="AD104" s="11">
        <v>15.6</v>
      </c>
      <c r="AE104" s="11">
        <v>28.4</v>
      </c>
      <c r="AF104" s="11" t="s">
        <v>98</v>
      </c>
      <c r="AG104" s="11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48" x14ac:dyDescent="0.25">
      <c r="A105" s="9" t="s">
        <v>151</v>
      </c>
      <c r="B105" s="9" t="s">
        <v>37</v>
      </c>
      <c r="C105" s="9">
        <v>-20</v>
      </c>
      <c r="D105" s="9">
        <v>56</v>
      </c>
      <c r="E105" s="9">
        <v>40</v>
      </c>
      <c r="F105" s="9">
        <v>-5</v>
      </c>
      <c r="G105" s="7">
        <v>0.3</v>
      </c>
      <c r="H105" s="9" t="e">
        <v>#N/A</v>
      </c>
      <c r="I105" s="9" t="s">
        <v>38</v>
      </c>
      <c r="J105" s="9"/>
      <c r="K105" s="9">
        <v>48</v>
      </c>
      <c r="L105" s="9">
        <f t="shared" si="23"/>
        <v>-8</v>
      </c>
      <c r="M105" s="9"/>
      <c r="N105" s="9"/>
      <c r="O105" s="9"/>
      <c r="P105" s="9">
        <f t="shared" si="24"/>
        <v>8</v>
      </c>
      <c r="Q105" s="4">
        <f>9*P105-O105-F105</f>
        <v>77</v>
      </c>
      <c r="R105" s="4"/>
      <c r="S105" s="9"/>
      <c r="T105" s="9">
        <f t="shared" si="25"/>
        <v>9</v>
      </c>
      <c r="U105" s="9">
        <f t="shared" si="26"/>
        <v>-0.625</v>
      </c>
      <c r="V105" s="9">
        <v>8.6</v>
      </c>
      <c r="W105" s="9">
        <v>9</v>
      </c>
      <c r="X105" s="9">
        <v>13.4</v>
      </c>
      <c r="Y105" s="9">
        <v>19.399999999999999</v>
      </c>
      <c r="Z105" s="9">
        <v>10.199999999999999</v>
      </c>
      <c r="AA105" s="9">
        <v>9.4</v>
      </c>
      <c r="AB105" s="9">
        <v>42</v>
      </c>
      <c r="AC105" s="9">
        <v>14.2</v>
      </c>
      <c r="AD105" s="9">
        <v>0</v>
      </c>
      <c r="AE105" s="9">
        <v>0</v>
      </c>
      <c r="AF105" s="9" t="s">
        <v>152</v>
      </c>
      <c r="AG105" s="9">
        <f>G105*Q105</f>
        <v>23.099999999999998</v>
      </c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48" x14ac:dyDescent="0.25">
      <c r="A106" s="11" t="s">
        <v>153</v>
      </c>
      <c r="B106" s="11" t="s">
        <v>37</v>
      </c>
      <c r="C106" s="11">
        <v>17</v>
      </c>
      <c r="D106" s="11">
        <v>24</v>
      </c>
      <c r="E106" s="15">
        <v>9</v>
      </c>
      <c r="F106" s="15">
        <v>32</v>
      </c>
      <c r="G106" s="12">
        <v>0</v>
      </c>
      <c r="H106" s="11" t="e">
        <v>#N/A</v>
      </c>
      <c r="I106" s="11" t="s">
        <v>74</v>
      </c>
      <c r="J106" s="11" t="s">
        <v>117</v>
      </c>
      <c r="K106" s="11">
        <v>9</v>
      </c>
      <c r="L106" s="11">
        <f t="shared" si="23"/>
        <v>0</v>
      </c>
      <c r="M106" s="11"/>
      <c r="N106" s="11"/>
      <c r="O106" s="11"/>
      <c r="P106" s="11">
        <f t="shared" si="24"/>
        <v>1.8</v>
      </c>
      <c r="Q106" s="13"/>
      <c r="R106" s="13"/>
      <c r="S106" s="11"/>
      <c r="T106" s="11">
        <f t="shared" si="25"/>
        <v>17.777777777777779</v>
      </c>
      <c r="U106" s="11">
        <f t="shared" si="26"/>
        <v>17.777777777777779</v>
      </c>
      <c r="V106" s="11">
        <v>1.2</v>
      </c>
      <c r="W106" s="11">
        <v>3</v>
      </c>
      <c r="X106" s="11">
        <v>0.6</v>
      </c>
      <c r="Y106" s="11">
        <v>2</v>
      </c>
      <c r="Z106" s="11">
        <v>0.8</v>
      </c>
      <c r="AA106" s="11">
        <v>0.2</v>
      </c>
      <c r="AB106" s="11">
        <v>1.6</v>
      </c>
      <c r="AC106" s="11">
        <v>1</v>
      </c>
      <c r="AD106" s="11">
        <v>1</v>
      </c>
      <c r="AE106" s="11">
        <v>0</v>
      </c>
      <c r="AF106" s="11" t="s">
        <v>154</v>
      </c>
      <c r="AG106" s="11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48" x14ac:dyDescent="0.25">
      <c r="A107" s="16" t="s">
        <v>155</v>
      </c>
      <c r="B107" s="16" t="s">
        <v>37</v>
      </c>
      <c r="C107" s="16">
        <v>302</v>
      </c>
      <c r="D107" s="16"/>
      <c r="E107" s="15">
        <v>125</v>
      </c>
      <c r="F107" s="15">
        <v>167</v>
      </c>
      <c r="G107" s="17">
        <v>0</v>
      </c>
      <c r="H107" s="16" t="e">
        <v>#N/A</v>
      </c>
      <c r="I107" s="16" t="s">
        <v>156</v>
      </c>
      <c r="J107" s="16" t="s">
        <v>120</v>
      </c>
      <c r="K107" s="16">
        <v>125</v>
      </c>
      <c r="L107" s="16">
        <f t="shared" si="23"/>
        <v>0</v>
      </c>
      <c r="M107" s="16"/>
      <c r="N107" s="16"/>
      <c r="O107" s="16"/>
      <c r="P107" s="16">
        <f t="shared" si="24"/>
        <v>25</v>
      </c>
      <c r="Q107" s="18"/>
      <c r="R107" s="18"/>
      <c r="S107" s="16"/>
      <c r="T107" s="16">
        <f t="shared" si="25"/>
        <v>6.68</v>
      </c>
      <c r="U107" s="16">
        <f t="shared" si="26"/>
        <v>6.68</v>
      </c>
      <c r="V107" s="16">
        <v>19.8</v>
      </c>
      <c r="W107" s="16">
        <v>13.4</v>
      </c>
      <c r="X107" s="16">
        <v>16.2</v>
      </c>
      <c r="Y107" s="16">
        <v>10.199999999999999</v>
      </c>
      <c r="Z107" s="16">
        <v>8.6</v>
      </c>
      <c r="AA107" s="16">
        <v>9.1999999999999993</v>
      </c>
      <c r="AB107" s="16">
        <v>7.8</v>
      </c>
      <c r="AC107" s="16">
        <v>14.4</v>
      </c>
      <c r="AD107" s="16">
        <v>5.6</v>
      </c>
      <c r="AE107" s="16">
        <v>4.4000000000000004</v>
      </c>
      <c r="AF107" s="16"/>
      <c r="AG107" s="16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1:48" x14ac:dyDescent="0.25">
      <c r="A108" s="16" t="s">
        <v>157</v>
      </c>
      <c r="B108" s="16" t="s">
        <v>41</v>
      </c>
      <c r="C108" s="16">
        <v>94.296999999999997</v>
      </c>
      <c r="D108" s="16">
        <v>153.12200000000001</v>
      </c>
      <c r="E108" s="15">
        <v>108.908</v>
      </c>
      <c r="F108" s="15">
        <v>133.81200000000001</v>
      </c>
      <c r="G108" s="17">
        <v>0</v>
      </c>
      <c r="H108" s="16" t="e">
        <v>#N/A</v>
      </c>
      <c r="I108" s="16" t="s">
        <v>156</v>
      </c>
      <c r="J108" s="16" t="s">
        <v>121</v>
      </c>
      <c r="K108" s="16">
        <v>105</v>
      </c>
      <c r="L108" s="16">
        <f t="shared" si="23"/>
        <v>3.9080000000000013</v>
      </c>
      <c r="M108" s="16"/>
      <c r="N108" s="16"/>
      <c r="O108" s="16"/>
      <c r="P108" s="16">
        <f t="shared" si="24"/>
        <v>21.781600000000001</v>
      </c>
      <c r="Q108" s="18"/>
      <c r="R108" s="18"/>
      <c r="S108" s="16"/>
      <c r="T108" s="16">
        <f t="shared" si="25"/>
        <v>6.1433503507547655</v>
      </c>
      <c r="U108" s="16">
        <f t="shared" si="26"/>
        <v>6.1433503507547655</v>
      </c>
      <c r="V108" s="16">
        <v>18.734000000000002</v>
      </c>
      <c r="W108" s="16">
        <v>16.9404</v>
      </c>
      <c r="X108" s="16">
        <v>15.7994</v>
      </c>
      <c r="Y108" s="16">
        <v>18.134799999999998</v>
      </c>
      <c r="Z108" s="16">
        <v>19.694800000000001</v>
      </c>
      <c r="AA108" s="16">
        <v>15.4162</v>
      </c>
      <c r="AB108" s="16">
        <v>18.270199999999999</v>
      </c>
      <c r="AC108" s="16">
        <v>20.065999999999999</v>
      </c>
      <c r="AD108" s="16">
        <v>12.5738</v>
      </c>
      <c r="AE108" s="16">
        <v>17.5838</v>
      </c>
      <c r="AF108" s="16"/>
      <c r="AG108" s="16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1:48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1:48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1:48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1:48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1:48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1:48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1:48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1:48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1:48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1:48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1:48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1:48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1:48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1:48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1:48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1:48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1:48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1:48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1:48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1:48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1:48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1:48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1:48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1:48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1:48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1:48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1:48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1:48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1:48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1:48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1:48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1:48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1:48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1:48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1:48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1:48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1:48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1:48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1:48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1:48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1:48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1:48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1:48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1:48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1:48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1:48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1:48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1:48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1:48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1:48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1:48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1:48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1:48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1:48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1:48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1:48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1:48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1:48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1:48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1:48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1:48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1:48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1:48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1:48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1:48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1:48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1:48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1:48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1:48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1:48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1:48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1:48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1:48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1:48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1:48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1:48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1:48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1:48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1:48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1:48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1:48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1:48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1:48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1:48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1:48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1:48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1:48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1:48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1:48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1:48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1:48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1:48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1:48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1:48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1:48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1:48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1:48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1:48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1:48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1:48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1:48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1:48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1:48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1:48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1:48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1:48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1:48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1:48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1:48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1:48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1:48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1:48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1:48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1:48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1:48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1:48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1:48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1:48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1:48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1:48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1:48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1:48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1:48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1:48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1:48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1:48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1:48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1:48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1:48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1:48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1:48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1:48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1:48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1:48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1:48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1:48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1:48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1:48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1:48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1:48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1:48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1:48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1:48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1:48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1:48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1:48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1:48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1:48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1:48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1:48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1:48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1:48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1:48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1:48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1:48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1:48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1:48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1:48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1:48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1:48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1:48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1:48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1:48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1:48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1:48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1:48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1:48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1:48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1:48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1:48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1:48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1:48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1:48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1:48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1:48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1:48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1:48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1:48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1:48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1:48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1:48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1:48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1:48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1:48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1:48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1:48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1:48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1:48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1:48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1:48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1:48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1:48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  <row r="301" spans="1:48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</row>
    <row r="302" spans="1:48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</row>
    <row r="303" spans="1:48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</row>
    <row r="304" spans="1:48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</row>
    <row r="305" spans="1:48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</row>
    <row r="306" spans="1:48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</row>
    <row r="307" spans="1:48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</row>
    <row r="308" spans="1:48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</row>
    <row r="309" spans="1:48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</row>
    <row r="310" spans="1:48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</row>
    <row r="311" spans="1:48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</row>
    <row r="312" spans="1:48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</row>
    <row r="313" spans="1:48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</row>
    <row r="314" spans="1:48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</row>
    <row r="315" spans="1:48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</row>
    <row r="316" spans="1:48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</row>
    <row r="317" spans="1:48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</row>
    <row r="318" spans="1:48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</row>
    <row r="319" spans="1:48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</row>
    <row r="320" spans="1:48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</row>
    <row r="321" spans="1:48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</row>
    <row r="322" spans="1:48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</row>
    <row r="323" spans="1:48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</row>
    <row r="324" spans="1:48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</row>
    <row r="325" spans="1:48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</row>
    <row r="326" spans="1:48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</row>
    <row r="327" spans="1:48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</row>
    <row r="328" spans="1:48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</row>
    <row r="329" spans="1:48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</row>
    <row r="330" spans="1:48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</row>
    <row r="331" spans="1:48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</row>
    <row r="332" spans="1:48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</row>
    <row r="333" spans="1:48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</row>
    <row r="334" spans="1:48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</row>
    <row r="335" spans="1:48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</row>
    <row r="336" spans="1:48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</row>
    <row r="337" spans="1:48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</row>
    <row r="338" spans="1:48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</row>
    <row r="339" spans="1:48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</row>
    <row r="340" spans="1:48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</row>
    <row r="341" spans="1:48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</row>
    <row r="342" spans="1:48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</row>
    <row r="343" spans="1:48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</row>
    <row r="344" spans="1:48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</row>
    <row r="345" spans="1:48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</row>
    <row r="346" spans="1:48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</row>
    <row r="347" spans="1:48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</row>
    <row r="348" spans="1:48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</row>
    <row r="349" spans="1:48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</row>
    <row r="350" spans="1:48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</row>
    <row r="351" spans="1:48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</row>
    <row r="352" spans="1:48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</row>
    <row r="353" spans="1:48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</row>
    <row r="354" spans="1:48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</row>
    <row r="355" spans="1:48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</row>
    <row r="356" spans="1:48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</row>
    <row r="357" spans="1:48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</row>
    <row r="358" spans="1:48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</row>
    <row r="359" spans="1:48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</row>
    <row r="360" spans="1:48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</row>
    <row r="361" spans="1:48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</row>
    <row r="362" spans="1:48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</row>
    <row r="363" spans="1:48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</row>
    <row r="364" spans="1:48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</row>
    <row r="365" spans="1:48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</row>
    <row r="366" spans="1:48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</row>
    <row r="367" spans="1:48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</row>
    <row r="368" spans="1:48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</row>
    <row r="369" spans="1:48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</row>
    <row r="370" spans="1:48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</row>
    <row r="371" spans="1:48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</row>
    <row r="372" spans="1:48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</row>
    <row r="373" spans="1:48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</row>
    <row r="374" spans="1:48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</row>
    <row r="375" spans="1:48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</row>
    <row r="376" spans="1:48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</row>
    <row r="377" spans="1:48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</row>
    <row r="378" spans="1:48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</row>
    <row r="379" spans="1:48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</row>
    <row r="380" spans="1:48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</row>
    <row r="381" spans="1:48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</row>
    <row r="382" spans="1:48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</row>
    <row r="383" spans="1:48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</row>
    <row r="384" spans="1:48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</row>
    <row r="385" spans="1:48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</row>
    <row r="386" spans="1:48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</row>
    <row r="387" spans="1:48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</row>
    <row r="388" spans="1:48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</row>
    <row r="389" spans="1:48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</row>
    <row r="390" spans="1:48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</row>
    <row r="391" spans="1:48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</row>
    <row r="392" spans="1:48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</row>
    <row r="393" spans="1:48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</row>
    <row r="394" spans="1:48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</row>
    <row r="395" spans="1:48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</row>
    <row r="396" spans="1:48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</row>
    <row r="397" spans="1:48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</row>
    <row r="398" spans="1:48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</row>
    <row r="399" spans="1:48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</row>
    <row r="400" spans="1:48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</row>
    <row r="401" spans="1:48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</row>
    <row r="402" spans="1:48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</row>
    <row r="403" spans="1:48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</row>
    <row r="404" spans="1:48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</row>
    <row r="405" spans="1:48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</row>
    <row r="406" spans="1:48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</row>
    <row r="407" spans="1:48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</row>
    <row r="408" spans="1:48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</row>
    <row r="409" spans="1:48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</row>
    <row r="410" spans="1:48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</row>
    <row r="411" spans="1:48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</row>
    <row r="412" spans="1:48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</row>
    <row r="413" spans="1:48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</row>
    <row r="414" spans="1:48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</row>
    <row r="415" spans="1:48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</row>
    <row r="416" spans="1:48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</row>
    <row r="417" spans="1:48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</row>
    <row r="418" spans="1:48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</row>
    <row r="419" spans="1:48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</row>
    <row r="420" spans="1:48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</row>
    <row r="421" spans="1:48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</row>
    <row r="422" spans="1:48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</row>
    <row r="423" spans="1:48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</row>
    <row r="424" spans="1:48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</row>
    <row r="425" spans="1:48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</row>
    <row r="426" spans="1:48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</row>
    <row r="427" spans="1:48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</row>
    <row r="428" spans="1:48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</row>
    <row r="429" spans="1:48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</row>
    <row r="430" spans="1:48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</row>
    <row r="431" spans="1:48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</row>
    <row r="432" spans="1:48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</row>
    <row r="433" spans="1:48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</row>
    <row r="434" spans="1:48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</row>
    <row r="435" spans="1:48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</row>
    <row r="436" spans="1:48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</row>
    <row r="437" spans="1:48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</row>
    <row r="438" spans="1:48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</row>
    <row r="439" spans="1:48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</row>
    <row r="440" spans="1:48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</row>
    <row r="441" spans="1:48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</row>
    <row r="442" spans="1:48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</row>
    <row r="443" spans="1:48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</row>
    <row r="444" spans="1:48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</row>
    <row r="445" spans="1:48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</row>
    <row r="446" spans="1:48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</row>
    <row r="447" spans="1:48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</row>
    <row r="448" spans="1:48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</row>
    <row r="449" spans="1:48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</row>
    <row r="450" spans="1:48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</row>
    <row r="451" spans="1:48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</row>
    <row r="452" spans="1:48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</row>
    <row r="453" spans="1:48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</row>
    <row r="454" spans="1:48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</row>
    <row r="455" spans="1:48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</row>
    <row r="456" spans="1:48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</row>
    <row r="457" spans="1:48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</row>
    <row r="458" spans="1:48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</row>
    <row r="459" spans="1:48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</row>
    <row r="460" spans="1:48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</row>
    <row r="461" spans="1:48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</row>
    <row r="462" spans="1:48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</row>
    <row r="463" spans="1:48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</row>
    <row r="464" spans="1:48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</row>
    <row r="465" spans="1:48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</row>
    <row r="466" spans="1:48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</row>
    <row r="467" spans="1:48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</row>
    <row r="468" spans="1:48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</row>
    <row r="469" spans="1:48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</row>
    <row r="470" spans="1:48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</row>
    <row r="471" spans="1:48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</row>
    <row r="472" spans="1:48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</row>
    <row r="473" spans="1:48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</row>
    <row r="474" spans="1:48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</row>
    <row r="475" spans="1:48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</row>
    <row r="476" spans="1:48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</row>
    <row r="477" spans="1:48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</row>
    <row r="478" spans="1:48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</row>
    <row r="479" spans="1:48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</row>
    <row r="480" spans="1:48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</row>
    <row r="481" spans="1:48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</row>
    <row r="482" spans="1:48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</row>
    <row r="483" spans="1:48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</row>
    <row r="484" spans="1:48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</row>
    <row r="485" spans="1:48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</row>
    <row r="486" spans="1:48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</row>
    <row r="487" spans="1:48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</row>
    <row r="488" spans="1:48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</row>
    <row r="489" spans="1:48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</row>
    <row r="490" spans="1:48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</row>
    <row r="491" spans="1:48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</row>
    <row r="492" spans="1:48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</row>
    <row r="493" spans="1:48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</row>
    <row r="494" spans="1:48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</row>
    <row r="495" spans="1:48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</row>
    <row r="496" spans="1:48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</row>
    <row r="497" spans="1:48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</row>
    <row r="498" spans="1:48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</row>
  </sheetData>
  <autoFilter ref="A3:AG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2025-08-12T10:46:04Z</dcterms:created>
  <dcterms:modified xsi:type="dcterms:W3CDTF">2025-08-12T11:09:00Z</dcterms:modified>
</cp:coreProperties>
</file>