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5CE8B4EF-30A5-4CC8-8B3F-E5178BA52E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P273" i="1"/>
  <c r="BO272" i="1"/>
  <c r="BM272" i="1"/>
  <c r="Z272" i="1"/>
  <c r="Y272" i="1"/>
  <c r="X270" i="1"/>
  <c r="X269" i="1"/>
  <c r="BO268" i="1"/>
  <c r="BM268" i="1"/>
  <c r="Z268" i="1"/>
  <c r="Z269" i="1" s="1"/>
  <c r="Y268" i="1"/>
  <c r="P268" i="1"/>
  <c r="X266" i="1"/>
  <c r="X265" i="1"/>
  <c r="BO264" i="1"/>
  <c r="BM264" i="1"/>
  <c r="Z264" i="1"/>
  <c r="Y264" i="1"/>
  <c r="BO263" i="1"/>
  <c r="BM263" i="1"/>
  <c r="Z263" i="1"/>
  <c r="Y263" i="1"/>
  <c r="BO262" i="1"/>
  <c r="BM262" i="1"/>
  <c r="Z262" i="1"/>
  <c r="Z265" i="1" s="1"/>
  <c r="Y262" i="1"/>
  <c r="X258" i="1"/>
  <c r="X257" i="1"/>
  <c r="BO256" i="1"/>
  <c r="BM256" i="1"/>
  <c r="Z256" i="1"/>
  <c r="Z257" i="1" s="1"/>
  <c r="Y256" i="1"/>
  <c r="Y258" i="1" s="1"/>
  <c r="P256" i="1"/>
  <c r="X254" i="1"/>
  <c r="X253" i="1"/>
  <c r="BO252" i="1"/>
  <c r="BM252" i="1"/>
  <c r="Z252" i="1"/>
  <c r="Z253" i="1" s="1"/>
  <c r="Y252" i="1"/>
  <c r="P252" i="1"/>
  <c r="X248" i="1"/>
  <c r="X247" i="1"/>
  <c r="BO246" i="1"/>
  <c r="BM246" i="1"/>
  <c r="Z246" i="1"/>
  <c r="Z247" i="1" s="1"/>
  <c r="Y246" i="1"/>
  <c r="Y248" i="1" s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BP233" i="1" s="1"/>
  <c r="P233" i="1"/>
  <c r="X230" i="1"/>
  <c r="X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4" i="1"/>
  <c r="X223" i="1"/>
  <c r="BO222" i="1"/>
  <c r="BM222" i="1"/>
  <c r="Z222" i="1"/>
  <c r="Z223" i="1" s="1"/>
  <c r="Y222" i="1"/>
  <c r="P222" i="1"/>
  <c r="X219" i="1"/>
  <c r="X218" i="1"/>
  <c r="BO217" i="1"/>
  <c r="BM217" i="1"/>
  <c r="Z217" i="1"/>
  <c r="Z218" i="1" s="1"/>
  <c r="Y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Z195" i="1" s="1"/>
  <c r="Y194" i="1"/>
  <c r="Y196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Y98" i="1" s="1"/>
  <c r="X88" i="1"/>
  <c r="X87" i="1"/>
  <c r="BO86" i="1"/>
  <c r="BM86" i="1"/>
  <c r="Z86" i="1"/>
  <c r="Y86" i="1"/>
  <c r="P86" i="1"/>
  <c r="BO85" i="1"/>
  <c r="BM85" i="1"/>
  <c r="Z85" i="1"/>
  <c r="Z87" i="1" s="1"/>
  <c r="Y85" i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127" i="1" l="1"/>
  <c r="BN125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N22" i="1"/>
  <c r="BP22" i="1"/>
  <c r="Y23" i="1"/>
  <c r="Z30" i="1"/>
  <c r="BN28" i="1"/>
  <c r="Y46" i="1"/>
  <c r="BN42" i="1"/>
  <c r="BN44" i="1"/>
  <c r="BN115" i="1"/>
  <c r="BP115" i="1"/>
  <c r="Y116" i="1"/>
  <c r="Z213" i="1"/>
  <c r="BN209" i="1"/>
  <c r="BN211" i="1"/>
  <c r="Z235" i="1"/>
  <c r="BN233" i="1"/>
  <c r="X297" i="1"/>
  <c r="Y59" i="1"/>
  <c r="Y58" i="1"/>
  <c r="BP57" i="1"/>
  <c r="Y63" i="1"/>
  <c r="BP61" i="1"/>
  <c r="BN61" i="1"/>
  <c r="BP74" i="1"/>
  <c r="BN74" i="1"/>
  <c r="BP86" i="1"/>
  <c r="BN86" i="1"/>
  <c r="Y103" i="1"/>
  <c r="Y102" i="1"/>
  <c r="BP101" i="1"/>
  <c r="BN101" i="1"/>
  <c r="Y132" i="1"/>
  <c r="BP130" i="1"/>
  <c r="BN130" i="1"/>
  <c r="Y174" i="1"/>
  <c r="BP170" i="1"/>
  <c r="BN170" i="1"/>
  <c r="BP172" i="1"/>
  <c r="BN172" i="1"/>
  <c r="Y184" i="1"/>
  <c r="Y183" i="1"/>
  <c r="BP182" i="1"/>
  <c r="BN182" i="1"/>
  <c r="Y224" i="1"/>
  <c r="Y223" i="1"/>
  <c r="BP222" i="1"/>
  <c r="BN222" i="1"/>
  <c r="Y266" i="1"/>
  <c r="Y265" i="1"/>
  <c r="BP262" i="1"/>
  <c r="BN262" i="1"/>
  <c r="BP263" i="1"/>
  <c r="BN263" i="1"/>
  <c r="BP264" i="1"/>
  <c r="BN264" i="1"/>
  <c r="BP273" i="1"/>
  <c r="BN273" i="1"/>
  <c r="X298" i="1"/>
  <c r="X299" i="1" s="1"/>
  <c r="X300" i="1"/>
  <c r="X296" i="1"/>
  <c r="Y30" i="1"/>
  <c r="Y37" i="1"/>
  <c r="Z37" i="1"/>
  <c r="BN35" i="1"/>
  <c r="Z45" i="1"/>
  <c r="BN49" i="1"/>
  <c r="BP49" i="1"/>
  <c r="Y50" i="1"/>
  <c r="BN53" i="1"/>
  <c r="BP53" i="1"/>
  <c r="Y54" i="1"/>
  <c r="BN57" i="1"/>
  <c r="Y113" i="1"/>
  <c r="BP106" i="1"/>
  <c r="BN106" i="1"/>
  <c r="BP108" i="1"/>
  <c r="BN108" i="1"/>
  <c r="BP110" i="1"/>
  <c r="BN110" i="1"/>
  <c r="BP111" i="1"/>
  <c r="BN111" i="1"/>
  <c r="BP186" i="1"/>
  <c r="BN186" i="1"/>
  <c r="BP188" i="1"/>
  <c r="BN188" i="1"/>
  <c r="BP200" i="1"/>
  <c r="BN200" i="1"/>
  <c r="BP202" i="1"/>
  <c r="BN202" i="1"/>
  <c r="BP204" i="1"/>
  <c r="BN204" i="1"/>
  <c r="Y219" i="1"/>
  <c r="Y218" i="1"/>
  <c r="BP217" i="1"/>
  <c r="BN217" i="1"/>
  <c r="Y230" i="1"/>
  <c r="BP226" i="1"/>
  <c r="BN226" i="1"/>
  <c r="BP228" i="1"/>
  <c r="BN228" i="1"/>
  <c r="Y270" i="1"/>
  <c r="Y269" i="1"/>
  <c r="BP268" i="1"/>
  <c r="BN268" i="1"/>
  <c r="Z63" i="1"/>
  <c r="Y76" i="1"/>
  <c r="Y81" i="1"/>
  <c r="Y88" i="1"/>
  <c r="Z97" i="1"/>
  <c r="Z112" i="1"/>
  <c r="Z126" i="1"/>
  <c r="Z132" i="1"/>
  <c r="Z165" i="1"/>
  <c r="Z173" i="1"/>
  <c r="Z190" i="1"/>
  <c r="Z229" i="1"/>
  <c r="Y235" i="1"/>
  <c r="Y236" i="1"/>
  <c r="Z275" i="1"/>
  <c r="Y295" i="1"/>
  <c r="Y31" i="1"/>
  <c r="Y38" i="1"/>
  <c r="Y45" i="1"/>
  <c r="Y64" i="1"/>
  <c r="Y70" i="1"/>
  <c r="Y75" i="1"/>
  <c r="Y82" i="1"/>
  <c r="Y87" i="1"/>
  <c r="Y97" i="1"/>
  <c r="Y112" i="1"/>
  <c r="Y121" i="1"/>
  <c r="Y126" i="1"/>
  <c r="Y133" i="1"/>
  <c r="BP187" i="1"/>
  <c r="BN187" i="1"/>
  <c r="BP189" i="1"/>
  <c r="BN189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41" i="1"/>
  <c r="BP240" i="1"/>
  <c r="BN240" i="1"/>
  <c r="Y253" i="1"/>
  <c r="BP252" i="1"/>
  <c r="BN252" i="1"/>
  <c r="Y275" i="1"/>
  <c r="BP272" i="1"/>
  <c r="BN272" i="1"/>
  <c r="BP274" i="1"/>
  <c r="BN274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5" i="1"/>
  <c r="BP194" i="1"/>
  <c r="BN194" i="1"/>
  <c r="Z205" i="1"/>
  <c r="Y213" i="1"/>
  <c r="Y214" i="1"/>
  <c r="BP227" i="1"/>
  <c r="BN227" i="1"/>
  <c r="Y229" i="1"/>
  <c r="BP234" i="1"/>
  <c r="BN234" i="1"/>
  <c r="Y242" i="1"/>
  <c r="Y247" i="1"/>
  <c r="BP246" i="1"/>
  <c r="BN246" i="1"/>
  <c r="Y254" i="1"/>
  <c r="Y257" i="1"/>
  <c r="BP256" i="1"/>
  <c r="BN256" i="1"/>
  <c r="Y276" i="1"/>
  <c r="BP280" i="1"/>
  <c r="BN280" i="1"/>
  <c r="BP281" i="1"/>
  <c r="BN281" i="1"/>
  <c r="BP283" i="1"/>
  <c r="BN283" i="1"/>
  <c r="BP284" i="1"/>
  <c r="BN284" i="1"/>
  <c r="Y294" i="1"/>
  <c r="Z301" i="1" l="1"/>
  <c r="Y297" i="1"/>
  <c r="Y298" i="1"/>
  <c r="Y299" i="1" s="1"/>
  <c r="Y300" i="1"/>
  <c r="Y296" i="1"/>
  <c r="C309" i="1" l="1"/>
  <c r="A309" i="1"/>
  <c r="B309" i="1"/>
</calcChain>
</file>

<file path=xl/sharedStrings.xml><?xml version="1.0" encoding="utf-8"?>
<sst xmlns="http://schemas.openxmlformats.org/spreadsheetml/2006/main" count="1374" uniqueCount="455">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</sst>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9"/>
  <sheetViews>
    <sheetView showGridLines="0" tabSelected="1" topLeftCell="A288" zoomScaleNormal="100" zoomScaleSheetLayoutView="100" workbookViewId="0">
      <selection activeCell="Y302" sqref="Y302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43" t="s">
        <v>0</v>
      </c>
      <c r="E1" s="315"/>
      <c r="F1" s="315"/>
      <c r="G1" s="12" t="s">
        <v>1</v>
      </c>
      <c r="H1" s="343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1"/>
      <c r="R2" s="301"/>
      <c r="S2" s="301"/>
      <c r="T2" s="301"/>
      <c r="U2" s="301"/>
      <c r="V2" s="301"/>
      <c r="W2" s="301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1"/>
      <c r="Q3" s="301"/>
      <c r="R3" s="301"/>
      <c r="S3" s="301"/>
      <c r="T3" s="301"/>
      <c r="U3" s="301"/>
      <c r="V3" s="301"/>
      <c r="W3" s="301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70" t="s">
        <v>8</v>
      </c>
      <c r="B5" s="326"/>
      <c r="C5" s="327"/>
      <c r="D5" s="347"/>
      <c r="E5" s="348"/>
      <c r="F5" s="466" t="s">
        <v>9</v>
      </c>
      <c r="G5" s="327"/>
      <c r="H5" s="347"/>
      <c r="I5" s="434"/>
      <c r="J5" s="434"/>
      <c r="K5" s="434"/>
      <c r="L5" s="434"/>
      <c r="M5" s="348"/>
      <c r="N5" s="61"/>
      <c r="P5" s="24" t="s">
        <v>10</v>
      </c>
      <c r="Q5" s="472">
        <v>45870</v>
      </c>
      <c r="R5" s="369"/>
      <c r="T5" s="398" t="s">
        <v>11</v>
      </c>
      <c r="U5" s="399"/>
      <c r="V5" s="400" t="s">
        <v>12</v>
      </c>
      <c r="W5" s="369"/>
      <c r="AB5" s="51"/>
      <c r="AC5" s="51"/>
      <c r="AD5" s="51"/>
      <c r="AE5" s="51"/>
    </row>
    <row r="6" spans="1:32" s="287" customFormat="1" ht="24" customHeight="1" x14ac:dyDescent="0.2">
      <c r="A6" s="370" t="s">
        <v>13</v>
      </c>
      <c r="B6" s="326"/>
      <c r="C6" s="327"/>
      <c r="D6" s="435" t="s">
        <v>14</v>
      </c>
      <c r="E6" s="436"/>
      <c r="F6" s="436"/>
      <c r="G6" s="436"/>
      <c r="H6" s="436"/>
      <c r="I6" s="436"/>
      <c r="J6" s="436"/>
      <c r="K6" s="436"/>
      <c r="L6" s="436"/>
      <c r="M6" s="369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Пятница</v>
      </c>
      <c r="R6" s="299"/>
      <c r="T6" s="402" t="s">
        <v>16</v>
      </c>
      <c r="U6" s="399"/>
      <c r="V6" s="421" t="s">
        <v>17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3"/>
      <c r="M7" s="334"/>
      <c r="N7" s="63"/>
      <c r="P7" s="24"/>
      <c r="Q7" s="42"/>
      <c r="R7" s="42"/>
      <c r="T7" s="301"/>
      <c r="U7" s="399"/>
      <c r="V7" s="422"/>
      <c r="W7" s="423"/>
      <c r="AB7" s="51"/>
      <c r="AC7" s="51"/>
      <c r="AD7" s="51"/>
      <c r="AE7" s="51"/>
    </row>
    <row r="8" spans="1:32" s="287" customFormat="1" ht="25.5" customHeight="1" x14ac:dyDescent="0.2">
      <c r="A8" s="487" t="s">
        <v>18</v>
      </c>
      <c r="B8" s="304"/>
      <c r="C8" s="305"/>
      <c r="D8" s="338" t="s">
        <v>19</v>
      </c>
      <c r="E8" s="339"/>
      <c r="F8" s="339"/>
      <c r="G8" s="339"/>
      <c r="H8" s="339"/>
      <c r="I8" s="339"/>
      <c r="J8" s="339"/>
      <c r="K8" s="339"/>
      <c r="L8" s="339"/>
      <c r="M8" s="340"/>
      <c r="N8" s="64"/>
      <c r="P8" s="24" t="s">
        <v>20</v>
      </c>
      <c r="Q8" s="375">
        <v>0.375</v>
      </c>
      <c r="R8" s="334"/>
      <c r="T8" s="301"/>
      <c r="U8" s="399"/>
      <c r="V8" s="422"/>
      <c r="W8" s="423"/>
      <c r="AB8" s="51"/>
      <c r="AC8" s="51"/>
      <c r="AD8" s="51"/>
      <c r="AE8" s="51"/>
    </row>
    <row r="9" spans="1:32" s="28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81"/>
      <c r="E9" s="308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8"/>
      <c r="P9" s="26" t="s">
        <v>21</v>
      </c>
      <c r="Q9" s="366"/>
      <c r="R9" s="367"/>
      <c r="T9" s="301"/>
      <c r="U9" s="399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81"/>
      <c r="E10" s="308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415" t="str">
        <f>IFERROR(VLOOKUP($D$10,Proxy,2,FALSE),"")</f>
        <v/>
      </c>
      <c r="I10" s="301"/>
      <c r="J10" s="301"/>
      <c r="K10" s="301"/>
      <c r="L10" s="301"/>
      <c r="M10" s="301"/>
      <c r="N10" s="286"/>
      <c r="P10" s="26" t="s">
        <v>22</v>
      </c>
      <c r="Q10" s="403"/>
      <c r="R10" s="404"/>
      <c r="U10" s="24" t="s">
        <v>23</v>
      </c>
      <c r="V10" s="323" t="s">
        <v>24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8"/>
      <c r="R11" s="369"/>
      <c r="U11" s="24" t="s">
        <v>27</v>
      </c>
      <c r="V11" s="449" t="s">
        <v>28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95" t="s">
        <v>29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30</v>
      </c>
      <c r="Q12" s="375"/>
      <c r="R12" s="334"/>
      <c r="S12" s="23"/>
      <c r="U12" s="24"/>
      <c r="V12" s="315"/>
      <c r="W12" s="301"/>
      <c r="AB12" s="51"/>
      <c r="AC12" s="51"/>
      <c r="AD12" s="51"/>
      <c r="AE12" s="51"/>
    </row>
    <row r="13" spans="1:32" s="287" customFormat="1" ht="23.25" customHeight="1" x14ac:dyDescent="0.2">
      <c r="A13" s="395" t="s">
        <v>31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32</v>
      </c>
      <c r="Q13" s="449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95" t="s">
        <v>33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07" t="s">
        <v>34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88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36</v>
      </c>
      <c r="B17" s="320" t="s">
        <v>37</v>
      </c>
      <c r="C17" s="379" t="s">
        <v>38</v>
      </c>
      <c r="D17" s="320" t="s">
        <v>39</v>
      </c>
      <c r="E17" s="355"/>
      <c r="F17" s="320" t="s">
        <v>40</v>
      </c>
      <c r="G17" s="320" t="s">
        <v>41</v>
      </c>
      <c r="H17" s="320" t="s">
        <v>42</v>
      </c>
      <c r="I17" s="320" t="s">
        <v>43</v>
      </c>
      <c r="J17" s="320" t="s">
        <v>44</v>
      </c>
      <c r="K17" s="320" t="s">
        <v>45</v>
      </c>
      <c r="L17" s="320" t="s">
        <v>46</v>
      </c>
      <c r="M17" s="320" t="s">
        <v>47</v>
      </c>
      <c r="N17" s="320" t="s">
        <v>48</v>
      </c>
      <c r="O17" s="320" t="s">
        <v>49</v>
      </c>
      <c r="P17" s="320" t="s">
        <v>50</v>
      </c>
      <c r="Q17" s="354"/>
      <c r="R17" s="354"/>
      <c r="S17" s="354"/>
      <c r="T17" s="355"/>
      <c r="U17" s="484" t="s">
        <v>51</v>
      </c>
      <c r="V17" s="327"/>
      <c r="W17" s="320" t="s">
        <v>52</v>
      </c>
      <c r="X17" s="320" t="s">
        <v>53</v>
      </c>
      <c r="Y17" s="485" t="s">
        <v>54</v>
      </c>
      <c r="Z17" s="432" t="s">
        <v>55</v>
      </c>
      <c r="AA17" s="416" t="s">
        <v>56</v>
      </c>
      <c r="AB17" s="416" t="s">
        <v>57</v>
      </c>
      <c r="AC17" s="416" t="s">
        <v>58</v>
      </c>
      <c r="AD17" s="416" t="s">
        <v>59</v>
      </c>
      <c r="AE17" s="461"/>
      <c r="AF17" s="462"/>
      <c r="AG17" s="69"/>
      <c r="BD17" s="68" t="s">
        <v>60</v>
      </c>
    </row>
    <row r="18" spans="1:68" ht="14.25" customHeight="1" x14ac:dyDescent="0.2">
      <c r="A18" s="321"/>
      <c r="B18" s="321"/>
      <c r="C18" s="321"/>
      <c r="D18" s="356"/>
      <c r="E18" s="358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56"/>
      <c r="Q18" s="357"/>
      <c r="R18" s="357"/>
      <c r="S18" s="357"/>
      <c r="T18" s="358"/>
      <c r="U18" s="70" t="s">
        <v>61</v>
      </c>
      <c r="V18" s="70" t="s">
        <v>62</v>
      </c>
      <c r="W18" s="321"/>
      <c r="X18" s="321"/>
      <c r="Y18" s="486"/>
      <c r="Z18" s="433"/>
      <c r="AA18" s="417"/>
      <c r="AB18" s="417"/>
      <c r="AC18" s="417"/>
      <c r="AD18" s="463"/>
      <c r="AE18" s="464"/>
      <c r="AF18" s="465"/>
      <c r="AG18" s="69"/>
      <c r="BD18" s="68"/>
    </row>
    <row r="19" spans="1:68" ht="27.75" customHeight="1" x14ac:dyDescent="0.2">
      <c r="A19" s="344" t="s">
        <v>63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48"/>
      <c r="AB19" s="48"/>
      <c r="AC19" s="48"/>
    </row>
    <row r="20" spans="1:68" ht="16.5" customHeight="1" x14ac:dyDescent="0.25">
      <c r="A20" s="306" t="s">
        <v>63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285"/>
      <c r="AB20" s="285"/>
      <c r="AC20" s="285"/>
    </row>
    <row r="21" spans="1:68" ht="14.25" customHeight="1" x14ac:dyDescent="0.25">
      <c r="A21" s="309" t="s">
        <v>64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284"/>
      <c r="AB21" s="284"/>
      <c r="AC21" s="28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0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2"/>
      <c r="P23" s="303" t="s">
        <v>73</v>
      </c>
      <c r="Q23" s="304"/>
      <c r="R23" s="304"/>
      <c r="S23" s="304"/>
      <c r="T23" s="304"/>
      <c r="U23" s="304"/>
      <c r="V23" s="305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2"/>
      <c r="P24" s="303" t="s">
        <v>73</v>
      </c>
      <c r="Q24" s="304"/>
      <c r="R24" s="304"/>
      <c r="S24" s="304"/>
      <c r="T24" s="304"/>
      <c r="U24" s="304"/>
      <c r="V24" s="305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4" t="s">
        <v>75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48"/>
      <c r="AB25" s="48"/>
      <c r="AC25" s="48"/>
    </row>
    <row r="26" spans="1:68" ht="16.5" customHeight="1" x14ac:dyDescent="0.25">
      <c r="A26" s="306" t="s">
        <v>76</v>
      </c>
      <c r="B26" s="301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285"/>
      <c r="AB26" s="285"/>
      <c r="AC26" s="285"/>
    </row>
    <row r="27" spans="1:68" ht="14.25" customHeight="1" x14ac:dyDescent="0.25">
      <c r="A27" s="309" t="s">
        <v>77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284"/>
      <c r="AB27" s="284"/>
      <c r="AC27" s="28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70</v>
      </c>
      <c r="X28" s="290">
        <v>336</v>
      </c>
      <c r="Y28" s="291">
        <f>IFERROR(IF(X28="","",X28),"")</f>
        <v>336</v>
      </c>
      <c r="Z28" s="36">
        <f>IFERROR(IF(X28="","",X28*0.00941),"")</f>
        <v>3.1617600000000001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645.72479999999996</v>
      </c>
      <c r="BN28" s="67">
        <f>IFERROR(Y28*I28,"0")</f>
        <v>645.72479999999996</v>
      </c>
      <c r="BO28" s="67">
        <f>IFERROR(X28/J28,"0")</f>
        <v>2.4</v>
      </c>
      <c r="BP28" s="67">
        <f>IFERROR(Y28/J28,"0")</f>
        <v>2.4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0"/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2"/>
      <c r="P30" s="303" t="s">
        <v>73</v>
      </c>
      <c r="Q30" s="304"/>
      <c r="R30" s="304"/>
      <c r="S30" s="304"/>
      <c r="T30" s="304"/>
      <c r="U30" s="304"/>
      <c r="V30" s="305"/>
      <c r="W30" s="37" t="s">
        <v>70</v>
      </c>
      <c r="X30" s="292">
        <f>IFERROR(SUM(X28:X29),"0")</f>
        <v>336</v>
      </c>
      <c r="Y30" s="292">
        <f>IFERROR(SUM(Y28:Y29),"0")</f>
        <v>336</v>
      </c>
      <c r="Z30" s="292">
        <f>IFERROR(IF(Z28="",0,Z28),"0")+IFERROR(IF(Z29="",0,Z29),"0")</f>
        <v>3.1617600000000001</v>
      </c>
      <c r="AA30" s="293"/>
      <c r="AB30" s="293"/>
      <c r="AC30" s="293"/>
    </row>
    <row r="31" spans="1:68" x14ac:dyDescent="0.2">
      <c r="A31" s="301"/>
      <c r="B31" s="301"/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2"/>
      <c r="P31" s="303" t="s">
        <v>73</v>
      </c>
      <c r="Q31" s="304"/>
      <c r="R31" s="304"/>
      <c r="S31" s="304"/>
      <c r="T31" s="304"/>
      <c r="U31" s="304"/>
      <c r="V31" s="305"/>
      <c r="W31" s="37" t="s">
        <v>74</v>
      </c>
      <c r="X31" s="292">
        <f>IFERROR(SUMPRODUCT(X28:X29*H28:H29),"0")</f>
        <v>504</v>
      </c>
      <c r="Y31" s="292">
        <f>IFERROR(SUMPRODUCT(Y28:Y29*H28:H29),"0")</f>
        <v>504</v>
      </c>
      <c r="Z31" s="37"/>
      <c r="AA31" s="293"/>
      <c r="AB31" s="293"/>
      <c r="AC31" s="293"/>
    </row>
    <row r="32" spans="1:68" ht="16.5" customHeight="1" x14ac:dyDescent="0.25">
      <c r="A32" s="306" t="s">
        <v>85</v>
      </c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285"/>
      <c r="AB32" s="285"/>
      <c r="AC32" s="285"/>
    </row>
    <row r="33" spans="1:68" ht="14.25" customHeight="1" x14ac:dyDescent="0.25">
      <c r="A33" s="309" t="s">
        <v>64</v>
      </c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284"/>
      <c r="AB33" s="284"/>
      <c r="AC33" s="28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70</v>
      </c>
      <c r="X35" s="290">
        <v>48</v>
      </c>
      <c r="Y35" s="291">
        <f>IFERROR(IF(X35="","",X35),"")</f>
        <v>48</v>
      </c>
      <c r="Z35" s="36">
        <f>IFERROR(IF(X35="","",X35*0.0155),"")</f>
        <v>0.74399999999999999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281.76</v>
      </c>
      <c r="BN35" s="67">
        <f>IFERROR(Y35*I35,"0")</f>
        <v>281.76</v>
      </c>
      <c r="BO35" s="67">
        <f>IFERROR(X35/J35,"0")</f>
        <v>0.5714285714285714</v>
      </c>
      <c r="BP35" s="67">
        <f>IFERROR(Y35/J35,"0")</f>
        <v>0.5714285714285714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0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2"/>
      <c r="P37" s="303" t="s">
        <v>73</v>
      </c>
      <c r="Q37" s="304"/>
      <c r="R37" s="304"/>
      <c r="S37" s="304"/>
      <c r="T37" s="304"/>
      <c r="U37" s="304"/>
      <c r="V37" s="305"/>
      <c r="W37" s="37" t="s">
        <v>70</v>
      </c>
      <c r="X37" s="292">
        <f>IFERROR(SUM(X34:X36),"0")</f>
        <v>48</v>
      </c>
      <c r="Y37" s="292">
        <f>IFERROR(SUM(Y34:Y36),"0")</f>
        <v>48</v>
      </c>
      <c r="Z37" s="292">
        <f>IFERROR(IF(Z34="",0,Z34),"0")+IFERROR(IF(Z35="",0,Z35),"0")+IFERROR(IF(Z36="",0,Z36),"0")</f>
        <v>0.74399999999999999</v>
      </c>
      <c r="AA37" s="293"/>
      <c r="AB37" s="293"/>
      <c r="AC37" s="293"/>
    </row>
    <row r="38" spans="1:68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2"/>
      <c r="P38" s="303" t="s">
        <v>73</v>
      </c>
      <c r="Q38" s="304"/>
      <c r="R38" s="304"/>
      <c r="S38" s="304"/>
      <c r="T38" s="304"/>
      <c r="U38" s="304"/>
      <c r="V38" s="305"/>
      <c r="W38" s="37" t="s">
        <v>74</v>
      </c>
      <c r="X38" s="292">
        <f>IFERROR(SUMPRODUCT(X34:X36*H34:H36),"0")</f>
        <v>268.79999999999995</v>
      </c>
      <c r="Y38" s="292">
        <f>IFERROR(SUMPRODUCT(Y34:Y36*H34:H36),"0")</f>
        <v>268.79999999999995</v>
      </c>
      <c r="Z38" s="37"/>
      <c r="AA38" s="293"/>
      <c r="AB38" s="293"/>
      <c r="AC38" s="293"/>
    </row>
    <row r="39" spans="1:68" ht="16.5" customHeight="1" x14ac:dyDescent="0.25">
      <c r="A39" s="306" t="s">
        <v>95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285"/>
      <c r="AB39" s="285"/>
      <c r="AC39" s="285"/>
    </row>
    <row r="40" spans="1:68" ht="14.25" customHeight="1" x14ac:dyDescent="0.25">
      <c r="A40" s="309" t="s">
        <v>64</v>
      </c>
      <c r="B40" s="301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284"/>
      <c r="AB40" s="284"/>
      <c r="AC40" s="28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70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70</v>
      </c>
      <c r="X42" s="290">
        <v>0</v>
      </c>
      <c r="Y42" s="29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70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70</v>
      </c>
      <c r="X44" s="290">
        <v>156</v>
      </c>
      <c r="Y44" s="291">
        <f>IFERROR(IF(X44="","",X44),"")</f>
        <v>156</v>
      </c>
      <c r="Z44" s="36">
        <f>IFERROR(IF(X44="","",X44*0.0155),"")</f>
        <v>2.4180000000000001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1138.8</v>
      </c>
      <c r="BN44" s="67">
        <f>IFERROR(Y44*I44,"0")</f>
        <v>1138.8</v>
      </c>
      <c r="BO44" s="67">
        <f>IFERROR(X44/J44,"0")</f>
        <v>1.8571428571428572</v>
      </c>
      <c r="BP44" s="67">
        <f>IFERROR(Y44/J44,"0")</f>
        <v>1.8571428571428572</v>
      </c>
    </row>
    <row r="45" spans="1:68" x14ac:dyDescent="0.2">
      <c r="A45" s="300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2"/>
      <c r="P45" s="303" t="s">
        <v>73</v>
      </c>
      <c r="Q45" s="304"/>
      <c r="R45" s="304"/>
      <c r="S45" s="304"/>
      <c r="T45" s="304"/>
      <c r="U45" s="304"/>
      <c r="V45" s="305"/>
      <c r="W45" s="37" t="s">
        <v>70</v>
      </c>
      <c r="X45" s="292">
        <f>IFERROR(SUM(X41:X44),"0")</f>
        <v>156</v>
      </c>
      <c r="Y45" s="292">
        <f>IFERROR(SUM(Y41:Y44),"0")</f>
        <v>156</v>
      </c>
      <c r="Z45" s="292">
        <f>IFERROR(IF(Z41="",0,Z41),"0")+IFERROR(IF(Z42="",0,Z42),"0")+IFERROR(IF(Z43="",0,Z43),"0")+IFERROR(IF(Z44="",0,Z44),"0")</f>
        <v>2.4180000000000001</v>
      </c>
      <c r="AA45" s="293"/>
      <c r="AB45" s="293"/>
      <c r="AC45" s="293"/>
    </row>
    <row r="46" spans="1:68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2"/>
      <c r="P46" s="303" t="s">
        <v>73</v>
      </c>
      <c r="Q46" s="304"/>
      <c r="R46" s="304"/>
      <c r="S46" s="304"/>
      <c r="T46" s="304"/>
      <c r="U46" s="304"/>
      <c r="V46" s="305"/>
      <c r="W46" s="37" t="s">
        <v>74</v>
      </c>
      <c r="X46" s="292">
        <f>IFERROR(SUMPRODUCT(X41:X44*H41:H44),"0")</f>
        <v>1092</v>
      </c>
      <c r="Y46" s="292">
        <f>IFERROR(SUMPRODUCT(Y41:Y44*H41:H44),"0")</f>
        <v>1092</v>
      </c>
      <c r="Z46" s="37"/>
      <c r="AA46" s="293"/>
      <c r="AB46" s="293"/>
      <c r="AC46" s="293"/>
    </row>
    <row r="47" spans="1:68" ht="16.5" customHeight="1" x14ac:dyDescent="0.25">
      <c r="A47" s="306" t="s">
        <v>110</v>
      </c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285"/>
      <c r="AB47" s="285"/>
      <c r="AC47" s="285"/>
    </row>
    <row r="48" spans="1:68" ht="14.25" customHeight="1" x14ac:dyDescent="0.25">
      <c r="A48" s="309" t="s">
        <v>64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284"/>
      <c r="AB48" s="284"/>
      <c r="AC48" s="28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0"/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2"/>
      <c r="P50" s="303" t="s">
        <v>73</v>
      </c>
      <c r="Q50" s="304"/>
      <c r="R50" s="304"/>
      <c r="S50" s="304"/>
      <c r="T50" s="304"/>
      <c r="U50" s="304"/>
      <c r="V50" s="305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2"/>
      <c r="P51" s="303" t="s">
        <v>73</v>
      </c>
      <c r="Q51" s="304"/>
      <c r="R51" s="304"/>
      <c r="S51" s="304"/>
      <c r="T51" s="304"/>
      <c r="U51" s="304"/>
      <c r="V51" s="305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9" t="s">
        <v>114</v>
      </c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284"/>
      <c r="AB52" s="284"/>
      <c r="AC52" s="28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0"/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2"/>
      <c r="P54" s="303" t="s">
        <v>73</v>
      </c>
      <c r="Q54" s="304"/>
      <c r="R54" s="304"/>
      <c r="S54" s="304"/>
      <c r="T54" s="304"/>
      <c r="U54" s="304"/>
      <c r="V54" s="305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1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2"/>
      <c r="P55" s="303" t="s">
        <v>73</v>
      </c>
      <c r="Q55" s="304"/>
      <c r="R55" s="304"/>
      <c r="S55" s="304"/>
      <c r="T55" s="304"/>
      <c r="U55" s="304"/>
      <c r="V55" s="305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9" t="s">
        <v>77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284"/>
      <c r="AB56" s="284"/>
      <c r="AC56" s="28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0"/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302"/>
      <c r="P58" s="303" t="s">
        <v>73</v>
      </c>
      <c r="Q58" s="304"/>
      <c r="R58" s="304"/>
      <c r="S58" s="304"/>
      <c r="T58" s="304"/>
      <c r="U58" s="304"/>
      <c r="V58" s="305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1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302"/>
      <c r="P59" s="303" t="s">
        <v>73</v>
      </c>
      <c r="Q59" s="304"/>
      <c r="R59" s="304"/>
      <c r="S59" s="304"/>
      <c r="T59" s="304"/>
      <c r="U59" s="304"/>
      <c r="V59" s="305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9" t="s">
        <v>121</v>
      </c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284"/>
      <c r="AB60" s="284"/>
      <c r="AC60" s="28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0"/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2"/>
      <c r="P63" s="303" t="s">
        <v>73</v>
      </c>
      <c r="Q63" s="304"/>
      <c r="R63" s="304"/>
      <c r="S63" s="304"/>
      <c r="T63" s="304"/>
      <c r="U63" s="304"/>
      <c r="V63" s="305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1"/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2"/>
      <c r="P64" s="303" t="s">
        <v>73</v>
      </c>
      <c r="Q64" s="304"/>
      <c r="R64" s="304"/>
      <c r="S64" s="304"/>
      <c r="T64" s="304"/>
      <c r="U64" s="304"/>
      <c r="V64" s="305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9" t="s">
        <v>127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284"/>
      <c r="AB65" s="284"/>
      <c r="AC65" s="28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70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70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0"/>
      <c r="B69" s="301"/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2"/>
      <c r="P69" s="303" t="s">
        <v>73</v>
      </c>
      <c r="Q69" s="304"/>
      <c r="R69" s="304"/>
      <c r="S69" s="304"/>
      <c r="T69" s="304"/>
      <c r="U69" s="304"/>
      <c r="V69" s="305"/>
      <c r="W69" s="37" t="s">
        <v>70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x14ac:dyDescent="0.2">
      <c r="A70" s="301"/>
      <c r="B70" s="30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2"/>
      <c r="P70" s="303" t="s">
        <v>73</v>
      </c>
      <c r="Q70" s="304"/>
      <c r="R70" s="304"/>
      <c r="S70" s="304"/>
      <c r="T70" s="304"/>
      <c r="U70" s="304"/>
      <c r="V70" s="305"/>
      <c r="W70" s="37" t="s">
        <v>74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customHeight="1" x14ac:dyDescent="0.25">
      <c r="A71" s="306" t="s">
        <v>135</v>
      </c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285"/>
      <c r="AB71" s="285"/>
      <c r="AC71" s="285"/>
    </row>
    <row r="72" spans="1:68" ht="14.25" customHeight="1" x14ac:dyDescent="0.25">
      <c r="A72" s="309" t="s">
        <v>64</v>
      </c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284"/>
      <c r="AB72" s="284"/>
      <c r="AC72" s="28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70</v>
      </c>
      <c r="X74" s="290">
        <v>84</v>
      </c>
      <c r="Y74" s="291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300"/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2"/>
      <c r="P75" s="303" t="s">
        <v>73</v>
      </c>
      <c r="Q75" s="304"/>
      <c r="R75" s="304"/>
      <c r="S75" s="304"/>
      <c r="T75" s="304"/>
      <c r="U75" s="304"/>
      <c r="V75" s="305"/>
      <c r="W75" s="37" t="s">
        <v>70</v>
      </c>
      <c r="X75" s="292">
        <f>IFERROR(SUM(X73:X74),"0")</f>
        <v>84</v>
      </c>
      <c r="Y75" s="292">
        <f>IFERROR(SUM(Y73:Y74),"0")</f>
        <v>84</v>
      </c>
      <c r="Z75" s="292">
        <f>IFERROR(IF(Z73="",0,Z73),"0")+IFERROR(IF(Z74="",0,Z74),"0")</f>
        <v>0.72743999999999998</v>
      </c>
      <c r="AA75" s="293"/>
      <c r="AB75" s="293"/>
      <c r="AC75" s="293"/>
    </row>
    <row r="76" spans="1:68" x14ac:dyDescent="0.2">
      <c r="A76" s="301"/>
      <c r="B76" s="30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2"/>
      <c r="P76" s="303" t="s">
        <v>73</v>
      </c>
      <c r="Q76" s="304"/>
      <c r="R76" s="304"/>
      <c r="S76" s="304"/>
      <c r="T76" s="304"/>
      <c r="U76" s="304"/>
      <c r="V76" s="305"/>
      <c r="W76" s="37" t="s">
        <v>74</v>
      </c>
      <c r="X76" s="292">
        <f>IFERROR(SUMPRODUCT(X73:X74*H73:H74),"0")</f>
        <v>420</v>
      </c>
      <c r="Y76" s="292">
        <f>IFERROR(SUMPRODUCT(Y73:Y74*H73:H74),"0")</f>
        <v>420</v>
      </c>
      <c r="Z76" s="37"/>
      <c r="AA76" s="293"/>
      <c r="AB76" s="293"/>
      <c r="AC76" s="293"/>
    </row>
    <row r="77" spans="1:68" ht="16.5" customHeight="1" x14ac:dyDescent="0.25">
      <c r="A77" s="306" t="s">
        <v>142</v>
      </c>
      <c r="B77" s="30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285"/>
      <c r="AB77" s="285"/>
      <c r="AC77" s="285"/>
    </row>
    <row r="78" spans="1:68" ht="14.25" customHeight="1" x14ac:dyDescent="0.25">
      <c r="A78" s="309" t="s">
        <v>127</v>
      </c>
      <c r="B78" s="30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284"/>
      <c r="AB78" s="284"/>
      <c r="AC78" s="28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146</v>
      </c>
      <c r="B80" s="54" t="s">
        <v>147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0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2"/>
      <c r="P81" s="303" t="s">
        <v>73</v>
      </c>
      <c r="Q81" s="304"/>
      <c r="R81" s="304"/>
      <c r="S81" s="304"/>
      <c r="T81" s="304"/>
      <c r="U81" s="304"/>
      <c r="V81" s="305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1"/>
      <c r="B82" s="30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2"/>
      <c r="P82" s="303" t="s">
        <v>73</v>
      </c>
      <c r="Q82" s="304"/>
      <c r="R82" s="304"/>
      <c r="S82" s="304"/>
      <c r="T82" s="304"/>
      <c r="U82" s="304"/>
      <c r="V82" s="305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6" t="s">
        <v>148</v>
      </c>
      <c r="B83" s="30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285"/>
      <c r="AB83" s="285"/>
      <c r="AC83" s="285"/>
    </row>
    <row r="84" spans="1:68" ht="14.25" customHeight="1" x14ac:dyDescent="0.25">
      <c r="A84" s="309" t="s">
        <v>149</v>
      </c>
      <c r="B84" s="30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284"/>
      <c r="AB84" s="284"/>
      <c r="AC84" s="284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70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70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0"/>
      <c r="B87" s="30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2"/>
      <c r="P87" s="303" t="s">
        <v>73</v>
      </c>
      <c r="Q87" s="304"/>
      <c r="R87" s="304"/>
      <c r="S87" s="304"/>
      <c r="T87" s="304"/>
      <c r="U87" s="304"/>
      <c r="V87" s="305"/>
      <c r="W87" s="37" t="s">
        <v>70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1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2"/>
      <c r="P88" s="303" t="s">
        <v>73</v>
      </c>
      <c r="Q88" s="304"/>
      <c r="R88" s="304"/>
      <c r="S88" s="304"/>
      <c r="T88" s="304"/>
      <c r="U88" s="304"/>
      <c r="V88" s="305"/>
      <c r="W88" s="37" t="s">
        <v>74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customHeight="1" x14ac:dyDescent="0.25">
      <c r="A89" s="306" t="s">
        <v>156</v>
      </c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285"/>
      <c r="AB89" s="285"/>
      <c r="AC89" s="285"/>
    </row>
    <row r="90" spans="1:68" ht="14.25" customHeight="1" x14ac:dyDescent="0.25">
      <c r="A90" s="309" t="s">
        <v>127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284"/>
      <c r="AB90" s="284"/>
      <c r="AC90" s="284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">
        <v>159</v>
      </c>
      <c r="Q91" s="295"/>
      <c r="R91" s="295"/>
      <c r="S91" s="295"/>
      <c r="T91" s="296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5" t="s">
        <v>162</v>
      </c>
      <c r="Q92" s="295"/>
      <c r="R92" s="295"/>
      <c r="S92" s="295"/>
      <c r="T92" s="296"/>
      <c r="U92" s="34"/>
      <c r="V92" s="34"/>
      <c r="W92" s="35" t="s">
        <v>70</v>
      </c>
      <c r="X92" s="290">
        <v>210</v>
      </c>
      <c r="Y92" s="291">
        <f t="shared" si="0"/>
        <v>210</v>
      </c>
      <c r="Z92" s="36">
        <f t="shared" si="1"/>
        <v>3.7547999999999999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752.55600000000004</v>
      </c>
      <c r="BN92" s="67">
        <f t="shared" si="3"/>
        <v>752.55600000000004</v>
      </c>
      <c r="BO92" s="67">
        <f t="shared" si="4"/>
        <v>3</v>
      </c>
      <c r="BP92" s="67">
        <f t="shared" si="5"/>
        <v>3</v>
      </c>
    </row>
    <row r="93" spans="1:68" ht="27" customHeight="1" x14ac:dyDescent="0.25">
      <c r="A93" s="54" t="s">
        <v>163</v>
      </c>
      <c r="B93" s="54" t="s">
        <v>164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9" t="s">
        <v>165</v>
      </c>
      <c r="Q93" s="295"/>
      <c r="R93" s="295"/>
      <c r="S93" s="295"/>
      <c r="T93" s="296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7" t="s">
        <v>169</v>
      </c>
      <c r="Q94" s="295"/>
      <c r="R94" s="295"/>
      <c r="S94" s="295"/>
      <c r="T94" s="296"/>
      <c r="U94" s="34"/>
      <c r="V94" s="34"/>
      <c r="W94" s="35" t="s">
        <v>70</v>
      </c>
      <c r="X94" s="290">
        <v>56</v>
      </c>
      <c r="Y94" s="291">
        <f t="shared" si="0"/>
        <v>56</v>
      </c>
      <c r="Z94" s="36">
        <f t="shared" si="1"/>
        <v>1.0012799999999999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200.6816</v>
      </c>
      <c r="BN94" s="67">
        <f t="shared" si="3"/>
        <v>200.6816</v>
      </c>
      <c r="BO94" s="67">
        <f t="shared" si="4"/>
        <v>0.8</v>
      </c>
      <c r="BP94" s="67">
        <f t="shared" si="5"/>
        <v>0.8</v>
      </c>
    </row>
    <row r="95" spans="1:68" ht="27" customHeight="1" x14ac:dyDescent="0.25">
      <c r="A95" s="54" t="s">
        <v>170</v>
      </c>
      <c r="B95" s="54" t="s">
        <v>171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2" t="s">
        <v>172</v>
      </c>
      <c r="Q95" s="295"/>
      <c r="R95" s="295"/>
      <c r="S95" s="295"/>
      <c r="T95" s="296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70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0"/>
      <c r="B97" s="301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2"/>
      <c r="P97" s="303" t="s">
        <v>73</v>
      </c>
      <c r="Q97" s="304"/>
      <c r="R97" s="304"/>
      <c r="S97" s="304"/>
      <c r="T97" s="304"/>
      <c r="U97" s="304"/>
      <c r="V97" s="305"/>
      <c r="W97" s="37" t="s">
        <v>70</v>
      </c>
      <c r="X97" s="292">
        <f>IFERROR(SUM(X91:X96),"0")</f>
        <v>294</v>
      </c>
      <c r="Y97" s="292">
        <f>IFERROR(SUM(Y91:Y96),"0")</f>
        <v>294</v>
      </c>
      <c r="Z97" s="292">
        <f>IFERROR(IF(Z91="",0,Z91),"0")+IFERROR(IF(Z92="",0,Z92),"0")+IFERROR(IF(Z93="",0,Z93),"0")+IFERROR(IF(Z94="",0,Z94),"0")+IFERROR(IF(Z95="",0,Z95),"0")+IFERROR(IF(Z96="",0,Z96),"0")</f>
        <v>5.2567199999999996</v>
      </c>
      <c r="AA97" s="293"/>
      <c r="AB97" s="293"/>
      <c r="AC97" s="293"/>
    </row>
    <row r="98" spans="1:68" x14ac:dyDescent="0.2">
      <c r="A98" s="301"/>
      <c r="B98" s="301"/>
      <c r="C98" s="301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2"/>
      <c r="P98" s="303" t="s">
        <v>73</v>
      </c>
      <c r="Q98" s="304"/>
      <c r="R98" s="304"/>
      <c r="S98" s="304"/>
      <c r="T98" s="304"/>
      <c r="U98" s="304"/>
      <c r="V98" s="305"/>
      <c r="W98" s="37" t="s">
        <v>74</v>
      </c>
      <c r="X98" s="292">
        <f>IFERROR(SUMPRODUCT(X91:X96*H91:H96),"0")</f>
        <v>865.19999999999993</v>
      </c>
      <c r="Y98" s="292">
        <f>IFERROR(SUMPRODUCT(Y91:Y96*H91:H96),"0")</f>
        <v>865.19999999999993</v>
      </c>
      <c r="Z98" s="37"/>
      <c r="AA98" s="293"/>
      <c r="AB98" s="293"/>
      <c r="AC98" s="293"/>
    </row>
    <row r="99" spans="1:68" ht="16.5" customHeight="1" x14ac:dyDescent="0.25">
      <c r="A99" s="306" t="s">
        <v>176</v>
      </c>
      <c r="B99" s="301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285"/>
      <c r="AB99" s="285"/>
      <c r="AC99" s="285"/>
    </row>
    <row r="100" spans="1:68" ht="14.25" customHeight="1" x14ac:dyDescent="0.25">
      <c r="A100" s="309" t="s">
        <v>121</v>
      </c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284"/>
      <c r="AB100" s="284"/>
      <c r="AC100" s="284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0"/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2"/>
      <c r="P102" s="303" t="s">
        <v>73</v>
      </c>
      <c r="Q102" s="304"/>
      <c r="R102" s="304"/>
      <c r="S102" s="304"/>
      <c r="T102" s="304"/>
      <c r="U102" s="304"/>
      <c r="V102" s="305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1"/>
      <c r="B103" s="301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2"/>
      <c r="P103" s="303" t="s">
        <v>73</v>
      </c>
      <c r="Q103" s="304"/>
      <c r="R103" s="304"/>
      <c r="S103" s="304"/>
      <c r="T103" s="304"/>
      <c r="U103" s="304"/>
      <c r="V103" s="305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customHeight="1" x14ac:dyDescent="0.25">
      <c r="A104" s="306" t="s">
        <v>180</v>
      </c>
      <c r="B104" s="301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285"/>
      <c r="AB104" s="285"/>
      <c r="AC104" s="285"/>
    </row>
    <row r="105" spans="1:68" ht="14.25" customHeight="1" x14ac:dyDescent="0.25">
      <c r="A105" s="309" t="s">
        <v>64</v>
      </c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284"/>
      <c r="AB105" s="284"/>
      <c r="AC105" s="284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298">
        <v>4620207491157</v>
      </c>
      <c r="E106" s="299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70</v>
      </c>
      <c r="X106" s="290">
        <v>0</v>
      </c>
      <c r="Y106" s="29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298">
        <v>4607111039262</v>
      </c>
      <c r="E107" s="299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70</v>
      </c>
      <c r="X107" s="290">
        <v>0</v>
      </c>
      <c r="Y107" s="29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298">
        <v>4607111039248</v>
      </c>
      <c r="E108" s="299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70</v>
      </c>
      <c r="X108" s="290">
        <v>120</v>
      </c>
      <c r="Y108" s="291">
        <f t="shared" si="6"/>
        <v>120</v>
      </c>
      <c r="Z108" s="36">
        <f t="shared" si="7"/>
        <v>1.8599999999999999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298">
        <v>4607111039293</v>
      </c>
      <c r="E109" s="299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70</v>
      </c>
      <c r="X109" s="290">
        <v>0</v>
      </c>
      <c r="Y109" s="291">
        <f t="shared" si="6"/>
        <v>0</v>
      </c>
      <c r="Z109" s="36">
        <f t="shared" si="7"/>
        <v>0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298">
        <v>4607111039279</v>
      </c>
      <c r="E110" s="299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70</v>
      </c>
      <c r="X110" s="290">
        <v>276</v>
      </c>
      <c r="Y110" s="291">
        <f t="shared" si="6"/>
        <v>276</v>
      </c>
      <c r="Z110" s="36">
        <f t="shared" si="7"/>
        <v>4.2779999999999996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2014.8</v>
      </c>
      <c r="BN110" s="67">
        <f t="shared" si="9"/>
        <v>2014.8</v>
      </c>
      <c r="BO110" s="67">
        <f t="shared" si="10"/>
        <v>3.2857142857142856</v>
      </c>
      <c r="BP110" s="67">
        <f t="shared" si="11"/>
        <v>3.2857142857142856</v>
      </c>
    </row>
    <row r="111" spans="1:68" ht="27" customHeight="1" x14ac:dyDescent="0.25">
      <c r="A111" s="54" t="s">
        <v>192</v>
      </c>
      <c r="B111" s="54" t="s">
        <v>193</v>
      </c>
      <c r="C111" s="31">
        <v>4301071075</v>
      </c>
      <c r="D111" s="298">
        <v>4620207491102</v>
      </c>
      <c r="E111" s="299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5" t="s">
        <v>194</v>
      </c>
      <c r="Q111" s="295"/>
      <c r="R111" s="295"/>
      <c r="S111" s="295"/>
      <c r="T111" s="296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0"/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2"/>
      <c r="P112" s="303" t="s">
        <v>73</v>
      </c>
      <c r="Q112" s="304"/>
      <c r="R112" s="304"/>
      <c r="S112" s="304"/>
      <c r="T112" s="304"/>
      <c r="U112" s="304"/>
      <c r="V112" s="305"/>
      <c r="W112" s="37" t="s">
        <v>70</v>
      </c>
      <c r="X112" s="292">
        <f>IFERROR(SUM(X106:X111),"0")</f>
        <v>396</v>
      </c>
      <c r="Y112" s="292">
        <f>IFERROR(SUM(Y106:Y111),"0")</f>
        <v>396</v>
      </c>
      <c r="Z112" s="292">
        <f>IFERROR(IF(Z106="",0,Z106),"0")+IFERROR(IF(Z107="",0,Z107),"0")+IFERROR(IF(Z108="",0,Z108),"0")+IFERROR(IF(Z109="",0,Z109),"0")+IFERROR(IF(Z110="",0,Z110),"0")+IFERROR(IF(Z111="",0,Z111),"0")</f>
        <v>6.1379999999999999</v>
      </c>
      <c r="AA112" s="293"/>
      <c r="AB112" s="293"/>
      <c r="AC112" s="293"/>
    </row>
    <row r="113" spans="1:68" x14ac:dyDescent="0.2">
      <c r="A113" s="301"/>
      <c r="B113" s="301"/>
      <c r="C113" s="301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2"/>
      <c r="P113" s="303" t="s">
        <v>73</v>
      </c>
      <c r="Q113" s="304"/>
      <c r="R113" s="304"/>
      <c r="S113" s="304"/>
      <c r="T113" s="304"/>
      <c r="U113" s="304"/>
      <c r="V113" s="305"/>
      <c r="W113" s="37" t="s">
        <v>74</v>
      </c>
      <c r="X113" s="292">
        <f>IFERROR(SUMPRODUCT(X106:X111*H106:H111),"0")</f>
        <v>2772</v>
      </c>
      <c r="Y113" s="292">
        <f>IFERROR(SUMPRODUCT(Y106:Y111*H106:H111),"0")</f>
        <v>2772</v>
      </c>
      <c r="Z113" s="37"/>
      <c r="AA113" s="293"/>
      <c r="AB113" s="293"/>
      <c r="AC113" s="293"/>
    </row>
    <row r="114" spans="1:68" ht="14.25" customHeight="1" x14ac:dyDescent="0.25">
      <c r="A114" s="309" t="s">
        <v>127</v>
      </c>
      <c r="B114" s="301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284"/>
      <c r="AB114" s="284"/>
      <c r="AC114" s="284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298">
        <v>4620207490983</v>
      </c>
      <c r="E115" s="299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5"/>
      <c r="R115" s="295"/>
      <c r="S115" s="295"/>
      <c r="T115" s="296"/>
      <c r="U115" s="34"/>
      <c r="V115" s="34"/>
      <c r="W115" s="35" t="s">
        <v>70</v>
      </c>
      <c r="X115" s="290">
        <v>0</v>
      </c>
      <c r="Y115" s="29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00"/>
      <c r="B116" s="301"/>
      <c r="C116" s="301"/>
      <c r="D116" s="301"/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2"/>
      <c r="P116" s="303" t="s">
        <v>73</v>
      </c>
      <c r="Q116" s="304"/>
      <c r="R116" s="304"/>
      <c r="S116" s="304"/>
      <c r="T116" s="304"/>
      <c r="U116" s="304"/>
      <c r="V116" s="305"/>
      <c r="W116" s="37" t="s">
        <v>70</v>
      </c>
      <c r="X116" s="292">
        <f>IFERROR(SUM(X115:X115),"0")</f>
        <v>0</v>
      </c>
      <c r="Y116" s="292">
        <f>IFERROR(SUM(Y115:Y115),"0")</f>
        <v>0</v>
      </c>
      <c r="Z116" s="292">
        <f>IFERROR(IF(Z115="",0,Z115),"0")</f>
        <v>0</v>
      </c>
      <c r="AA116" s="293"/>
      <c r="AB116" s="293"/>
      <c r="AC116" s="293"/>
    </row>
    <row r="117" spans="1:68" x14ac:dyDescent="0.2">
      <c r="A117" s="301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2"/>
      <c r="P117" s="303" t="s">
        <v>73</v>
      </c>
      <c r="Q117" s="304"/>
      <c r="R117" s="304"/>
      <c r="S117" s="304"/>
      <c r="T117" s="304"/>
      <c r="U117" s="304"/>
      <c r="V117" s="305"/>
      <c r="W117" s="37" t="s">
        <v>74</v>
      </c>
      <c r="X117" s="292">
        <f>IFERROR(SUMPRODUCT(X115:X115*H115:H115),"0")</f>
        <v>0</v>
      </c>
      <c r="Y117" s="292">
        <f>IFERROR(SUMPRODUCT(Y115:Y115*H115:H115),"0")</f>
        <v>0</v>
      </c>
      <c r="Z117" s="37"/>
      <c r="AA117" s="293"/>
      <c r="AB117" s="293"/>
      <c r="AC117" s="293"/>
    </row>
    <row r="118" spans="1:68" ht="14.25" customHeight="1" x14ac:dyDescent="0.25">
      <c r="A118" s="309" t="s">
        <v>199</v>
      </c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  <c r="AA118" s="284"/>
      <c r="AB118" s="284"/>
      <c r="AC118" s="284"/>
    </row>
    <row r="119" spans="1:68" ht="27" customHeight="1" x14ac:dyDescent="0.25">
      <c r="A119" s="54" t="s">
        <v>200</v>
      </c>
      <c r="B119" s="54" t="s">
        <v>201</v>
      </c>
      <c r="C119" s="31">
        <v>4301071094</v>
      </c>
      <c r="D119" s="298">
        <v>4620207491140</v>
      </c>
      <c r="E119" s="299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7" t="s">
        <v>202</v>
      </c>
      <c r="Q119" s="295"/>
      <c r="R119" s="295"/>
      <c r="S119" s="295"/>
      <c r="T119" s="296"/>
      <c r="U119" s="34"/>
      <c r="V119" s="34"/>
      <c r="W119" s="35" t="s">
        <v>70</v>
      </c>
      <c r="X119" s="290">
        <v>24</v>
      </c>
      <c r="Y119" s="291">
        <f>IFERROR(IF(X119="","",X119),"")</f>
        <v>24</v>
      </c>
      <c r="Z119" s="36">
        <f>IFERROR(IF(X119="","",X119*0.0155),"")</f>
        <v>0.372</v>
      </c>
      <c r="AA119" s="56"/>
      <c r="AB119" s="57"/>
      <c r="AC119" s="148" t="s">
        <v>203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150.72</v>
      </c>
      <c r="BN119" s="67">
        <f>IFERROR(Y119*I119,"0")</f>
        <v>150.72</v>
      </c>
      <c r="BO119" s="67">
        <f>IFERROR(X119/J119,"0")</f>
        <v>0.2857142857142857</v>
      </c>
      <c r="BP119" s="67">
        <f>IFERROR(Y119/J119,"0")</f>
        <v>0.2857142857142857</v>
      </c>
    </row>
    <row r="120" spans="1:68" x14ac:dyDescent="0.2">
      <c r="A120" s="300"/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2"/>
      <c r="P120" s="303" t="s">
        <v>73</v>
      </c>
      <c r="Q120" s="304"/>
      <c r="R120" s="304"/>
      <c r="S120" s="304"/>
      <c r="T120" s="304"/>
      <c r="U120" s="304"/>
      <c r="V120" s="305"/>
      <c r="W120" s="37" t="s">
        <v>70</v>
      </c>
      <c r="X120" s="292">
        <f>IFERROR(SUM(X119:X119),"0")</f>
        <v>24</v>
      </c>
      <c r="Y120" s="292">
        <f>IFERROR(SUM(Y119:Y119),"0")</f>
        <v>24</v>
      </c>
      <c r="Z120" s="292">
        <f>IFERROR(IF(Z119="",0,Z119),"0")</f>
        <v>0.372</v>
      </c>
      <c r="AA120" s="293"/>
      <c r="AB120" s="293"/>
      <c r="AC120" s="293"/>
    </row>
    <row r="121" spans="1:68" x14ac:dyDescent="0.2">
      <c r="A121" s="301"/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2"/>
      <c r="P121" s="303" t="s">
        <v>73</v>
      </c>
      <c r="Q121" s="304"/>
      <c r="R121" s="304"/>
      <c r="S121" s="304"/>
      <c r="T121" s="304"/>
      <c r="U121" s="304"/>
      <c r="V121" s="305"/>
      <c r="W121" s="37" t="s">
        <v>74</v>
      </c>
      <c r="X121" s="292">
        <f>IFERROR(SUMPRODUCT(X119:X119*H119:H119),"0")</f>
        <v>144</v>
      </c>
      <c r="Y121" s="292">
        <f>IFERROR(SUMPRODUCT(Y119:Y119*H119:H119),"0")</f>
        <v>144</v>
      </c>
      <c r="Z121" s="37"/>
      <c r="AA121" s="293"/>
      <c r="AB121" s="293"/>
      <c r="AC121" s="293"/>
    </row>
    <row r="122" spans="1:68" ht="16.5" customHeight="1" x14ac:dyDescent="0.25">
      <c r="A122" s="306" t="s">
        <v>204</v>
      </c>
      <c r="B122" s="301"/>
      <c r="C122" s="301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285"/>
      <c r="AB122" s="285"/>
      <c r="AC122" s="285"/>
    </row>
    <row r="123" spans="1:68" ht="14.25" customHeight="1" x14ac:dyDescent="0.25">
      <c r="A123" s="309" t="s">
        <v>127</v>
      </c>
      <c r="B123" s="301"/>
      <c r="C123" s="301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284"/>
      <c r="AB123" s="284"/>
      <c r="AC123" s="284"/>
    </row>
    <row r="124" spans="1:68" ht="27" customHeight="1" x14ac:dyDescent="0.25">
      <c r="A124" s="54" t="s">
        <v>205</v>
      </c>
      <c r="B124" s="54" t="s">
        <v>206</v>
      </c>
      <c r="C124" s="31">
        <v>4301135555</v>
      </c>
      <c r="D124" s="298">
        <v>4607111034014</v>
      </c>
      <c r="E124" s="299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70</v>
      </c>
      <c r="X124" s="290">
        <v>154</v>
      </c>
      <c r="Y124" s="291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207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208</v>
      </c>
      <c r="B125" s="54" t="s">
        <v>209</v>
      </c>
      <c r="C125" s="31">
        <v>4301135532</v>
      </c>
      <c r="D125" s="298">
        <v>4607111033994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70</v>
      </c>
      <c r="X125" s="290">
        <v>322</v>
      </c>
      <c r="Y125" s="291">
        <f>IFERROR(IF(X125="","",X125),"")</f>
        <v>322</v>
      </c>
      <c r="Z125" s="36">
        <f>IFERROR(IF(X125="","",X125*0.01788),"")</f>
        <v>5.7573600000000003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1192.5591999999999</v>
      </c>
      <c r="BN125" s="67">
        <f>IFERROR(Y125*I125,"0")</f>
        <v>1192.5591999999999</v>
      </c>
      <c r="BO125" s="67">
        <f>IFERROR(X125/J125,"0")</f>
        <v>4.5999999999999996</v>
      </c>
      <c r="BP125" s="67">
        <f>IFERROR(Y125/J125,"0")</f>
        <v>4.5999999999999996</v>
      </c>
    </row>
    <row r="126" spans="1:68" x14ac:dyDescent="0.2">
      <c r="A126" s="300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M126" s="301"/>
      <c r="N126" s="301"/>
      <c r="O126" s="302"/>
      <c r="P126" s="303" t="s">
        <v>73</v>
      </c>
      <c r="Q126" s="304"/>
      <c r="R126" s="304"/>
      <c r="S126" s="304"/>
      <c r="T126" s="304"/>
      <c r="U126" s="304"/>
      <c r="V126" s="305"/>
      <c r="W126" s="37" t="s">
        <v>70</v>
      </c>
      <c r="X126" s="292">
        <f>IFERROR(SUM(X124:X125),"0")</f>
        <v>476</v>
      </c>
      <c r="Y126" s="292">
        <f>IFERROR(SUM(Y124:Y125),"0")</f>
        <v>476</v>
      </c>
      <c r="Z126" s="292">
        <f>IFERROR(IF(Z124="",0,Z124),"0")+IFERROR(IF(Z125="",0,Z125),"0")</f>
        <v>8.5108800000000002</v>
      </c>
      <c r="AA126" s="293"/>
      <c r="AB126" s="293"/>
      <c r="AC126" s="293"/>
    </row>
    <row r="127" spans="1:68" x14ac:dyDescent="0.2">
      <c r="A127" s="301"/>
      <c r="B127" s="301"/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  <c r="N127" s="301"/>
      <c r="O127" s="302"/>
      <c r="P127" s="303" t="s">
        <v>73</v>
      </c>
      <c r="Q127" s="304"/>
      <c r="R127" s="304"/>
      <c r="S127" s="304"/>
      <c r="T127" s="304"/>
      <c r="U127" s="304"/>
      <c r="V127" s="305"/>
      <c r="W127" s="37" t="s">
        <v>74</v>
      </c>
      <c r="X127" s="292">
        <f>IFERROR(SUMPRODUCT(X124:X125*H124:H125),"0")</f>
        <v>1428</v>
      </c>
      <c r="Y127" s="292">
        <f>IFERROR(SUMPRODUCT(Y124:Y125*H124:H125),"0")</f>
        <v>1428</v>
      </c>
      <c r="Z127" s="37"/>
      <c r="AA127" s="293"/>
      <c r="AB127" s="293"/>
      <c r="AC127" s="293"/>
    </row>
    <row r="128" spans="1:68" ht="16.5" customHeight="1" x14ac:dyDescent="0.25">
      <c r="A128" s="306" t="s">
        <v>210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285"/>
      <c r="AB128" s="285"/>
      <c r="AC128" s="285"/>
    </row>
    <row r="129" spans="1:68" ht="14.25" customHeight="1" x14ac:dyDescent="0.25">
      <c r="A129" s="309" t="s">
        <v>127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284"/>
      <c r="AB129" s="284"/>
      <c r="AC129" s="284"/>
    </row>
    <row r="130" spans="1:68" ht="27" customHeight="1" x14ac:dyDescent="0.25">
      <c r="A130" s="54" t="s">
        <v>211</v>
      </c>
      <c r="B130" s="54" t="s">
        <v>212</v>
      </c>
      <c r="C130" s="31">
        <v>4301135549</v>
      </c>
      <c r="D130" s="298">
        <v>4607111039095</v>
      </c>
      <c r="E130" s="299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5"/>
      <c r="R130" s="295"/>
      <c r="S130" s="295"/>
      <c r="T130" s="296"/>
      <c r="U130" s="34"/>
      <c r="V130" s="34"/>
      <c r="W130" s="35" t="s">
        <v>70</v>
      </c>
      <c r="X130" s="290">
        <v>14</v>
      </c>
      <c r="Y130" s="29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213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214</v>
      </c>
      <c r="B131" s="54" t="s">
        <v>215</v>
      </c>
      <c r="C131" s="31">
        <v>4301135550</v>
      </c>
      <c r="D131" s="298">
        <v>4607111034199</v>
      </c>
      <c r="E131" s="299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5"/>
      <c r="R131" s="295"/>
      <c r="S131" s="295"/>
      <c r="T131" s="296"/>
      <c r="U131" s="34"/>
      <c r="V131" s="34"/>
      <c r="W131" s="35" t="s">
        <v>70</v>
      </c>
      <c r="X131" s="290">
        <v>84</v>
      </c>
      <c r="Y131" s="29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216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300"/>
      <c r="B132" s="301"/>
      <c r="C132" s="301"/>
      <c r="D132" s="301"/>
      <c r="E132" s="301"/>
      <c r="F132" s="301"/>
      <c r="G132" s="301"/>
      <c r="H132" s="301"/>
      <c r="I132" s="301"/>
      <c r="J132" s="301"/>
      <c r="K132" s="301"/>
      <c r="L132" s="301"/>
      <c r="M132" s="301"/>
      <c r="N132" s="301"/>
      <c r="O132" s="302"/>
      <c r="P132" s="303" t="s">
        <v>73</v>
      </c>
      <c r="Q132" s="304"/>
      <c r="R132" s="304"/>
      <c r="S132" s="304"/>
      <c r="T132" s="304"/>
      <c r="U132" s="304"/>
      <c r="V132" s="305"/>
      <c r="W132" s="37" t="s">
        <v>70</v>
      </c>
      <c r="X132" s="292">
        <f>IFERROR(SUM(X130:X131),"0")</f>
        <v>98</v>
      </c>
      <c r="Y132" s="292">
        <f>IFERROR(SUM(Y130:Y131),"0")</f>
        <v>98</v>
      </c>
      <c r="Z132" s="292">
        <f>IFERROR(IF(Z130="",0,Z130),"0")+IFERROR(IF(Z131="",0,Z131),"0")</f>
        <v>1.75224</v>
      </c>
      <c r="AA132" s="293"/>
      <c r="AB132" s="293"/>
      <c r="AC132" s="293"/>
    </row>
    <row r="133" spans="1:68" x14ac:dyDescent="0.2">
      <c r="A133" s="301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01"/>
      <c r="M133" s="301"/>
      <c r="N133" s="301"/>
      <c r="O133" s="302"/>
      <c r="P133" s="303" t="s">
        <v>73</v>
      </c>
      <c r="Q133" s="304"/>
      <c r="R133" s="304"/>
      <c r="S133" s="304"/>
      <c r="T133" s="304"/>
      <c r="U133" s="304"/>
      <c r="V133" s="305"/>
      <c r="W133" s="37" t="s">
        <v>74</v>
      </c>
      <c r="X133" s="292">
        <f>IFERROR(SUMPRODUCT(X130:X131*H130:H131),"0")</f>
        <v>294</v>
      </c>
      <c r="Y133" s="292">
        <f>IFERROR(SUMPRODUCT(Y130:Y131*H130:H131),"0")</f>
        <v>294</v>
      </c>
      <c r="Z133" s="37"/>
      <c r="AA133" s="293"/>
      <c r="AB133" s="293"/>
      <c r="AC133" s="293"/>
    </row>
    <row r="134" spans="1:68" ht="16.5" customHeight="1" x14ac:dyDescent="0.25">
      <c r="A134" s="306" t="s">
        <v>217</v>
      </c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285"/>
      <c r="AB134" s="285"/>
      <c r="AC134" s="285"/>
    </row>
    <row r="135" spans="1:68" ht="14.25" customHeight="1" x14ac:dyDescent="0.25">
      <c r="A135" s="309" t="s">
        <v>127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284"/>
      <c r="AB135" s="284"/>
      <c r="AC135" s="284"/>
    </row>
    <row r="136" spans="1:68" ht="27" customHeight="1" x14ac:dyDescent="0.25">
      <c r="A136" s="54" t="s">
        <v>218</v>
      </c>
      <c r="B136" s="54" t="s">
        <v>219</v>
      </c>
      <c r="C136" s="31">
        <v>4301135753</v>
      </c>
      <c r="D136" s="298">
        <v>4620207490914</v>
      </c>
      <c r="E136" s="299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76" t="s">
        <v>220</v>
      </c>
      <c r="Q136" s="295"/>
      <c r="R136" s="295"/>
      <c r="S136" s="295"/>
      <c r="T136" s="296"/>
      <c r="U136" s="34"/>
      <c r="V136" s="34"/>
      <c r="W136" s="35" t="s">
        <v>70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207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221</v>
      </c>
      <c r="B137" s="54" t="s">
        <v>222</v>
      </c>
      <c r="C137" s="31">
        <v>4301135778</v>
      </c>
      <c r="D137" s="298">
        <v>4620207490853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82" t="s">
        <v>223</v>
      </c>
      <c r="Q137" s="295"/>
      <c r="R137" s="295"/>
      <c r="S137" s="295"/>
      <c r="T137" s="296"/>
      <c r="U137" s="34"/>
      <c r="V137" s="34"/>
      <c r="W137" s="35" t="s">
        <v>70</v>
      </c>
      <c r="X137" s="290">
        <v>70</v>
      </c>
      <c r="Y137" s="291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207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300"/>
      <c r="B138" s="301"/>
      <c r="C138" s="301"/>
      <c r="D138" s="301"/>
      <c r="E138" s="301"/>
      <c r="F138" s="301"/>
      <c r="G138" s="301"/>
      <c r="H138" s="301"/>
      <c r="I138" s="301"/>
      <c r="J138" s="301"/>
      <c r="K138" s="301"/>
      <c r="L138" s="301"/>
      <c r="M138" s="301"/>
      <c r="N138" s="301"/>
      <c r="O138" s="302"/>
      <c r="P138" s="303" t="s">
        <v>73</v>
      </c>
      <c r="Q138" s="304"/>
      <c r="R138" s="304"/>
      <c r="S138" s="304"/>
      <c r="T138" s="304"/>
      <c r="U138" s="304"/>
      <c r="V138" s="305"/>
      <c r="W138" s="37" t="s">
        <v>70</v>
      </c>
      <c r="X138" s="292">
        <f>IFERROR(SUM(X136:X137),"0")</f>
        <v>98</v>
      </c>
      <c r="Y138" s="292">
        <f>IFERROR(SUM(Y136:Y137),"0")</f>
        <v>98</v>
      </c>
      <c r="Z138" s="292">
        <f>IFERROR(IF(Z136="",0,Z136),"0")+IFERROR(IF(Z137="",0,Z137),"0")</f>
        <v>1.75224</v>
      </c>
      <c r="AA138" s="293"/>
      <c r="AB138" s="293"/>
      <c r="AC138" s="293"/>
    </row>
    <row r="139" spans="1:68" x14ac:dyDescent="0.2">
      <c r="A139" s="301"/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2"/>
      <c r="P139" s="303" t="s">
        <v>73</v>
      </c>
      <c r="Q139" s="304"/>
      <c r="R139" s="304"/>
      <c r="S139" s="304"/>
      <c r="T139" s="304"/>
      <c r="U139" s="304"/>
      <c r="V139" s="305"/>
      <c r="W139" s="37" t="s">
        <v>74</v>
      </c>
      <c r="X139" s="292">
        <f>IFERROR(SUMPRODUCT(X136:X137*H136:H137),"0")</f>
        <v>235.2</v>
      </c>
      <c r="Y139" s="292">
        <f>IFERROR(SUMPRODUCT(Y136:Y137*H136:H137),"0")</f>
        <v>235.2</v>
      </c>
      <c r="Z139" s="37"/>
      <c r="AA139" s="293"/>
      <c r="AB139" s="293"/>
      <c r="AC139" s="293"/>
    </row>
    <row r="140" spans="1:68" ht="16.5" customHeight="1" x14ac:dyDescent="0.25">
      <c r="A140" s="306" t="s">
        <v>224</v>
      </c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285"/>
      <c r="AB140" s="285"/>
      <c r="AC140" s="285"/>
    </row>
    <row r="141" spans="1:68" ht="14.25" customHeight="1" x14ac:dyDescent="0.25">
      <c r="A141" s="309" t="s">
        <v>127</v>
      </c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284"/>
      <c r="AB141" s="284"/>
      <c r="AC141" s="284"/>
    </row>
    <row r="142" spans="1:68" ht="27" customHeight="1" x14ac:dyDescent="0.25">
      <c r="A142" s="54" t="s">
        <v>225</v>
      </c>
      <c r="B142" s="54" t="s">
        <v>226</v>
      </c>
      <c r="C142" s="31">
        <v>4301135570</v>
      </c>
      <c r="D142" s="298">
        <v>4607111035806</v>
      </c>
      <c r="E142" s="299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5"/>
      <c r="R142" s="295"/>
      <c r="S142" s="295"/>
      <c r="T142" s="296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227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0"/>
      <c r="B143" s="301"/>
      <c r="C143" s="301"/>
      <c r="D143" s="301"/>
      <c r="E143" s="301"/>
      <c r="F143" s="301"/>
      <c r="G143" s="301"/>
      <c r="H143" s="301"/>
      <c r="I143" s="301"/>
      <c r="J143" s="301"/>
      <c r="K143" s="301"/>
      <c r="L143" s="301"/>
      <c r="M143" s="301"/>
      <c r="N143" s="301"/>
      <c r="O143" s="302"/>
      <c r="P143" s="303" t="s">
        <v>73</v>
      </c>
      <c r="Q143" s="304"/>
      <c r="R143" s="304"/>
      <c r="S143" s="304"/>
      <c r="T143" s="304"/>
      <c r="U143" s="304"/>
      <c r="V143" s="305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301"/>
      <c r="B144" s="301"/>
      <c r="C144" s="301"/>
      <c r="D144" s="301"/>
      <c r="E144" s="301"/>
      <c r="F144" s="301"/>
      <c r="G144" s="301"/>
      <c r="H144" s="301"/>
      <c r="I144" s="301"/>
      <c r="J144" s="301"/>
      <c r="K144" s="301"/>
      <c r="L144" s="301"/>
      <c r="M144" s="301"/>
      <c r="N144" s="301"/>
      <c r="O144" s="302"/>
      <c r="P144" s="303" t="s">
        <v>73</v>
      </c>
      <c r="Q144" s="304"/>
      <c r="R144" s="304"/>
      <c r="S144" s="304"/>
      <c r="T144" s="304"/>
      <c r="U144" s="304"/>
      <c r="V144" s="305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customHeight="1" x14ac:dyDescent="0.25">
      <c r="A145" s="306" t="s">
        <v>228</v>
      </c>
      <c r="B145" s="301"/>
      <c r="C145" s="301"/>
      <c r="D145" s="301"/>
      <c r="E145" s="301"/>
      <c r="F145" s="301"/>
      <c r="G145" s="301"/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285"/>
      <c r="AB145" s="285"/>
      <c r="AC145" s="285"/>
    </row>
    <row r="146" spans="1:68" ht="14.25" customHeight="1" x14ac:dyDescent="0.25">
      <c r="A146" s="309" t="s">
        <v>127</v>
      </c>
      <c r="B146" s="301"/>
      <c r="C146" s="301"/>
      <c r="D146" s="301"/>
      <c r="E146" s="301"/>
      <c r="F146" s="301"/>
      <c r="G146" s="301"/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284"/>
      <c r="AB146" s="284"/>
      <c r="AC146" s="284"/>
    </row>
    <row r="147" spans="1:68" ht="16.5" customHeight="1" x14ac:dyDescent="0.25">
      <c r="A147" s="54" t="s">
        <v>229</v>
      </c>
      <c r="B147" s="54" t="s">
        <v>230</v>
      </c>
      <c r="C147" s="31">
        <v>4301135607</v>
      </c>
      <c r="D147" s="298">
        <v>4607111039613</v>
      </c>
      <c r="E147" s="299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5"/>
      <c r="R147" s="295"/>
      <c r="S147" s="295"/>
      <c r="T147" s="296"/>
      <c r="U147" s="34"/>
      <c r="V147" s="34"/>
      <c r="W147" s="35" t="s">
        <v>70</v>
      </c>
      <c r="X147" s="290">
        <v>0</v>
      </c>
      <c r="Y147" s="29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213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00"/>
      <c r="B148" s="301"/>
      <c r="C148" s="301"/>
      <c r="D148" s="301"/>
      <c r="E148" s="301"/>
      <c r="F148" s="301"/>
      <c r="G148" s="301"/>
      <c r="H148" s="301"/>
      <c r="I148" s="301"/>
      <c r="J148" s="301"/>
      <c r="K148" s="301"/>
      <c r="L148" s="301"/>
      <c r="M148" s="301"/>
      <c r="N148" s="301"/>
      <c r="O148" s="302"/>
      <c r="P148" s="303" t="s">
        <v>73</v>
      </c>
      <c r="Q148" s="304"/>
      <c r="R148" s="304"/>
      <c r="S148" s="304"/>
      <c r="T148" s="304"/>
      <c r="U148" s="304"/>
      <c r="V148" s="305"/>
      <c r="W148" s="37" t="s">
        <v>70</v>
      </c>
      <c r="X148" s="292">
        <f>IFERROR(SUM(X147:X147),"0")</f>
        <v>0</v>
      </c>
      <c r="Y148" s="292">
        <f>IFERROR(SUM(Y147:Y147),"0")</f>
        <v>0</v>
      </c>
      <c r="Z148" s="292">
        <f>IFERROR(IF(Z147="",0,Z147),"0")</f>
        <v>0</v>
      </c>
      <c r="AA148" s="293"/>
      <c r="AB148" s="293"/>
      <c r="AC148" s="293"/>
    </row>
    <row r="149" spans="1:68" x14ac:dyDescent="0.2">
      <c r="A149" s="301"/>
      <c r="B149" s="301"/>
      <c r="C149" s="301"/>
      <c r="D149" s="301"/>
      <c r="E149" s="301"/>
      <c r="F149" s="301"/>
      <c r="G149" s="301"/>
      <c r="H149" s="301"/>
      <c r="I149" s="301"/>
      <c r="J149" s="301"/>
      <c r="K149" s="301"/>
      <c r="L149" s="301"/>
      <c r="M149" s="301"/>
      <c r="N149" s="301"/>
      <c r="O149" s="302"/>
      <c r="P149" s="303" t="s">
        <v>73</v>
      </c>
      <c r="Q149" s="304"/>
      <c r="R149" s="304"/>
      <c r="S149" s="304"/>
      <c r="T149" s="304"/>
      <c r="U149" s="304"/>
      <c r="V149" s="305"/>
      <c r="W149" s="37" t="s">
        <v>74</v>
      </c>
      <c r="X149" s="292">
        <f>IFERROR(SUMPRODUCT(X147:X147*H147:H147),"0")</f>
        <v>0</v>
      </c>
      <c r="Y149" s="292">
        <f>IFERROR(SUMPRODUCT(Y147:Y147*H147:H147),"0")</f>
        <v>0</v>
      </c>
      <c r="Z149" s="37"/>
      <c r="AA149" s="293"/>
      <c r="AB149" s="293"/>
      <c r="AC149" s="293"/>
    </row>
    <row r="150" spans="1:68" ht="16.5" customHeight="1" x14ac:dyDescent="0.25">
      <c r="A150" s="306" t="s">
        <v>231</v>
      </c>
      <c r="B150" s="301"/>
      <c r="C150" s="301"/>
      <c r="D150" s="301"/>
      <c r="E150" s="301"/>
      <c r="F150" s="301"/>
      <c r="G150" s="301"/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285"/>
      <c r="AB150" s="285"/>
      <c r="AC150" s="285"/>
    </row>
    <row r="151" spans="1:68" ht="14.25" customHeight="1" x14ac:dyDescent="0.25">
      <c r="A151" s="309" t="s">
        <v>199</v>
      </c>
      <c r="B151" s="301"/>
      <c r="C151" s="301"/>
      <c r="D151" s="301"/>
      <c r="E151" s="301"/>
      <c r="F151" s="301"/>
      <c r="G151" s="301"/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284"/>
      <c r="AB151" s="284"/>
      <c r="AC151" s="284"/>
    </row>
    <row r="152" spans="1:68" ht="27" customHeight="1" x14ac:dyDescent="0.25">
      <c r="A152" s="54" t="s">
        <v>232</v>
      </c>
      <c r="B152" s="54" t="s">
        <v>233</v>
      </c>
      <c r="C152" s="31">
        <v>4301135540</v>
      </c>
      <c r="D152" s="298">
        <v>4607111035646</v>
      </c>
      <c r="E152" s="299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234</v>
      </c>
      <c r="L152" s="32" t="s">
        <v>68</v>
      </c>
      <c r="M152" s="33" t="s">
        <v>69</v>
      </c>
      <c r="N152" s="33"/>
      <c r="O152" s="32">
        <v>180</v>
      </c>
      <c r="P152" s="3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5"/>
      <c r="R152" s="295"/>
      <c r="S152" s="295"/>
      <c r="T152" s="296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235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00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01"/>
      <c r="M153" s="301"/>
      <c r="N153" s="301"/>
      <c r="O153" s="302"/>
      <c r="P153" s="303" t="s">
        <v>73</v>
      </c>
      <c r="Q153" s="304"/>
      <c r="R153" s="304"/>
      <c r="S153" s="304"/>
      <c r="T153" s="304"/>
      <c r="U153" s="304"/>
      <c r="V153" s="305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01"/>
      <c r="M154" s="301"/>
      <c r="N154" s="301"/>
      <c r="O154" s="302"/>
      <c r="P154" s="303" t="s">
        <v>73</v>
      </c>
      <c r="Q154" s="304"/>
      <c r="R154" s="304"/>
      <c r="S154" s="304"/>
      <c r="T154" s="304"/>
      <c r="U154" s="304"/>
      <c r="V154" s="305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customHeight="1" x14ac:dyDescent="0.25">
      <c r="A155" s="306" t="s">
        <v>236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285"/>
      <c r="AB155" s="285"/>
      <c r="AC155" s="285"/>
    </row>
    <row r="156" spans="1:68" ht="14.25" customHeight="1" x14ac:dyDescent="0.25">
      <c r="A156" s="309" t="s">
        <v>127</v>
      </c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284"/>
      <c r="AB156" s="284"/>
      <c r="AC156" s="284"/>
    </row>
    <row r="157" spans="1:68" ht="27" customHeight="1" x14ac:dyDescent="0.25">
      <c r="A157" s="54" t="s">
        <v>237</v>
      </c>
      <c r="B157" s="54" t="s">
        <v>238</v>
      </c>
      <c r="C157" s="31">
        <v>4301135591</v>
      </c>
      <c r="D157" s="298">
        <v>4607111036568</v>
      </c>
      <c r="E157" s="299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5"/>
      <c r="R157" s="295"/>
      <c r="S157" s="295"/>
      <c r="T157" s="296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239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00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2"/>
      <c r="P158" s="303" t="s">
        <v>73</v>
      </c>
      <c r="Q158" s="304"/>
      <c r="R158" s="304"/>
      <c r="S158" s="304"/>
      <c r="T158" s="304"/>
      <c r="U158" s="304"/>
      <c r="V158" s="305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01"/>
      <c r="M159" s="301"/>
      <c r="N159" s="301"/>
      <c r="O159" s="302"/>
      <c r="P159" s="303" t="s">
        <v>73</v>
      </c>
      <c r="Q159" s="304"/>
      <c r="R159" s="304"/>
      <c r="S159" s="304"/>
      <c r="T159" s="304"/>
      <c r="U159" s="304"/>
      <c r="V159" s="305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customHeight="1" x14ac:dyDescent="0.2">
      <c r="A160" s="344" t="s">
        <v>240</v>
      </c>
      <c r="B160" s="34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48"/>
      <c r="AB160" s="48"/>
      <c r="AC160" s="48"/>
    </row>
    <row r="161" spans="1:68" ht="16.5" customHeight="1" x14ac:dyDescent="0.25">
      <c r="A161" s="306" t="s">
        <v>241</v>
      </c>
      <c r="B161" s="301"/>
      <c r="C161" s="301"/>
      <c r="D161" s="301"/>
      <c r="E161" s="301"/>
      <c r="F161" s="301"/>
      <c r="G161" s="301"/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285"/>
      <c r="AB161" s="285"/>
      <c r="AC161" s="285"/>
    </row>
    <row r="162" spans="1:68" ht="14.25" customHeight="1" x14ac:dyDescent="0.25">
      <c r="A162" s="309" t="s">
        <v>64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284"/>
      <c r="AB162" s="284"/>
      <c r="AC162" s="284"/>
    </row>
    <row r="163" spans="1:68" ht="16.5" customHeight="1" x14ac:dyDescent="0.25">
      <c r="A163" s="54" t="s">
        <v>242</v>
      </c>
      <c r="B163" s="54" t="s">
        <v>243</v>
      </c>
      <c r="C163" s="31">
        <v>4301071062</v>
      </c>
      <c r="D163" s="298">
        <v>4607111036384</v>
      </c>
      <c r="E163" s="299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7" t="s">
        <v>244</v>
      </c>
      <c r="Q163" s="295"/>
      <c r="R163" s="295"/>
      <c r="S163" s="295"/>
      <c r="T163" s="296"/>
      <c r="U163" s="34"/>
      <c r="V163" s="34"/>
      <c r="W163" s="35" t="s">
        <v>70</v>
      </c>
      <c r="X163" s="290">
        <v>12</v>
      </c>
      <c r="Y163" s="291">
        <f>IFERROR(IF(X163="","",X163),"")</f>
        <v>12</v>
      </c>
      <c r="Z163" s="36">
        <f>IFERROR(IF(X163="","",X163*0.00866),"")</f>
        <v>0.10391999999999998</v>
      </c>
      <c r="AA163" s="56"/>
      <c r="AB163" s="57"/>
      <c r="AC163" s="170" t="s">
        <v>245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62.527200000000008</v>
      </c>
      <c r="BN163" s="67">
        <f>IFERROR(Y163*I163,"0")</f>
        <v>62.527200000000008</v>
      </c>
      <c r="BO163" s="67">
        <f>IFERROR(X163/J163,"0")</f>
        <v>8.3333333333333329E-2</v>
      </c>
      <c r="BP163" s="67">
        <f>IFERROR(Y163/J163,"0")</f>
        <v>8.3333333333333329E-2</v>
      </c>
    </row>
    <row r="164" spans="1:68" ht="27" customHeight="1" x14ac:dyDescent="0.25">
      <c r="A164" s="54" t="s">
        <v>246</v>
      </c>
      <c r="B164" s="54" t="s">
        <v>247</v>
      </c>
      <c r="C164" s="31">
        <v>4301071050</v>
      </c>
      <c r="D164" s="298">
        <v>4607111036216</v>
      </c>
      <c r="E164" s="299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5"/>
      <c r="R164" s="295"/>
      <c r="S164" s="295"/>
      <c r="T164" s="296"/>
      <c r="U164" s="34"/>
      <c r="V164" s="34"/>
      <c r="W164" s="35" t="s">
        <v>70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248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00"/>
      <c r="B165" s="301"/>
      <c r="C165" s="301"/>
      <c r="D165" s="301"/>
      <c r="E165" s="301"/>
      <c r="F165" s="301"/>
      <c r="G165" s="301"/>
      <c r="H165" s="301"/>
      <c r="I165" s="301"/>
      <c r="J165" s="301"/>
      <c r="K165" s="301"/>
      <c r="L165" s="301"/>
      <c r="M165" s="301"/>
      <c r="N165" s="301"/>
      <c r="O165" s="302"/>
      <c r="P165" s="303" t="s">
        <v>73</v>
      </c>
      <c r="Q165" s="304"/>
      <c r="R165" s="304"/>
      <c r="S165" s="304"/>
      <c r="T165" s="304"/>
      <c r="U165" s="304"/>
      <c r="V165" s="305"/>
      <c r="W165" s="37" t="s">
        <v>70</v>
      </c>
      <c r="X165" s="292">
        <f>IFERROR(SUM(X163:X164),"0")</f>
        <v>12</v>
      </c>
      <c r="Y165" s="292">
        <f>IFERROR(SUM(Y163:Y164),"0")</f>
        <v>12</v>
      </c>
      <c r="Z165" s="292">
        <f>IFERROR(IF(Z163="",0,Z163),"0")+IFERROR(IF(Z164="",0,Z164),"0")</f>
        <v>0.10391999999999998</v>
      </c>
      <c r="AA165" s="293"/>
      <c r="AB165" s="293"/>
      <c r="AC165" s="293"/>
    </row>
    <row r="166" spans="1:68" x14ac:dyDescent="0.2">
      <c r="A166" s="301"/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1"/>
      <c r="M166" s="301"/>
      <c r="N166" s="301"/>
      <c r="O166" s="302"/>
      <c r="P166" s="303" t="s">
        <v>73</v>
      </c>
      <c r="Q166" s="304"/>
      <c r="R166" s="304"/>
      <c r="S166" s="304"/>
      <c r="T166" s="304"/>
      <c r="U166" s="304"/>
      <c r="V166" s="305"/>
      <c r="W166" s="37" t="s">
        <v>74</v>
      </c>
      <c r="X166" s="292">
        <f>IFERROR(SUMPRODUCT(X163:X164*H163:H164),"0")</f>
        <v>60</v>
      </c>
      <c r="Y166" s="292">
        <f>IFERROR(SUMPRODUCT(Y163:Y164*H163:H164),"0")</f>
        <v>60</v>
      </c>
      <c r="Z166" s="37"/>
      <c r="AA166" s="293"/>
      <c r="AB166" s="293"/>
      <c r="AC166" s="293"/>
    </row>
    <row r="167" spans="1:68" ht="27.75" customHeight="1" x14ac:dyDescent="0.2">
      <c r="A167" s="344" t="s">
        <v>249</v>
      </c>
      <c r="B167" s="34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45"/>
      <c r="V167" s="345"/>
      <c r="W167" s="345"/>
      <c r="X167" s="345"/>
      <c r="Y167" s="345"/>
      <c r="Z167" s="345"/>
      <c r="AA167" s="48"/>
      <c r="AB167" s="48"/>
      <c r="AC167" s="48"/>
    </row>
    <row r="168" spans="1:68" ht="16.5" customHeight="1" x14ac:dyDescent="0.25">
      <c r="A168" s="306" t="s">
        <v>250</v>
      </c>
      <c r="B168" s="301"/>
      <c r="C168" s="301"/>
      <c r="D168" s="301"/>
      <c r="E168" s="301"/>
      <c r="F168" s="301"/>
      <c r="G168" s="301"/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285"/>
      <c r="AB168" s="285"/>
      <c r="AC168" s="285"/>
    </row>
    <row r="169" spans="1:68" ht="14.25" customHeight="1" x14ac:dyDescent="0.25">
      <c r="A169" s="309" t="s">
        <v>77</v>
      </c>
      <c r="B169" s="301"/>
      <c r="C169" s="301"/>
      <c r="D169" s="301"/>
      <c r="E169" s="301"/>
      <c r="F169" s="301"/>
      <c r="G169" s="301"/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284"/>
      <c r="AB169" s="284"/>
      <c r="AC169" s="284"/>
    </row>
    <row r="170" spans="1:68" ht="16.5" customHeight="1" x14ac:dyDescent="0.25">
      <c r="A170" s="54" t="s">
        <v>251</v>
      </c>
      <c r="B170" s="54" t="s">
        <v>252</v>
      </c>
      <c r="C170" s="31">
        <v>4301132179</v>
      </c>
      <c r="D170" s="298">
        <v>4607111035691</v>
      </c>
      <c r="E170" s="299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5"/>
      <c r="R170" s="295"/>
      <c r="S170" s="295"/>
      <c r="T170" s="296"/>
      <c r="U170" s="34"/>
      <c r="V170" s="34"/>
      <c r="W170" s="35" t="s">
        <v>70</v>
      </c>
      <c r="X170" s="290">
        <v>182</v>
      </c>
      <c r="Y170" s="291">
        <f>IFERROR(IF(X170="","",X170),"")</f>
        <v>182</v>
      </c>
      <c r="Z170" s="36">
        <f>IFERROR(IF(X170="","",X170*0.01788),"")</f>
        <v>3.2541600000000002</v>
      </c>
      <c r="AA170" s="56"/>
      <c r="AB170" s="57"/>
      <c r="AC170" s="174" t="s">
        <v>253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616.61599999999999</v>
      </c>
      <c r="BN170" s="67">
        <f>IFERROR(Y170*I170,"0")</f>
        <v>616.61599999999999</v>
      </c>
      <c r="BO170" s="67">
        <f>IFERROR(X170/J170,"0")</f>
        <v>2.6</v>
      </c>
      <c r="BP170" s="67">
        <f>IFERROR(Y170/J170,"0")</f>
        <v>2.6</v>
      </c>
    </row>
    <row r="171" spans="1:68" ht="27" customHeight="1" x14ac:dyDescent="0.25">
      <c r="A171" s="54" t="s">
        <v>254</v>
      </c>
      <c r="B171" s="54" t="s">
        <v>255</v>
      </c>
      <c r="C171" s="31">
        <v>4301132182</v>
      </c>
      <c r="D171" s="298">
        <v>4607111035721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4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5"/>
      <c r="R171" s="295"/>
      <c r="S171" s="295"/>
      <c r="T171" s="296"/>
      <c r="U171" s="34"/>
      <c r="V171" s="34"/>
      <c r="W171" s="35" t="s">
        <v>70</v>
      </c>
      <c r="X171" s="290">
        <v>70</v>
      </c>
      <c r="Y171" s="291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256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257</v>
      </c>
      <c r="B172" s="54" t="s">
        <v>258</v>
      </c>
      <c r="C172" s="31">
        <v>4301132170</v>
      </c>
      <c r="D172" s="298">
        <v>4607111038487</v>
      </c>
      <c r="E172" s="299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1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5"/>
      <c r="R172" s="295"/>
      <c r="S172" s="295"/>
      <c r="T172" s="296"/>
      <c r="U172" s="34"/>
      <c r="V172" s="34"/>
      <c r="W172" s="35" t="s">
        <v>70</v>
      </c>
      <c r="X172" s="290">
        <v>182</v>
      </c>
      <c r="Y172" s="291">
        <f>IFERROR(IF(X172="","",X172),"")</f>
        <v>182</v>
      </c>
      <c r="Z172" s="36">
        <f>IFERROR(IF(X172="","",X172*0.01788),"")</f>
        <v>3.2541600000000002</v>
      </c>
      <c r="AA172" s="56"/>
      <c r="AB172" s="57"/>
      <c r="AC172" s="178" t="s">
        <v>259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679.952</v>
      </c>
      <c r="BN172" s="67">
        <f>IFERROR(Y172*I172,"0")</f>
        <v>679.952</v>
      </c>
      <c r="BO172" s="67">
        <f>IFERROR(X172/J172,"0")</f>
        <v>2.6</v>
      </c>
      <c r="BP172" s="67">
        <f>IFERROR(Y172/J172,"0")</f>
        <v>2.6</v>
      </c>
    </row>
    <row r="173" spans="1:68" x14ac:dyDescent="0.2">
      <c r="A173" s="300"/>
      <c r="B173" s="301"/>
      <c r="C173" s="301"/>
      <c r="D173" s="301"/>
      <c r="E173" s="301"/>
      <c r="F173" s="301"/>
      <c r="G173" s="301"/>
      <c r="H173" s="301"/>
      <c r="I173" s="301"/>
      <c r="J173" s="301"/>
      <c r="K173" s="301"/>
      <c r="L173" s="301"/>
      <c r="M173" s="301"/>
      <c r="N173" s="301"/>
      <c r="O173" s="302"/>
      <c r="P173" s="303" t="s">
        <v>73</v>
      </c>
      <c r="Q173" s="304"/>
      <c r="R173" s="304"/>
      <c r="S173" s="304"/>
      <c r="T173" s="304"/>
      <c r="U173" s="304"/>
      <c r="V173" s="305"/>
      <c r="W173" s="37" t="s">
        <v>70</v>
      </c>
      <c r="X173" s="292">
        <f>IFERROR(SUM(X170:X172),"0")</f>
        <v>434</v>
      </c>
      <c r="Y173" s="292">
        <f>IFERROR(SUM(Y170:Y172),"0")</f>
        <v>434</v>
      </c>
      <c r="Z173" s="292">
        <f>IFERROR(IF(Z170="",0,Z170),"0")+IFERROR(IF(Z171="",0,Z171),"0")+IFERROR(IF(Z172="",0,Z172),"0")</f>
        <v>7.759920000000001</v>
      </c>
      <c r="AA173" s="293"/>
      <c r="AB173" s="293"/>
      <c r="AC173" s="293"/>
    </row>
    <row r="174" spans="1:68" x14ac:dyDescent="0.2">
      <c r="A174" s="301"/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2"/>
      <c r="P174" s="303" t="s">
        <v>73</v>
      </c>
      <c r="Q174" s="304"/>
      <c r="R174" s="304"/>
      <c r="S174" s="304"/>
      <c r="T174" s="304"/>
      <c r="U174" s="304"/>
      <c r="V174" s="305"/>
      <c r="W174" s="37" t="s">
        <v>74</v>
      </c>
      <c r="X174" s="292">
        <f>IFERROR(SUMPRODUCT(X170:X172*H170:H172),"0")</f>
        <v>1302</v>
      </c>
      <c r="Y174" s="292">
        <f>IFERROR(SUMPRODUCT(Y170:Y172*H170:H172),"0")</f>
        <v>1302</v>
      </c>
      <c r="Z174" s="37"/>
      <c r="AA174" s="293"/>
      <c r="AB174" s="293"/>
      <c r="AC174" s="293"/>
    </row>
    <row r="175" spans="1:68" ht="14.25" customHeight="1" x14ac:dyDescent="0.25">
      <c r="A175" s="309" t="s">
        <v>260</v>
      </c>
      <c r="B175" s="301"/>
      <c r="C175" s="301"/>
      <c r="D175" s="301"/>
      <c r="E175" s="301"/>
      <c r="F175" s="301"/>
      <c r="G175" s="301"/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  <c r="AA175" s="284"/>
      <c r="AB175" s="284"/>
      <c r="AC175" s="284"/>
    </row>
    <row r="176" spans="1:68" ht="27" customHeight="1" x14ac:dyDescent="0.25">
      <c r="A176" s="54" t="s">
        <v>261</v>
      </c>
      <c r="B176" s="54" t="s">
        <v>262</v>
      </c>
      <c r="C176" s="31">
        <v>4301051855</v>
      </c>
      <c r="D176" s="298">
        <v>4680115885875</v>
      </c>
      <c r="E176" s="299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263</v>
      </c>
      <c r="L176" s="32" t="s">
        <v>68</v>
      </c>
      <c r="M176" s="33" t="s">
        <v>264</v>
      </c>
      <c r="N176" s="33"/>
      <c r="O176" s="32">
        <v>365</v>
      </c>
      <c r="P176" s="451" t="s">
        <v>265</v>
      </c>
      <c r="Q176" s="295"/>
      <c r="R176" s="295"/>
      <c r="S176" s="295"/>
      <c r="T176" s="296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266</v>
      </c>
      <c r="AG176" s="67"/>
      <c r="AJ176" s="71" t="s">
        <v>72</v>
      </c>
      <c r="AK176" s="71">
        <v>1</v>
      </c>
      <c r="BB176" s="181" t="s">
        <v>267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00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01"/>
      <c r="M177" s="301"/>
      <c r="N177" s="301"/>
      <c r="O177" s="302"/>
      <c r="P177" s="303" t="s">
        <v>73</v>
      </c>
      <c r="Q177" s="304"/>
      <c r="R177" s="304"/>
      <c r="S177" s="304"/>
      <c r="T177" s="304"/>
      <c r="U177" s="304"/>
      <c r="V177" s="305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2"/>
      <c r="P178" s="303" t="s">
        <v>73</v>
      </c>
      <c r="Q178" s="304"/>
      <c r="R178" s="304"/>
      <c r="S178" s="304"/>
      <c r="T178" s="304"/>
      <c r="U178" s="304"/>
      <c r="V178" s="305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customHeight="1" x14ac:dyDescent="0.2">
      <c r="A179" s="344" t="s">
        <v>268</v>
      </c>
      <c r="B179" s="34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48"/>
      <c r="AB179" s="48"/>
      <c r="AC179" s="48"/>
    </row>
    <row r="180" spans="1:68" ht="16.5" customHeight="1" x14ac:dyDescent="0.25">
      <c r="A180" s="306" t="s">
        <v>269</v>
      </c>
      <c r="B180" s="301"/>
      <c r="C180" s="301"/>
      <c r="D180" s="301"/>
      <c r="E180" s="301"/>
      <c r="F180" s="301"/>
      <c r="G180" s="301"/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285"/>
      <c r="AB180" s="285"/>
      <c r="AC180" s="285"/>
    </row>
    <row r="181" spans="1:68" ht="14.25" customHeight="1" x14ac:dyDescent="0.25">
      <c r="A181" s="309" t="s">
        <v>77</v>
      </c>
      <c r="B181" s="301"/>
      <c r="C181" s="301"/>
      <c r="D181" s="301"/>
      <c r="E181" s="301"/>
      <c r="F181" s="301"/>
      <c r="G181" s="301"/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284"/>
      <c r="AB181" s="284"/>
      <c r="AC181" s="284"/>
    </row>
    <row r="182" spans="1:68" ht="27" customHeight="1" x14ac:dyDescent="0.25">
      <c r="A182" s="54" t="s">
        <v>270</v>
      </c>
      <c r="B182" s="54" t="s">
        <v>271</v>
      </c>
      <c r="C182" s="31">
        <v>4301132227</v>
      </c>
      <c r="D182" s="298">
        <v>4620207491133</v>
      </c>
      <c r="E182" s="299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74" t="s">
        <v>272</v>
      </c>
      <c r="Q182" s="295"/>
      <c r="R182" s="295"/>
      <c r="S182" s="295"/>
      <c r="T182" s="296"/>
      <c r="U182" s="34"/>
      <c r="V182" s="34"/>
      <c r="W182" s="35" t="s">
        <v>70</v>
      </c>
      <c r="X182" s="290">
        <v>0</v>
      </c>
      <c r="Y182" s="29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273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00"/>
      <c r="B183" s="301"/>
      <c r="C183" s="301"/>
      <c r="D183" s="301"/>
      <c r="E183" s="301"/>
      <c r="F183" s="301"/>
      <c r="G183" s="301"/>
      <c r="H183" s="301"/>
      <c r="I183" s="301"/>
      <c r="J183" s="301"/>
      <c r="K183" s="301"/>
      <c r="L183" s="301"/>
      <c r="M183" s="301"/>
      <c r="N183" s="301"/>
      <c r="O183" s="302"/>
      <c r="P183" s="303" t="s">
        <v>73</v>
      </c>
      <c r="Q183" s="304"/>
      <c r="R183" s="304"/>
      <c r="S183" s="304"/>
      <c r="T183" s="304"/>
      <c r="U183" s="304"/>
      <c r="V183" s="305"/>
      <c r="W183" s="37" t="s">
        <v>70</v>
      </c>
      <c r="X183" s="292">
        <f>IFERROR(SUM(X182:X182),"0")</f>
        <v>0</v>
      </c>
      <c r="Y183" s="292">
        <f>IFERROR(SUM(Y182:Y182),"0")</f>
        <v>0</v>
      </c>
      <c r="Z183" s="292">
        <f>IFERROR(IF(Z182="",0,Z182),"0")</f>
        <v>0</v>
      </c>
      <c r="AA183" s="293"/>
      <c r="AB183" s="293"/>
      <c r="AC183" s="293"/>
    </row>
    <row r="184" spans="1:68" x14ac:dyDescent="0.2">
      <c r="A184" s="301"/>
      <c r="B184" s="301"/>
      <c r="C184" s="301"/>
      <c r="D184" s="301"/>
      <c r="E184" s="301"/>
      <c r="F184" s="301"/>
      <c r="G184" s="301"/>
      <c r="H184" s="301"/>
      <c r="I184" s="301"/>
      <c r="J184" s="301"/>
      <c r="K184" s="301"/>
      <c r="L184" s="301"/>
      <c r="M184" s="301"/>
      <c r="N184" s="301"/>
      <c r="O184" s="302"/>
      <c r="P184" s="303" t="s">
        <v>73</v>
      </c>
      <c r="Q184" s="304"/>
      <c r="R184" s="304"/>
      <c r="S184" s="304"/>
      <c r="T184" s="304"/>
      <c r="U184" s="304"/>
      <c r="V184" s="305"/>
      <c r="W184" s="37" t="s">
        <v>74</v>
      </c>
      <c r="X184" s="292">
        <f>IFERROR(SUMPRODUCT(X182:X182*H182:H182),"0")</f>
        <v>0</v>
      </c>
      <c r="Y184" s="292">
        <f>IFERROR(SUMPRODUCT(Y182:Y182*H182:H182),"0")</f>
        <v>0</v>
      </c>
      <c r="Z184" s="37"/>
      <c r="AA184" s="293"/>
      <c r="AB184" s="293"/>
      <c r="AC184" s="293"/>
    </row>
    <row r="185" spans="1:68" ht="14.25" customHeight="1" x14ac:dyDescent="0.25">
      <c r="A185" s="309" t="s">
        <v>127</v>
      </c>
      <c r="B185" s="301"/>
      <c r="C185" s="301"/>
      <c r="D185" s="301"/>
      <c r="E185" s="301"/>
      <c r="F185" s="301"/>
      <c r="G185" s="301"/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284"/>
      <c r="AB185" s="284"/>
      <c r="AC185" s="284"/>
    </row>
    <row r="186" spans="1:68" ht="27" customHeight="1" x14ac:dyDescent="0.25">
      <c r="A186" s="54" t="s">
        <v>274</v>
      </c>
      <c r="B186" s="54" t="s">
        <v>275</v>
      </c>
      <c r="C186" s="31">
        <v>4301135707</v>
      </c>
      <c r="D186" s="298">
        <v>4620207490198</v>
      </c>
      <c r="E186" s="299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5"/>
      <c r="R186" s="295"/>
      <c r="S186" s="295"/>
      <c r="T186" s="296"/>
      <c r="U186" s="34"/>
      <c r="V186" s="34"/>
      <c r="W186" s="35" t="s">
        <v>70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276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277</v>
      </c>
      <c r="B187" s="54" t="s">
        <v>278</v>
      </c>
      <c r="C187" s="31">
        <v>4301135696</v>
      </c>
      <c r="D187" s="298">
        <v>4620207490235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5"/>
      <c r="R187" s="295"/>
      <c r="S187" s="295"/>
      <c r="T187" s="296"/>
      <c r="U187" s="34"/>
      <c r="V187" s="34"/>
      <c r="W187" s="35" t="s">
        <v>70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279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280</v>
      </c>
      <c r="B188" s="54" t="s">
        <v>281</v>
      </c>
      <c r="C188" s="31">
        <v>4301135697</v>
      </c>
      <c r="D188" s="298">
        <v>4620207490259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5"/>
      <c r="R188" s="295"/>
      <c r="S188" s="295"/>
      <c r="T188" s="296"/>
      <c r="U188" s="34"/>
      <c r="V188" s="34"/>
      <c r="W188" s="35" t="s">
        <v>70</v>
      </c>
      <c r="X188" s="290">
        <v>14</v>
      </c>
      <c r="Y188" s="291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188" t="s">
        <v>276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43.450400000000002</v>
      </c>
      <c r="BN188" s="67">
        <f>IFERROR(Y188*I188,"0")</f>
        <v>43.450400000000002</v>
      </c>
      <c r="BO188" s="67">
        <f>IFERROR(X188/J188,"0")</f>
        <v>0.2</v>
      </c>
      <c r="BP188" s="67">
        <f>IFERROR(Y188/J188,"0")</f>
        <v>0.2</v>
      </c>
    </row>
    <row r="189" spans="1:68" ht="27" customHeight="1" x14ac:dyDescent="0.25">
      <c r="A189" s="54" t="s">
        <v>282</v>
      </c>
      <c r="B189" s="54" t="s">
        <v>283</v>
      </c>
      <c r="C189" s="31">
        <v>4301135681</v>
      </c>
      <c r="D189" s="298">
        <v>4620207490143</v>
      </c>
      <c r="E189" s="299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5"/>
      <c r="R189" s="295"/>
      <c r="S189" s="295"/>
      <c r="T189" s="296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284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0"/>
      <c r="B190" s="301"/>
      <c r="C190" s="301"/>
      <c r="D190" s="301"/>
      <c r="E190" s="301"/>
      <c r="F190" s="301"/>
      <c r="G190" s="301"/>
      <c r="H190" s="301"/>
      <c r="I190" s="301"/>
      <c r="J190" s="301"/>
      <c r="K190" s="301"/>
      <c r="L190" s="301"/>
      <c r="M190" s="301"/>
      <c r="N190" s="301"/>
      <c r="O190" s="302"/>
      <c r="P190" s="303" t="s">
        <v>73</v>
      </c>
      <c r="Q190" s="304"/>
      <c r="R190" s="304"/>
      <c r="S190" s="304"/>
      <c r="T190" s="304"/>
      <c r="U190" s="304"/>
      <c r="V190" s="305"/>
      <c r="W190" s="37" t="s">
        <v>70</v>
      </c>
      <c r="X190" s="292">
        <f>IFERROR(SUM(X186:X189),"0")</f>
        <v>14</v>
      </c>
      <c r="Y190" s="292">
        <f>IFERROR(SUM(Y186:Y189),"0")</f>
        <v>14</v>
      </c>
      <c r="Z190" s="292">
        <f>IFERROR(IF(Z186="",0,Z186),"0")+IFERROR(IF(Z187="",0,Z187),"0")+IFERROR(IF(Z188="",0,Z188),"0")+IFERROR(IF(Z189="",0,Z189),"0")</f>
        <v>0.25031999999999999</v>
      </c>
      <c r="AA190" s="293"/>
      <c r="AB190" s="293"/>
      <c r="AC190" s="293"/>
    </row>
    <row r="191" spans="1:68" x14ac:dyDescent="0.2">
      <c r="A191" s="301"/>
      <c r="B191" s="301"/>
      <c r="C191" s="301"/>
      <c r="D191" s="301"/>
      <c r="E191" s="301"/>
      <c r="F191" s="301"/>
      <c r="G191" s="301"/>
      <c r="H191" s="301"/>
      <c r="I191" s="301"/>
      <c r="J191" s="301"/>
      <c r="K191" s="301"/>
      <c r="L191" s="301"/>
      <c r="M191" s="301"/>
      <c r="N191" s="301"/>
      <c r="O191" s="302"/>
      <c r="P191" s="303" t="s">
        <v>73</v>
      </c>
      <c r="Q191" s="304"/>
      <c r="R191" s="304"/>
      <c r="S191" s="304"/>
      <c r="T191" s="304"/>
      <c r="U191" s="304"/>
      <c r="V191" s="305"/>
      <c r="W191" s="37" t="s">
        <v>74</v>
      </c>
      <c r="X191" s="292">
        <f>IFERROR(SUMPRODUCT(X186:X189*H186:H189),"0")</f>
        <v>33.6</v>
      </c>
      <c r="Y191" s="292">
        <f>IFERROR(SUMPRODUCT(Y186:Y189*H186:H189),"0")</f>
        <v>33.6</v>
      </c>
      <c r="Z191" s="37"/>
      <c r="AA191" s="293"/>
      <c r="AB191" s="293"/>
      <c r="AC191" s="293"/>
    </row>
    <row r="192" spans="1:68" ht="16.5" customHeight="1" x14ac:dyDescent="0.25">
      <c r="A192" s="306" t="s">
        <v>285</v>
      </c>
      <c r="B192" s="301"/>
      <c r="C192" s="301"/>
      <c r="D192" s="301"/>
      <c r="E192" s="301"/>
      <c r="F192" s="301"/>
      <c r="G192" s="301"/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285"/>
      <c r="AB192" s="285"/>
      <c r="AC192" s="285"/>
    </row>
    <row r="193" spans="1:68" ht="14.25" customHeight="1" x14ac:dyDescent="0.25">
      <c r="A193" s="309" t="s">
        <v>64</v>
      </c>
      <c r="B193" s="301"/>
      <c r="C193" s="301"/>
      <c r="D193" s="301"/>
      <c r="E193" s="301"/>
      <c r="F193" s="301"/>
      <c r="G193" s="301"/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284"/>
      <c r="AB193" s="284"/>
      <c r="AC193" s="284"/>
    </row>
    <row r="194" spans="1:68" ht="27" customHeight="1" x14ac:dyDescent="0.25">
      <c r="A194" s="54" t="s">
        <v>286</v>
      </c>
      <c r="B194" s="54" t="s">
        <v>287</v>
      </c>
      <c r="C194" s="31">
        <v>4301070966</v>
      </c>
      <c r="D194" s="298">
        <v>4607111038135</v>
      </c>
      <c r="E194" s="299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295"/>
      <c r="R194" s="295"/>
      <c r="S194" s="295"/>
      <c r="T194" s="296"/>
      <c r="U194" s="34"/>
      <c r="V194" s="34"/>
      <c r="W194" s="35" t="s">
        <v>70</v>
      </c>
      <c r="X194" s="290">
        <v>0</v>
      </c>
      <c r="Y194" s="29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288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00"/>
      <c r="B195" s="301"/>
      <c r="C195" s="301"/>
      <c r="D195" s="301"/>
      <c r="E195" s="301"/>
      <c r="F195" s="301"/>
      <c r="G195" s="301"/>
      <c r="H195" s="301"/>
      <c r="I195" s="301"/>
      <c r="J195" s="301"/>
      <c r="K195" s="301"/>
      <c r="L195" s="301"/>
      <c r="M195" s="301"/>
      <c r="N195" s="301"/>
      <c r="O195" s="302"/>
      <c r="P195" s="303" t="s">
        <v>73</v>
      </c>
      <c r="Q195" s="304"/>
      <c r="R195" s="304"/>
      <c r="S195" s="304"/>
      <c r="T195" s="304"/>
      <c r="U195" s="304"/>
      <c r="V195" s="305"/>
      <c r="W195" s="37" t="s">
        <v>70</v>
      </c>
      <c r="X195" s="292">
        <f>IFERROR(SUM(X194:X194),"0")</f>
        <v>0</v>
      </c>
      <c r="Y195" s="292">
        <f>IFERROR(SUM(Y194:Y194),"0")</f>
        <v>0</v>
      </c>
      <c r="Z195" s="292">
        <f>IFERROR(IF(Z194="",0,Z194),"0")</f>
        <v>0</v>
      </c>
      <c r="AA195" s="293"/>
      <c r="AB195" s="293"/>
      <c r="AC195" s="293"/>
    </row>
    <row r="196" spans="1:68" x14ac:dyDescent="0.2">
      <c r="A196" s="301"/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2"/>
      <c r="P196" s="303" t="s">
        <v>73</v>
      </c>
      <c r="Q196" s="304"/>
      <c r="R196" s="304"/>
      <c r="S196" s="304"/>
      <c r="T196" s="304"/>
      <c r="U196" s="304"/>
      <c r="V196" s="305"/>
      <c r="W196" s="37" t="s">
        <v>74</v>
      </c>
      <c r="X196" s="292">
        <f>IFERROR(SUMPRODUCT(X194:X194*H194:H194),"0")</f>
        <v>0</v>
      </c>
      <c r="Y196" s="292">
        <f>IFERROR(SUMPRODUCT(Y194:Y194*H194:H194),"0")</f>
        <v>0</v>
      </c>
      <c r="Z196" s="37"/>
      <c r="AA196" s="293"/>
      <c r="AB196" s="293"/>
      <c r="AC196" s="293"/>
    </row>
    <row r="197" spans="1:68" ht="16.5" customHeight="1" x14ac:dyDescent="0.25">
      <c r="A197" s="306" t="s">
        <v>289</v>
      </c>
      <c r="B197" s="301"/>
      <c r="C197" s="301"/>
      <c r="D197" s="301"/>
      <c r="E197" s="301"/>
      <c r="F197" s="301"/>
      <c r="G197" s="301"/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285"/>
      <c r="AB197" s="285"/>
      <c r="AC197" s="285"/>
    </row>
    <row r="198" spans="1:68" ht="14.25" customHeight="1" x14ac:dyDescent="0.25">
      <c r="A198" s="309" t="s">
        <v>64</v>
      </c>
      <c r="B198" s="301"/>
      <c r="C198" s="301"/>
      <c r="D198" s="301"/>
      <c r="E198" s="301"/>
      <c r="F198" s="301"/>
      <c r="G198" s="301"/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284"/>
      <c r="AB198" s="284"/>
      <c r="AC198" s="284"/>
    </row>
    <row r="199" spans="1:68" ht="27" customHeight="1" x14ac:dyDescent="0.25">
      <c r="A199" s="54" t="s">
        <v>290</v>
      </c>
      <c r="B199" s="54" t="s">
        <v>291</v>
      </c>
      <c r="C199" s="31">
        <v>4301070996</v>
      </c>
      <c r="D199" s="298">
        <v>4607111038654</v>
      </c>
      <c r="E199" s="299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292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customHeight="1" x14ac:dyDescent="0.25">
      <c r="A200" s="54" t="s">
        <v>293</v>
      </c>
      <c r="B200" s="54" t="s">
        <v>294</v>
      </c>
      <c r="C200" s="31">
        <v>4301070997</v>
      </c>
      <c r="D200" s="298">
        <v>4607111038586</v>
      </c>
      <c r="E200" s="299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70</v>
      </c>
      <c r="X200" s="290">
        <v>12</v>
      </c>
      <c r="Y200" s="291">
        <f t="shared" si="12"/>
        <v>12</v>
      </c>
      <c r="Z200" s="36">
        <f t="shared" si="13"/>
        <v>0.186</v>
      </c>
      <c r="AA200" s="56"/>
      <c r="AB200" s="57"/>
      <c r="AC200" s="196" t="s">
        <v>292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69.960000000000008</v>
      </c>
      <c r="BN200" s="67">
        <f t="shared" si="15"/>
        <v>69.960000000000008</v>
      </c>
      <c r="BO200" s="67">
        <f t="shared" si="16"/>
        <v>0.14285714285714285</v>
      </c>
      <c r="BP200" s="67">
        <f t="shared" si="17"/>
        <v>0.14285714285714285</v>
      </c>
    </row>
    <row r="201" spans="1:68" ht="27" customHeight="1" x14ac:dyDescent="0.25">
      <c r="A201" s="54" t="s">
        <v>295</v>
      </c>
      <c r="B201" s="54" t="s">
        <v>296</v>
      </c>
      <c r="C201" s="31">
        <v>4301070962</v>
      </c>
      <c r="D201" s="298">
        <v>4607111038609</v>
      </c>
      <c r="E201" s="299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5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295"/>
      <c r="R201" s="295"/>
      <c r="S201" s="295"/>
      <c r="T201" s="296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297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298</v>
      </c>
      <c r="B202" s="54" t="s">
        <v>299</v>
      </c>
      <c r="C202" s="31">
        <v>4301070963</v>
      </c>
      <c r="D202" s="298">
        <v>4607111038630</v>
      </c>
      <c r="E202" s="299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9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295"/>
      <c r="R202" s="295"/>
      <c r="S202" s="295"/>
      <c r="T202" s="296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297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customHeight="1" x14ac:dyDescent="0.25">
      <c r="A203" s="54" t="s">
        <v>300</v>
      </c>
      <c r="B203" s="54" t="s">
        <v>301</v>
      </c>
      <c r="C203" s="31">
        <v>4301070959</v>
      </c>
      <c r="D203" s="298">
        <v>4607111038616</v>
      </c>
      <c r="E203" s="299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292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4301070960</v>
      </c>
      <c r="D204" s="298">
        <v>4607111038623</v>
      </c>
      <c r="E204" s="299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70</v>
      </c>
      <c r="X204" s="290">
        <v>12</v>
      </c>
      <c r="Y204" s="291">
        <f t="shared" si="12"/>
        <v>12</v>
      </c>
      <c r="Z204" s="36">
        <f t="shared" si="13"/>
        <v>0.186</v>
      </c>
      <c r="AA204" s="56"/>
      <c r="AB204" s="57"/>
      <c r="AC204" s="204" t="s">
        <v>292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70.44</v>
      </c>
      <c r="BN204" s="67">
        <f t="shared" si="15"/>
        <v>70.44</v>
      </c>
      <c r="BO204" s="67">
        <f t="shared" si="16"/>
        <v>0.14285714285714285</v>
      </c>
      <c r="BP204" s="67">
        <f t="shared" si="17"/>
        <v>0.14285714285714285</v>
      </c>
    </row>
    <row r="205" spans="1:68" x14ac:dyDescent="0.2">
      <c r="A205" s="300"/>
      <c r="B205" s="301"/>
      <c r="C205" s="301"/>
      <c r="D205" s="301"/>
      <c r="E205" s="301"/>
      <c r="F205" s="301"/>
      <c r="G205" s="301"/>
      <c r="H205" s="301"/>
      <c r="I205" s="301"/>
      <c r="J205" s="301"/>
      <c r="K205" s="301"/>
      <c r="L205" s="301"/>
      <c r="M205" s="301"/>
      <c r="N205" s="301"/>
      <c r="O205" s="302"/>
      <c r="P205" s="303" t="s">
        <v>73</v>
      </c>
      <c r="Q205" s="304"/>
      <c r="R205" s="304"/>
      <c r="S205" s="304"/>
      <c r="T205" s="304"/>
      <c r="U205" s="304"/>
      <c r="V205" s="305"/>
      <c r="W205" s="37" t="s">
        <v>70</v>
      </c>
      <c r="X205" s="292">
        <f>IFERROR(SUM(X199:X204),"0")</f>
        <v>24</v>
      </c>
      <c r="Y205" s="292">
        <f>IFERROR(SUM(Y199:Y204),"0")</f>
        <v>24</v>
      </c>
      <c r="Z205" s="292">
        <f>IFERROR(IF(Z199="",0,Z199),"0")+IFERROR(IF(Z200="",0,Z200),"0")+IFERROR(IF(Z201="",0,Z201),"0")+IFERROR(IF(Z202="",0,Z202),"0")+IFERROR(IF(Z203="",0,Z203),"0")+IFERROR(IF(Z204="",0,Z204),"0")</f>
        <v>0.372</v>
      </c>
      <c r="AA205" s="293"/>
      <c r="AB205" s="293"/>
      <c r="AC205" s="293"/>
    </row>
    <row r="206" spans="1:68" x14ac:dyDescent="0.2">
      <c r="A206" s="301"/>
      <c r="B206" s="301"/>
      <c r="C206" s="301"/>
      <c r="D206" s="301"/>
      <c r="E206" s="301"/>
      <c r="F206" s="301"/>
      <c r="G206" s="301"/>
      <c r="H206" s="301"/>
      <c r="I206" s="301"/>
      <c r="J206" s="301"/>
      <c r="K206" s="301"/>
      <c r="L206" s="301"/>
      <c r="M206" s="301"/>
      <c r="N206" s="301"/>
      <c r="O206" s="302"/>
      <c r="P206" s="303" t="s">
        <v>73</v>
      </c>
      <c r="Q206" s="304"/>
      <c r="R206" s="304"/>
      <c r="S206" s="304"/>
      <c r="T206" s="304"/>
      <c r="U206" s="304"/>
      <c r="V206" s="305"/>
      <c r="W206" s="37" t="s">
        <v>74</v>
      </c>
      <c r="X206" s="292">
        <f>IFERROR(SUMPRODUCT(X199:X204*H199:H204),"0")</f>
        <v>134.39999999999998</v>
      </c>
      <c r="Y206" s="292">
        <f>IFERROR(SUMPRODUCT(Y199:Y204*H199:H204),"0")</f>
        <v>134.39999999999998</v>
      </c>
      <c r="Z206" s="37"/>
      <c r="AA206" s="293"/>
      <c r="AB206" s="293"/>
      <c r="AC206" s="293"/>
    </row>
    <row r="207" spans="1:68" ht="16.5" customHeight="1" x14ac:dyDescent="0.25">
      <c r="A207" s="306" t="s">
        <v>304</v>
      </c>
      <c r="B207" s="301"/>
      <c r="C207" s="301"/>
      <c r="D207" s="301"/>
      <c r="E207" s="301"/>
      <c r="F207" s="301"/>
      <c r="G207" s="301"/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285"/>
      <c r="AB207" s="285"/>
      <c r="AC207" s="285"/>
    </row>
    <row r="208" spans="1:68" ht="14.25" customHeight="1" x14ac:dyDescent="0.25">
      <c r="A208" s="309" t="s">
        <v>64</v>
      </c>
      <c r="B208" s="301"/>
      <c r="C208" s="301"/>
      <c r="D208" s="301"/>
      <c r="E208" s="301"/>
      <c r="F208" s="301"/>
      <c r="G208" s="301"/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284"/>
      <c r="AB208" s="284"/>
      <c r="AC208" s="284"/>
    </row>
    <row r="209" spans="1:68" ht="27" customHeight="1" x14ac:dyDescent="0.25">
      <c r="A209" s="54" t="s">
        <v>305</v>
      </c>
      <c r="B209" s="54" t="s">
        <v>306</v>
      </c>
      <c r="C209" s="31">
        <v>4301070917</v>
      </c>
      <c r="D209" s="298">
        <v>4607111035912</v>
      </c>
      <c r="E209" s="299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295"/>
      <c r="R209" s="295"/>
      <c r="S209" s="295"/>
      <c r="T209" s="296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307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308</v>
      </c>
      <c r="B210" s="54" t="s">
        <v>309</v>
      </c>
      <c r="C210" s="31">
        <v>4301070920</v>
      </c>
      <c r="D210" s="298">
        <v>4607111035929</v>
      </c>
      <c r="E210" s="299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295"/>
      <c r="R210" s="295"/>
      <c r="S210" s="295"/>
      <c r="T210" s="296"/>
      <c r="U210" s="34"/>
      <c r="V210" s="34"/>
      <c r="W210" s="35" t="s">
        <v>70</v>
      </c>
      <c r="X210" s="290">
        <v>0</v>
      </c>
      <c r="Y210" s="291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307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310</v>
      </c>
      <c r="B211" s="54" t="s">
        <v>311</v>
      </c>
      <c r="C211" s="31">
        <v>4301070915</v>
      </c>
      <c r="D211" s="298">
        <v>4607111035882</v>
      </c>
      <c r="E211" s="299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295"/>
      <c r="R211" s="295"/>
      <c r="S211" s="295"/>
      <c r="T211" s="296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312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313</v>
      </c>
      <c r="B212" s="54" t="s">
        <v>314</v>
      </c>
      <c r="C212" s="31">
        <v>4301070921</v>
      </c>
      <c r="D212" s="298">
        <v>4607111035905</v>
      </c>
      <c r="E212" s="299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1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295"/>
      <c r="R212" s="295"/>
      <c r="S212" s="295"/>
      <c r="T212" s="296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312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00"/>
      <c r="B213" s="301"/>
      <c r="C213" s="301"/>
      <c r="D213" s="301"/>
      <c r="E213" s="301"/>
      <c r="F213" s="301"/>
      <c r="G213" s="301"/>
      <c r="H213" s="301"/>
      <c r="I213" s="301"/>
      <c r="J213" s="301"/>
      <c r="K213" s="301"/>
      <c r="L213" s="301"/>
      <c r="M213" s="301"/>
      <c r="N213" s="301"/>
      <c r="O213" s="302"/>
      <c r="P213" s="303" t="s">
        <v>73</v>
      </c>
      <c r="Q213" s="304"/>
      <c r="R213" s="304"/>
      <c r="S213" s="304"/>
      <c r="T213" s="304"/>
      <c r="U213" s="304"/>
      <c r="V213" s="305"/>
      <c r="W213" s="37" t="s">
        <v>70</v>
      </c>
      <c r="X213" s="292">
        <f>IFERROR(SUM(X209:X212),"0")</f>
        <v>0</v>
      </c>
      <c r="Y213" s="292">
        <f>IFERROR(SUM(Y209:Y212),"0")</f>
        <v>0</v>
      </c>
      <c r="Z213" s="292">
        <f>IFERROR(IF(Z209="",0,Z209),"0")+IFERROR(IF(Z210="",0,Z210),"0")+IFERROR(IF(Z211="",0,Z211),"0")+IFERROR(IF(Z212="",0,Z212),"0")</f>
        <v>0</v>
      </c>
      <c r="AA213" s="293"/>
      <c r="AB213" s="293"/>
      <c r="AC213" s="293"/>
    </row>
    <row r="214" spans="1:68" x14ac:dyDescent="0.2">
      <c r="A214" s="301"/>
      <c r="B214" s="301"/>
      <c r="C214" s="301"/>
      <c r="D214" s="301"/>
      <c r="E214" s="301"/>
      <c r="F214" s="301"/>
      <c r="G214" s="301"/>
      <c r="H214" s="301"/>
      <c r="I214" s="301"/>
      <c r="J214" s="301"/>
      <c r="K214" s="301"/>
      <c r="L214" s="301"/>
      <c r="M214" s="301"/>
      <c r="N214" s="301"/>
      <c r="O214" s="302"/>
      <c r="P214" s="303" t="s">
        <v>73</v>
      </c>
      <c r="Q214" s="304"/>
      <c r="R214" s="304"/>
      <c r="S214" s="304"/>
      <c r="T214" s="304"/>
      <c r="U214" s="304"/>
      <c r="V214" s="305"/>
      <c r="W214" s="37" t="s">
        <v>74</v>
      </c>
      <c r="X214" s="292">
        <f>IFERROR(SUMPRODUCT(X209:X212*H209:H212),"0")</f>
        <v>0</v>
      </c>
      <c r="Y214" s="292">
        <f>IFERROR(SUMPRODUCT(Y209:Y212*H209:H212),"0")</f>
        <v>0</v>
      </c>
      <c r="Z214" s="37"/>
      <c r="AA214" s="293"/>
      <c r="AB214" s="293"/>
      <c r="AC214" s="293"/>
    </row>
    <row r="215" spans="1:68" ht="16.5" customHeight="1" x14ac:dyDescent="0.25">
      <c r="A215" s="306" t="s">
        <v>315</v>
      </c>
      <c r="B215" s="301"/>
      <c r="C215" s="301"/>
      <c r="D215" s="301"/>
      <c r="E215" s="301"/>
      <c r="F215" s="301"/>
      <c r="G215" s="301"/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285"/>
      <c r="AB215" s="285"/>
      <c r="AC215" s="285"/>
    </row>
    <row r="216" spans="1:68" ht="14.25" customHeight="1" x14ac:dyDescent="0.25">
      <c r="A216" s="309" t="s">
        <v>64</v>
      </c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284"/>
      <c r="AB216" s="284"/>
      <c r="AC216" s="284"/>
    </row>
    <row r="217" spans="1:68" ht="27" customHeight="1" x14ac:dyDescent="0.25">
      <c r="A217" s="54" t="s">
        <v>316</v>
      </c>
      <c r="B217" s="54" t="s">
        <v>317</v>
      </c>
      <c r="C217" s="31">
        <v>4301071097</v>
      </c>
      <c r="D217" s="298">
        <v>4620207491096</v>
      </c>
      <c r="E217" s="299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13" t="s">
        <v>318</v>
      </c>
      <c r="Q217" s="295"/>
      <c r="R217" s="295"/>
      <c r="S217" s="295"/>
      <c r="T217" s="296"/>
      <c r="U217" s="34"/>
      <c r="V217" s="34"/>
      <c r="W217" s="35" t="s">
        <v>70</v>
      </c>
      <c r="X217" s="290">
        <v>0</v>
      </c>
      <c r="Y217" s="29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319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00"/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2"/>
      <c r="P218" s="303" t="s">
        <v>73</v>
      </c>
      <c r="Q218" s="304"/>
      <c r="R218" s="304"/>
      <c r="S218" s="304"/>
      <c r="T218" s="304"/>
      <c r="U218" s="304"/>
      <c r="V218" s="305"/>
      <c r="W218" s="37" t="s">
        <v>70</v>
      </c>
      <c r="X218" s="292">
        <f>IFERROR(SUM(X217:X217),"0")</f>
        <v>0</v>
      </c>
      <c r="Y218" s="292">
        <f>IFERROR(SUM(Y217:Y217),"0")</f>
        <v>0</v>
      </c>
      <c r="Z218" s="292">
        <f>IFERROR(IF(Z217="",0,Z217),"0")</f>
        <v>0</v>
      </c>
      <c r="AA218" s="293"/>
      <c r="AB218" s="293"/>
      <c r="AC218" s="293"/>
    </row>
    <row r="219" spans="1:68" x14ac:dyDescent="0.2">
      <c r="A219" s="301"/>
      <c r="B219" s="301"/>
      <c r="C219" s="301"/>
      <c r="D219" s="301"/>
      <c r="E219" s="301"/>
      <c r="F219" s="301"/>
      <c r="G219" s="301"/>
      <c r="H219" s="301"/>
      <c r="I219" s="301"/>
      <c r="J219" s="301"/>
      <c r="K219" s="301"/>
      <c r="L219" s="301"/>
      <c r="M219" s="301"/>
      <c r="N219" s="301"/>
      <c r="O219" s="302"/>
      <c r="P219" s="303" t="s">
        <v>73</v>
      </c>
      <c r="Q219" s="304"/>
      <c r="R219" s="304"/>
      <c r="S219" s="304"/>
      <c r="T219" s="304"/>
      <c r="U219" s="304"/>
      <c r="V219" s="305"/>
      <c r="W219" s="37" t="s">
        <v>74</v>
      </c>
      <c r="X219" s="292">
        <f>IFERROR(SUMPRODUCT(X217:X217*H217:H217),"0")</f>
        <v>0</v>
      </c>
      <c r="Y219" s="292">
        <f>IFERROR(SUMPRODUCT(Y217:Y217*H217:H217),"0")</f>
        <v>0</v>
      </c>
      <c r="Z219" s="37"/>
      <c r="AA219" s="293"/>
      <c r="AB219" s="293"/>
      <c r="AC219" s="293"/>
    </row>
    <row r="220" spans="1:68" ht="16.5" customHeight="1" x14ac:dyDescent="0.25">
      <c r="A220" s="306" t="s">
        <v>320</v>
      </c>
      <c r="B220" s="301"/>
      <c r="C220" s="301"/>
      <c r="D220" s="301"/>
      <c r="E220" s="301"/>
      <c r="F220" s="301"/>
      <c r="G220" s="301"/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285"/>
      <c r="AB220" s="285"/>
      <c r="AC220" s="285"/>
    </row>
    <row r="221" spans="1:68" ht="14.25" customHeight="1" x14ac:dyDescent="0.25">
      <c r="A221" s="309" t="s">
        <v>64</v>
      </c>
      <c r="B221" s="301"/>
      <c r="C221" s="301"/>
      <c r="D221" s="301"/>
      <c r="E221" s="301"/>
      <c r="F221" s="301"/>
      <c r="G221" s="301"/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284"/>
      <c r="AB221" s="284"/>
      <c r="AC221" s="284"/>
    </row>
    <row r="222" spans="1:68" ht="27" customHeight="1" x14ac:dyDescent="0.25">
      <c r="A222" s="54" t="s">
        <v>321</v>
      </c>
      <c r="B222" s="54" t="s">
        <v>322</v>
      </c>
      <c r="C222" s="31">
        <v>4301071093</v>
      </c>
      <c r="D222" s="298">
        <v>4620207490709</v>
      </c>
      <c r="E222" s="299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295"/>
      <c r="R222" s="295"/>
      <c r="S222" s="295"/>
      <c r="T222" s="296"/>
      <c r="U222" s="34"/>
      <c r="V222" s="34"/>
      <c r="W222" s="35" t="s">
        <v>70</v>
      </c>
      <c r="X222" s="290">
        <v>36</v>
      </c>
      <c r="Y222" s="291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216" t="s">
        <v>323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196.92</v>
      </c>
      <c r="BN222" s="67">
        <f>IFERROR(Y222*I222,"0")</f>
        <v>196.92</v>
      </c>
      <c r="BO222" s="67">
        <f>IFERROR(X222/J222,"0")</f>
        <v>0.42857142857142855</v>
      </c>
      <c r="BP222" s="67">
        <f>IFERROR(Y222/J222,"0")</f>
        <v>0.42857142857142855</v>
      </c>
    </row>
    <row r="223" spans="1:68" x14ac:dyDescent="0.2">
      <c r="A223" s="300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01"/>
      <c r="M223" s="301"/>
      <c r="N223" s="301"/>
      <c r="O223" s="302"/>
      <c r="P223" s="303" t="s">
        <v>73</v>
      </c>
      <c r="Q223" s="304"/>
      <c r="R223" s="304"/>
      <c r="S223" s="304"/>
      <c r="T223" s="304"/>
      <c r="U223" s="304"/>
      <c r="V223" s="305"/>
      <c r="W223" s="37" t="s">
        <v>70</v>
      </c>
      <c r="X223" s="292">
        <f>IFERROR(SUM(X222:X222),"0")</f>
        <v>36</v>
      </c>
      <c r="Y223" s="292">
        <f>IFERROR(SUM(Y222:Y222),"0")</f>
        <v>36</v>
      </c>
      <c r="Z223" s="292">
        <f>IFERROR(IF(Z222="",0,Z222),"0")</f>
        <v>0.55800000000000005</v>
      </c>
      <c r="AA223" s="293"/>
      <c r="AB223" s="293"/>
      <c r="AC223" s="293"/>
    </row>
    <row r="224" spans="1:68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01"/>
      <c r="M224" s="301"/>
      <c r="N224" s="301"/>
      <c r="O224" s="302"/>
      <c r="P224" s="303" t="s">
        <v>73</v>
      </c>
      <c r="Q224" s="304"/>
      <c r="R224" s="304"/>
      <c r="S224" s="304"/>
      <c r="T224" s="304"/>
      <c r="U224" s="304"/>
      <c r="V224" s="305"/>
      <c r="W224" s="37" t="s">
        <v>74</v>
      </c>
      <c r="X224" s="292">
        <f>IFERROR(SUMPRODUCT(X222:X222*H222:H222),"0")</f>
        <v>187.20000000000002</v>
      </c>
      <c r="Y224" s="292">
        <f>IFERROR(SUMPRODUCT(Y222:Y222*H222:H222),"0")</f>
        <v>187.20000000000002</v>
      </c>
      <c r="Z224" s="37"/>
      <c r="AA224" s="293"/>
      <c r="AB224" s="293"/>
      <c r="AC224" s="293"/>
    </row>
    <row r="225" spans="1:68" ht="14.25" customHeight="1" x14ac:dyDescent="0.25">
      <c r="A225" s="309" t="s">
        <v>127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301"/>
      <c r="Y225" s="301"/>
      <c r="Z225" s="301"/>
      <c r="AA225" s="284"/>
      <c r="AB225" s="284"/>
      <c r="AC225" s="284"/>
    </row>
    <row r="226" spans="1:68" ht="27" customHeight="1" x14ac:dyDescent="0.25">
      <c r="A226" s="54" t="s">
        <v>324</v>
      </c>
      <c r="B226" s="54" t="s">
        <v>325</v>
      </c>
      <c r="C226" s="31">
        <v>4301135692</v>
      </c>
      <c r="D226" s="298">
        <v>4620207490570</v>
      </c>
      <c r="E226" s="299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4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295"/>
      <c r="R226" s="295"/>
      <c r="S226" s="295"/>
      <c r="T226" s="296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326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327</v>
      </c>
      <c r="B227" s="54" t="s">
        <v>328</v>
      </c>
      <c r="C227" s="31">
        <v>4301135691</v>
      </c>
      <c r="D227" s="298">
        <v>4620207490549</v>
      </c>
      <c r="E227" s="299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295"/>
      <c r="R227" s="295"/>
      <c r="S227" s="295"/>
      <c r="T227" s="296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326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329</v>
      </c>
      <c r="B228" s="54" t="s">
        <v>330</v>
      </c>
      <c r="C228" s="31">
        <v>4301135694</v>
      </c>
      <c r="D228" s="298">
        <v>4620207490501</v>
      </c>
      <c r="E228" s="299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295"/>
      <c r="R228" s="295"/>
      <c r="S228" s="295"/>
      <c r="T228" s="296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326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00"/>
      <c r="B229" s="301"/>
      <c r="C229" s="301"/>
      <c r="D229" s="301"/>
      <c r="E229" s="301"/>
      <c r="F229" s="301"/>
      <c r="G229" s="301"/>
      <c r="H229" s="301"/>
      <c r="I229" s="301"/>
      <c r="J229" s="301"/>
      <c r="K229" s="301"/>
      <c r="L229" s="301"/>
      <c r="M229" s="301"/>
      <c r="N229" s="301"/>
      <c r="O229" s="302"/>
      <c r="P229" s="303" t="s">
        <v>73</v>
      </c>
      <c r="Q229" s="304"/>
      <c r="R229" s="304"/>
      <c r="S229" s="304"/>
      <c r="T229" s="304"/>
      <c r="U229" s="304"/>
      <c r="V229" s="305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x14ac:dyDescent="0.2">
      <c r="A230" s="301"/>
      <c r="B230" s="301"/>
      <c r="C230" s="301"/>
      <c r="D230" s="301"/>
      <c r="E230" s="301"/>
      <c r="F230" s="301"/>
      <c r="G230" s="301"/>
      <c r="H230" s="301"/>
      <c r="I230" s="301"/>
      <c r="J230" s="301"/>
      <c r="K230" s="301"/>
      <c r="L230" s="301"/>
      <c r="M230" s="301"/>
      <c r="N230" s="301"/>
      <c r="O230" s="302"/>
      <c r="P230" s="303" t="s">
        <v>73</v>
      </c>
      <c r="Q230" s="304"/>
      <c r="R230" s="304"/>
      <c r="S230" s="304"/>
      <c r="T230" s="304"/>
      <c r="U230" s="304"/>
      <c r="V230" s="305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customHeight="1" x14ac:dyDescent="0.25">
      <c r="A231" s="306" t="s">
        <v>331</v>
      </c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M231" s="301"/>
      <c r="N231" s="301"/>
      <c r="O231" s="301"/>
      <c r="P231" s="301"/>
      <c r="Q231" s="301"/>
      <c r="R231" s="301"/>
      <c r="S231" s="301"/>
      <c r="T231" s="301"/>
      <c r="U231" s="301"/>
      <c r="V231" s="301"/>
      <c r="W231" s="301"/>
      <c r="X231" s="301"/>
      <c r="Y231" s="301"/>
      <c r="Z231" s="301"/>
      <c r="AA231" s="285"/>
      <c r="AB231" s="285"/>
      <c r="AC231" s="285"/>
    </row>
    <row r="232" spans="1:68" ht="14.25" customHeight="1" x14ac:dyDescent="0.25">
      <c r="A232" s="309" t="s">
        <v>64</v>
      </c>
      <c r="B232" s="301"/>
      <c r="C232" s="301"/>
      <c r="D232" s="301"/>
      <c r="E232" s="301"/>
      <c r="F232" s="301"/>
      <c r="G232" s="301"/>
      <c r="H232" s="301"/>
      <c r="I232" s="301"/>
      <c r="J232" s="301"/>
      <c r="K232" s="301"/>
      <c r="L232" s="301"/>
      <c r="M232" s="301"/>
      <c r="N232" s="301"/>
      <c r="O232" s="301"/>
      <c r="P232" s="301"/>
      <c r="Q232" s="301"/>
      <c r="R232" s="301"/>
      <c r="S232" s="301"/>
      <c r="T232" s="301"/>
      <c r="U232" s="301"/>
      <c r="V232" s="301"/>
      <c r="W232" s="301"/>
      <c r="X232" s="301"/>
      <c r="Y232" s="301"/>
      <c r="Z232" s="301"/>
      <c r="AA232" s="284"/>
      <c r="AB232" s="284"/>
      <c r="AC232" s="284"/>
    </row>
    <row r="233" spans="1:68" ht="16.5" customHeight="1" x14ac:dyDescent="0.25">
      <c r="A233" s="54" t="s">
        <v>332</v>
      </c>
      <c r="B233" s="54" t="s">
        <v>333</v>
      </c>
      <c r="C233" s="31">
        <v>4301071063</v>
      </c>
      <c r="D233" s="298">
        <v>4607111039019</v>
      </c>
      <c r="E233" s="299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295"/>
      <c r="R233" s="295"/>
      <c r="S233" s="295"/>
      <c r="T233" s="296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334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335</v>
      </c>
      <c r="B234" s="54" t="s">
        <v>336</v>
      </c>
      <c r="C234" s="31">
        <v>4301071000</v>
      </c>
      <c r="D234" s="298">
        <v>4607111038708</v>
      </c>
      <c r="E234" s="299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295"/>
      <c r="R234" s="295"/>
      <c r="S234" s="295"/>
      <c r="T234" s="296"/>
      <c r="U234" s="34"/>
      <c r="V234" s="34"/>
      <c r="W234" s="35" t="s">
        <v>70</v>
      </c>
      <c r="X234" s="290">
        <v>0</v>
      </c>
      <c r="Y234" s="291">
        <f>IFERROR(IF(X234="","",X234),"")</f>
        <v>0</v>
      </c>
      <c r="Z234" s="36">
        <f>IFERROR(IF(X234="","",X234*0.0155),"")</f>
        <v>0</v>
      </c>
      <c r="AA234" s="56"/>
      <c r="AB234" s="57"/>
      <c r="AC234" s="226" t="s">
        <v>334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00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01"/>
      <c r="M235" s="301"/>
      <c r="N235" s="301"/>
      <c r="O235" s="302"/>
      <c r="P235" s="303" t="s">
        <v>73</v>
      </c>
      <c r="Q235" s="304"/>
      <c r="R235" s="304"/>
      <c r="S235" s="304"/>
      <c r="T235" s="304"/>
      <c r="U235" s="304"/>
      <c r="V235" s="305"/>
      <c r="W235" s="37" t="s">
        <v>70</v>
      </c>
      <c r="X235" s="292">
        <f>IFERROR(SUM(X233:X234),"0")</f>
        <v>0</v>
      </c>
      <c r="Y235" s="292">
        <f>IFERROR(SUM(Y233:Y234),"0")</f>
        <v>0</v>
      </c>
      <c r="Z235" s="292">
        <f>IFERROR(IF(Z233="",0,Z233),"0")+IFERROR(IF(Z234="",0,Z234),"0")</f>
        <v>0</v>
      </c>
      <c r="AA235" s="293"/>
      <c r="AB235" s="293"/>
      <c r="AC235" s="293"/>
    </row>
    <row r="236" spans="1:68" x14ac:dyDescent="0.2">
      <c r="A236" s="301"/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2"/>
      <c r="P236" s="303" t="s">
        <v>73</v>
      </c>
      <c r="Q236" s="304"/>
      <c r="R236" s="304"/>
      <c r="S236" s="304"/>
      <c r="T236" s="304"/>
      <c r="U236" s="304"/>
      <c r="V236" s="305"/>
      <c r="W236" s="37" t="s">
        <v>74</v>
      </c>
      <c r="X236" s="292">
        <f>IFERROR(SUMPRODUCT(X233:X234*H233:H234),"0")</f>
        <v>0</v>
      </c>
      <c r="Y236" s="292">
        <f>IFERROR(SUMPRODUCT(Y233:Y234*H233:H234),"0")</f>
        <v>0</v>
      </c>
      <c r="Z236" s="37"/>
      <c r="AA236" s="293"/>
      <c r="AB236" s="293"/>
      <c r="AC236" s="293"/>
    </row>
    <row r="237" spans="1:68" ht="27.75" customHeight="1" x14ac:dyDescent="0.2">
      <c r="A237" s="344" t="s">
        <v>337</v>
      </c>
      <c r="B237" s="345"/>
      <c r="C237" s="345"/>
      <c r="D237" s="345"/>
      <c r="E237" s="345"/>
      <c r="F237" s="345"/>
      <c r="G237" s="345"/>
      <c r="H237" s="345"/>
      <c r="I237" s="345"/>
      <c r="J237" s="345"/>
      <c r="K237" s="345"/>
      <c r="L237" s="345"/>
      <c r="M237" s="345"/>
      <c r="N237" s="345"/>
      <c r="O237" s="345"/>
      <c r="P237" s="345"/>
      <c r="Q237" s="345"/>
      <c r="R237" s="345"/>
      <c r="S237" s="345"/>
      <c r="T237" s="345"/>
      <c r="U237" s="345"/>
      <c r="V237" s="345"/>
      <c r="W237" s="345"/>
      <c r="X237" s="345"/>
      <c r="Y237" s="345"/>
      <c r="Z237" s="345"/>
      <c r="AA237" s="48"/>
      <c r="AB237" s="48"/>
      <c r="AC237" s="48"/>
    </row>
    <row r="238" spans="1:68" ht="16.5" customHeight="1" x14ac:dyDescent="0.25">
      <c r="A238" s="306" t="s">
        <v>338</v>
      </c>
      <c r="B238" s="301"/>
      <c r="C238" s="301"/>
      <c r="D238" s="301"/>
      <c r="E238" s="301"/>
      <c r="F238" s="301"/>
      <c r="G238" s="301"/>
      <c r="H238" s="301"/>
      <c r="I238" s="301"/>
      <c r="J238" s="301"/>
      <c r="K238" s="301"/>
      <c r="L238" s="301"/>
      <c r="M238" s="301"/>
      <c r="N238" s="301"/>
      <c r="O238" s="301"/>
      <c r="P238" s="301"/>
      <c r="Q238" s="301"/>
      <c r="R238" s="301"/>
      <c r="S238" s="301"/>
      <c r="T238" s="301"/>
      <c r="U238" s="301"/>
      <c r="V238" s="301"/>
      <c r="W238" s="301"/>
      <c r="X238" s="301"/>
      <c r="Y238" s="301"/>
      <c r="Z238" s="301"/>
      <c r="AA238" s="285"/>
      <c r="AB238" s="285"/>
      <c r="AC238" s="285"/>
    </row>
    <row r="239" spans="1:68" ht="14.25" customHeight="1" x14ac:dyDescent="0.25">
      <c r="A239" s="309" t="s">
        <v>64</v>
      </c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301"/>
      <c r="AA239" s="284"/>
      <c r="AB239" s="284"/>
      <c r="AC239" s="284"/>
    </row>
    <row r="240" spans="1:68" ht="27" customHeight="1" x14ac:dyDescent="0.25">
      <c r="A240" s="54" t="s">
        <v>339</v>
      </c>
      <c r="B240" s="54" t="s">
        <v>340</v>
      </c>
      <c r="C240" s="31">
        <v>4301071036</v>
      </c>
      <c r="D240" s="298">
        <v>4607111036162</v>
      </c>
      <c r="E240" s="299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295"/>
      <c r="R240" s="295"/>
      <c r="S240" s="295"/>
      <c r="T240" s="296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341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00"/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2"/>
      <c r="P241" s="303" t="s">
        <v>73</v>
      </c>
      <c r="Q241" s="304"/>
      <c r="R241" s="304"/>
      <c r="S241" s="304"/>
      <c r="T241" s="304"/>
      <c r="U241" s="304"/>
      <c r="V241" s="305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x14ac:dyDescent="0.2">
      <c r="A242" s="301"/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2"/>
      <c r="P242" s="303" t="s">
        <v>73</v>
      </c>
      <c r="Q242" s="304"/>
      <c r="R242" s="304"/>
      <c r="S242" s="304"/>
      <c r="T242" s="304"/>
      <c r="U242" s="304"/>
      <c r="V242" s="305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customHeight="1" x14ac:dyDescent="0.2">
      <c r="A243" s="344" t="s">
        <v>342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48"/>
      <c r="AB243" s="48"/>
      <c r="AC243" s="48"/>
    </row>
    <row r="244" spans="1:68" ht="16.5" customHeight="1" x14ac:dyDescent="0.25">
      <c r="A244" s="306" t="s">
        <v>343</v>
      </c>
      <c r="B244" s="301"/>
      <c r="C244" s="301"/>
      <c r="D244" s="301"/>
      <c r="E244" s="301"/>
      <c r="F244" s="301"/>
      <c r="G244" s="301"/>
      <c r="H244" s="301"/>
      <c r="I244" s="301"/>
      <c r="J244" s="301"/>
      <c r="K244" s="301"/>
      <c r="L244" s="301"/>
      <c r="M244" s="301"/>
      <c r="N244" s="301"/>
      <c r="O244" s="301"/>
      <c r="P244" s="301"/>
      <c r="Q244" s="301"/>
      <c r="R244" s="301"/>
      <c r="S244" s="301"/>
      <c r="T244" s="301"/>
      <c r="U244" s="301"/>
      <c r="V244" s="301"/>
      <c r="W244" s="301"/>
      <c r="X244" s="301"/>
      <c r="Y244" s="301"/>
      <c r="Z244" s="301"/>
      <c r="AA244" s="285"/>
      <c r="AB244" s="285"/>
      <c r="AC244" s="285"/>
    </row>
    <row r="245" spans="1:68" ht="14.25" customHeight="1" x14ac:dyDescent="0.25">
      <c r="A245" s="309" t="s">
        <v>64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301"/>
      <c r="AA245" s="284"/>
      <c r="AB245" s="284"/>
      <c r="AC245" s="284"/>
    </row>
    <row r="246" spans="1:68" ht="27" customHeight="1" x14ac:dyDescent="0.25">
      <c r="A246" s="54" t="s">
        <v>344</v>
      </c>
      <c r="B246" s="54" t="s">
        <v>345</v>
      </c>
      <c r="C246" s="31">
        <v>4301071029</v>
      </c>
      <c r="D246" s="298">
        <v>4607111035899</v>
      </c>
      <c r="E246" s="299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295"/>
      <c r="R246" s="295"/>
      <c r="S246" s="295"/>
      <c r="T246" s="296"/>
      <c r="U246" s="34"/>
      <c r="V246" s="34"/>
      <c r="W246" s="35" t="s">
        <v>70</v>
      </c>
      <c r="X246" s="290">
        <v>60</v>
      </c>
      <c r="Y246" s="291">
        <f>IFERROR(IF(X246="","",X246),"")</f>
        <v>60</v>
      </c>
      <c r="Z246" s="36">
        <f>IFERROR(IF(X246="","",X246*0.0155),"")</f>
        <v>0.92999999999999994</v>
      </c>
      <c r="AA246" s="56"/>
      <c r="AB246" s="57"/>
      <c r="AC246" s="230" t="s">
        <v>248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315.71999999999997</v>
      </c>
      <c r="BN246" s="67">
        <f>IFERROR(Y246*I246,"0")</f>
        <v>315.71999999999997</v>
      </c>
      <c r="BO246" s="67">
        <f>IFERROR(X246/J246,"0")</f>
        <v>0.7142857142857143</v>
      </c>
      <c r="BP246" s="67">
        <f>IFERROR(Y246/J246,"0")</f>
        <v>0.7142857142857143</v>
      </c>
    </row>
    <row r="247" spans="1:68" x14ac:dyDescent="0.2">
      <c r="A247" s="300"/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2"/>
      <c r="P247" s="303" t="s">
        <v>73</v>
      </c>
      <c r="Q247" s="304"/>
      <c r="R247" s="304"/>
      <c r="S247" s="304"/>
      <c r="T247" s="304"/>
      <c r="U247" s="304"/>
      <c r="V247" s="305"/>
      <c r="W247" s="37" t="s">
        <v>70</v>
      </c>
      <c r="X247" s="292">
        <f>IFERROR(SUM(X246:X246),"0")</f>
        <v>60</v>
      </c>
      <c r="Y247" s="292">
        <f>IFERROR(SUM(Y246:Y246),"0")</f>
        <v>60</v>
      </c>
      <c r="Z247" s="292">
        <f>IFERROR(IF(Z246="",0,Z246),"0")</f>
        <v>0.92999999999999994</v>
      </c>
      <c r="AA247" s="293"/>
      <c r="AB247" s="293"/>
      <c r="AC247" s="293"/>
    </row>
    <row r="248" spans="1:68" x14ac:dyDescent="0.2">
      <c r="A248" s="301"/>
      <c r="B248" s="301"/>
      <c r="C248" s="301"/>
      <c r="D248" s="301"/>
      <c r="E248" s="301"/>
      <c r="F248" s="301"/>
      <c r="G248" s="301"/>
      <c r="H248" s="301"/>
      <c r="I248" s="301"/>
      <c r="J248" s="301"/>
      <c r="K248" s="301"/>
      <c r="L248" s="301"/>
      <c r="M248" s="301"/>
      <c r="N248" s="301"/>
      <c r="O248" s="302"/>
      <c r="P248" s="303" t="s">
        <v>73</v>
      </c>
      <c r="Q248" s="304"/>
      <c r="R248" s="304"/>
      <c r="S248" s="304"/>
      <c r="T248" s="304"/>
      <c r="U248" s="304"/>
      <c r="V248" s="305"/>
      <c r="W248" s="37" t="s">
        <v>74</v>
      </c>
      <c r="X248" s="292">
        <f>IFERROR(SUMPRODUCT(X246:X246*H246:H246),"0")</f>
        <v>300</v>
      </c>
      <c r="Y248" s="292">
        <f>IFERROR(SUMPRODUCT(Y246:Y246*H246:H246),"0")</f>
        <v>300</v>
      </c>
      <c r="Z248" s="37"/>
      <c r="AA248" s="293"/>
      <c r="AB248" s="293"/>
      <c r="AC248" s="293"/>
    </row>
    <row r="249" spans="1:68" ht="27.75" customHeight="1" x14ac:dyDescent="0.2">
      <c r="A249" s="344" t="s">
        <v>346</v>
      </c>
      <c r="B249" s="345"/>
      <c r="C249" s="345"/>
      <c r="D249" s="345"/>
      <c r="E249" s="345"/>
      <c r="F249" s="345"/>
      <c r="G249" s="345"/>
      <c r="H249" s="345"/>
      <c r="I249" s="345"/>
      <c r="J249" s="345"/>
      <c r="K249" s="345"/>
      <c r="L249" s="345"/>
      <c r="M249" s="345"/>
      <c r="N249" s="345"/>
      <c r="O249" s="345"/>
      <c r="P249" s="345"/>
      <c r="Q249" s="345"/>
      <c r="R249" s="345"/>
      <c r="S249" s="345"/>
      <c r="T249" s="345"/>
      <c r="U249" s="345"/>
      <c r="V249" s="345"/>
      <c r="W249" s="345"/>
      <c r="X249" s="345"/>
      <c r="Y249" s="345"/>
      <c r="Z249" s="345"/>
      <c r="AA249" s="48"/>
      <c r="AB249" s="48"/>
      <c r="AC249" s="48"/>
    </row>
    <row r="250" spans="1:68" ht="16.5" customHeight="1" x14ac:dyDescent="0.25">
      <c r="A250" s="306" t="s">
        <v>347</v>
      </c>
      <c r="B250" s="301"/>
      <c r="C250" s="301"/>
      <c r="D250" s="301"/>
      <c r="E250" s="301"/>
      <c r="F250" s="301"/>
      <c r="G250" s="301"/>
      <c r="H250" s="301"/>
      <c r="I250" s="301"/>
      <c r="J250" s="301"/>
      <c r="K250" s="301"/>
      <c r="L250" s="301"/>
      <c r="M250" s="301"/>
      <c r="N250" s="301"/>
      <c r="O250" s="301"/>
      <c r="P250" s="301"/>
      <c r="Q250" s="301"/>
      <c r="R250" s="301"/>
      <c r="S250" s="301"/>
      <c r="T250" s="301"/>
      <c r="U250" s="301"/>
      <c r="V250" s="301"/>
      <c r="W250" s="301"/>
      <c r="X250" s="301"/>
      <c r="Y250" s="301"/>
      <c r="Z250" s="301"/>
      <c r="AA250" s="285"/>
      <c r="AB250" s="285"/>
      <c r="AC250" s="285"/>
    </row>
    <row r="251" spans="1:68" ht="14.25" customHeight="1" x14ac:dyDescent="0.25">
      <c r="A251" s="309" t="s">
        <v>348</v>
      </c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01"/>
      <c r="M251" s="301"/>
      <c r="N251" s="301"/>
      <c r="O251" s="301"/>
      <c r="P251" s="301"/>
      <c r="Q251" s="301"/>
      <c r="R251" s="301"/>
      <c r="S251" s="301"/>
      <c r="T251" s="301"/>
      <c r="U251" s="301"/>
      <c r="V251" s="301"/>
      <c r="W251" s="301"/>
      <c r="X251" s="301"/>
      <c r="Y251" s="301"/>
      <c r="Z251" s="301"/>
      <c r="AA251" s="284"/>
      <c r="AB251" s="284"/>
      <c r="AC251" s="284"/>
    </row>
    <row r="252" spans="1:68" ht="27" customHeight="1" x14ac:dyDescent="0.25">
      <c r="A252" s="54" t="s">
        <v>349</v>
      </c>
      <c r="B252" s="54" t="s">
        <v>350</v>
      </c>
      <c r="C252" s="31">
        <v>4301133004</v>
      </c>
      <c r="D252" s="298">
        <v>4607111039774</v>
      </c>
      <c r="E252" s="299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351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0"/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2"/>
      <c r="P253" s="303" t="s">
        <v>73</v>
      </c>
      <c r="Q253" s="304"/>
      <c r="R253" s="304"/>
      <c r="S253" s="304"/>
      <c r="T253" s="304"/>
      <c r="U253" s="304"/>
      <c r="V253" s="305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1"/>
      <c r="B254" s="301"/>
      <c r="C254" s="301"/>
      <c r="D254" s="301"/>
      <c r="E254" s="301"/>
      <c r="F254" s="301"/>
      <c r="G254" s="301"/>
      <c r="H254" s="301"/>
      <c r="I254" s="301"/>
      <c r="J254" s="301"/>
      <c r="K254" s="301"/>
      <c r="L254" s="301"/>
      <c r="M254" s="301"/>
      <c r="N254" s="301"/>
      <c r="O254" s="302"/>
      <c r="P254" s="303" t="s">
        <v>73</v>
      </c>
      <c r="Q254" s="304"/>
      <c r="R254" s="304"/>
      <c r="S254" s="304"/>
      <c r="T254" s="304"/>
      <c r="U254" s="304"/>
      <c r="V254" s="305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customHeight="1" x14ac:dyDescent="0.25">
      <c r="A255" s="309" t="s">
        <v>127</v>
      </c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01"/>
      <c r="M255" s="301"/>
      <c r="N255" s="301"/>
      <c r="O255" s="301"/>
      <c r="P255" s="301"/>
      <c r="Q255" s="301"/>
      <c r="R255" s="301"/>
      <c r="S255" s="301"/>
      <c r="T255" s="301"/>
      <c r="U255" s="301"/>
      <c r="V255" s="301"/>
      <c r="W255" s="301"/>
      <c r="X255" s="301"/>
      <c r="Y255" s="301"/>
      <c r="Z255" s="301"/>
      <c r="AA255" s="284"/>
      <c r="AB255" s="284"/>
      <c r="AC255" s="284"/>
    </row>
    <row r="256" spans="1:68" ht="37.5" customHeight="1" x14ac:dyDescent="0.25">
      <c r="A256" s="54" t="s">
        <v>352</v>
      </c>
      <c r="B256" s="54" t="s">
        <v>353</v>
      </c>
      <c r="C256" s="31">
        <v>4301135400</v>
      </c>
      <c r="D256" s="298">
        <v>4607111039361</v>
      </c>
      <c r="E256" s="299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351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00"/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2"/>
      <c r="P257" s="303" t="s">
        <v>73</v>
      </c>
      <c r="Q257" s="304"/>
      <c r="R257" s="304"/>
      <c r="S257" s="304"/>
      <c r="T257" s="304"/>
      <c r="U257" s="304"/>
      <c r="V257" s="305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1"/>
      <c r="B258" s="301"/>
      <c r="C258" s="301"/>
      <c r="D258" s="301"/>
      <c r="E258" s="301"/>
      <c r="F258" s="301"/>
      <c r="G258" s="301"/>
      <c r="H258" s="301"/>
      <c r="I258" s="301"/>
      <c r="J258" s="301"/>
      <c r="K258" s="301"/>
      <c r="L258" s="301"/>
      <c r="M258" s="301"/>
      <c r="N258" s="301"/>
      <c r="O258" s="302"/>
      <c r="P258" s="303" t="s">
        <v>73</v>
      </c>
      <c r="Q258" s="304"/>
      <c r="R258" s="304"/>
      <c r="S258" s="304"/>
      <c r="T258" s="304"/>
      <c r="U258" s="304"/>
      <c r="V258" s="305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customHeight="1" x14ac:dyDescent="0.2">
      <c r="A259" s="344" t="s">
        <v>354</v>
      </c>
      <c r="B259" s="345"/>
      <c r="C259" s="345"/>
      <c r="D259" s="345"/>
      <c r="E259" s="345"/>
      <c r="F259" s="345"/>
      <c r="G259" s="345"/>
      <c r="H259" s="345"/>
      <c r="I259" s="345"/>
      <c r="J259" s="345"/>
      <c r="K259" s="345"/>
      <c r="L259" s="345"/>
      <c r="M259" s="345"/>
      <c r="N259" s="345"/>
      <c r="O259" s="345"/>
      <c r="P259" s="345"/>
      <c r="Q259" s="345"/>
      <c r="R259" s="345"/>
      <c r="S259" s="345"/>
      <c r="T259" s="345"/>
      <c r="U259" s="345"/>
      <c r="V259" s="345"/>
      <c r="W259" s="345"/>
      <c r="X259" s="345"/>
      <c r="Y259" s="345"/>
      <c r="Z259" s="345"/>
      <c r="AA259" s="48"/>
      <c r="AB259" s="48"/>
      <c r="AC259" s="48"/>
    </row>
    <row r="260" spans="1:68" ht="16.5" customHeight="1" x14ac:dyDescent="0.25">
      <c r="A260" s="306" t="s">
        <v>354</v>
      </c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01"/>
      <c r="M260" s="301"/>
      <c r="N260" s="301"/>
      <c r="O260" s="301"/>
      <c r="P260" s="301"/>
      <c r="Q260" s="301"/>
      <c r="R260" s="301"/>
      <c r="S260" s="301"/>
      <c r="T260" s="301"/>
      <c r="U260" s="301"/>
      <c r="V260" s="301"/>
      <c r="W260" s="301"/>
      <c r="X260" s="301"/>
      <c r="Y260" s="301"/>
      <c r="Z260" s="301"/>
      <c r="AA260" s="285"/>
      <c r="AB260" s="285"/>
      <c r="AC260" s="285"/>
    </row>
    <row r="261" spans="1:68" ht="14.25" customHeight="1" x14ac:dyDescent="0.25">
      <c r="A261" s="309" t="s">
        <v>64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301"/>
      <c r="Y261" s="301"/>
      <c r="Z261" s="301"/>
      <c r="AA261" s="284"/>
      <c r="AB261" s="284"/>
      <c r="AC261" s="284"/>
    </row>
    <row r="262" spans="1:68" ht="27" customHeight="1" x14ac:dyDescent="0.25">
      <c r="A262" s="54" t="s">
        <v>355</v>
      </c>
      <c r="B262" s="54" t="s">
        <v>356</v>
      </c>
      <c r="C262" s="31">
        <v>4301071014</v>
      </c>
      <c r="D262" s="298">
        <v>4640242181264</v>
      </c>
      <c r="E262" s="299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1" t="s">
        <v>357</v>
      </c>
      <c r="Q262" s="295"/>
      <c r="R262" s="295"/>
      <c r="S262" s="295"/>
      <c r="T262" s="296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358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4301071021</v>
      </c>
      <c r="D263" s="298">
        <v>4640242181325</v>
      </c>
      <c r="E263" s="299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77" t="s">
        <v>361</v>
      </c>
      <c r="Q263" s="295"/>
      <c r="R263" s="295"/>
      <c r="S263" s="295"/>
      <c r="T263" s="296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358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4301070993</v>
      </c>
      <c r="D264" s="298">
        <v>4640242180670</v>
      </c>
      <c r="E264" s="299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86" t="s">
        <v>364</v>
      </c>
      <c r="Q264" s="295"/>
      <c r="R264" s="295"/>
      <c r="S264" s="295"/>
      <c r="T264" s="296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365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0"/>
      <c r="B265" s="301"/>
      <c r="C265" s="301"/>
      <c r="D265" s="301"/>
      <c r="E265" s="301"/>
      <c r="F265" s="301"/>
      <c r="G265" s="301"/>
      <c r="H265" s="301"/>
      <c r="I265" s="301"/>
      <c r="J265" s="301"/>
      <c r="K265" s="301"/>
      <c r="L265" s="301"/>
      <c r="M265" s="301"/>
      <c r="N265" s="301"/>
      <c r="O265" s="302"/>
      <c r="P265" s="303" t="s">
        <v>73</v>
      </c>
      <c r="Q265" s="304"/>
      <c r="R265" s="304"/>
      <c r="S265" s="304"/>
      <c r="T265" s="304"/>
      <c r="U265" s="304"/>
      <c r="V265" s="305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x14ac:dyDescent="0.2">
      <c r="A266" s="301"/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2"/>
      <c r="P266" s="303" t="s">
        <v>73</v>
      </c>
      <c r="Q266" s="304"/>
      <c r="R266" s="304"/>
      <c r="S266" s="304"/>
      <c r="T266" s="304"/>
      <c r="U266" s="304"/>
      <c r="V266" s="305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customHeight="1" x14ac:dyDescent="0.25">
      <c r="A267" s="309" t="s">
        <v>77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301"/>
      <c r="Y267" s="301"/>
      <c r="Z267" s="301"/>
      <c r="AA267" s="284"/>
      <c r="AB267" s="284"/>
      <c r="AC267" s="284"/>
    </row>
    <row r="268" spans="1:68" ht="27" customHeight="1" x14ac:dyDescent="0.25">
      <c r="A268" s="54" t="s">
        <v>366</v>
      </c>
      <c r="B268" s="54" t="s">
        <v>367</v>
      </c>
      <c r="C268" s="31">
        <v>4301132080</v>
      </c>
      <c r="D268" s="298">
        <v>4640242180397</v>
      </c>
      <c r="E268" s="299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295"/>
      <c r="R268" s="295"/>
      <c r="S268" s="295"/>
      <c r="T268" s="296"/>
      <c r="U268" s="34"/>
      <c r="V268" s="34"/>
      <c r="W268" s="35" t="s">
        <v>70</v>
      </c>
      <c r="X268" s="290">
        <v>72</v>
      </c>
      <c r="Y268" s="291">
        <f>IFERROR(IF(X268="","",X268),"")</f>
        <v>72</v>
      </c>
      <c r="Z268" s="36">
        <f>IFERROR(IF(X268="","",X268*0.0155),"")</f>
        <v>1.1160000000000001</v>
      </c>
      <c r="AA268" s="56"/>
      <c r="AB268" s="57"/>
      <c r="AC268" s="242" t="s">
        <v>368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450.71999999999997</v>
      </c>
      <c r="BN268" s="67">
        <f>IFERROR(Y268*I268,"0")</f>
        <v>450.71999999999997</v>
      </c>
      <c r="BO268" s="67">
        <f>IFERROR(X268/J268,"0")</f>
        <v>0.8571428571428571</v>
      </c>
      <c r="BP268" s="67">
        <f>IFERROR(Y268/J268,"0")</f>
        <v>0.8571428571428571</v>
      </c>
    </row>
    <row r="269" spans="1:68" x14ac:dyDescent="0.2">
      <c r="A269" s="300"/>
      <c r="B269" s="301"/>
      <c r="C269" s="301"/>
      <c r="D269" s="301"/>
      <c r="E269" s="301"/>
      <c r="F269" s="301"/>
      <c r="G269" s="301"/>
      <c r="H269" s="301"/>
      <c r="I269" s="301"/>
      <c r="J269" s="301"/>
      <c r="K269" s="301"/>
      <c r="L269" s="301"/>
      <c r="M269" s="301"/>
      <c r="N269" s="301"/>
      <c r="O269" s="302"/>
      <c r="P269" s="303" t="s">
        <v>73</v>
      </c>
      <c r="Q269" s="304"/>
      <c r="R269" s="304"/>
      <c r="S269" s="304"/>
      <c r="T269" s="304"/>
      <c r="U269" s="304"/>
      <c r="V269" s="305"/>
      <c r="W269" s="37" t="s">
        <v>70</v>
      </c>
      <c r="X269" s="292">
        <f>IFERROR(SUM(X268:X268),"0")</f>
        <v>72</v>
      </c>
      <c r="Y269" s="292">
        <f>IFERROR(SUM(Y268:Y268),"0")</f>
        <v>72</v>
      </c>
      <c r="Z269" s="292">
        <f>IFERROR(IF(Z268="",0,Z268),"0")</f>
        <v>1.1160000000000001</v>
      </c>
      <c r="AA269" s="293"/>
      <c r="AB269" s="293"/>
      <c r="AC269" s="293"/>
    </row>
    <row r="270" spans="1:68" x14ac:dyDescent="0.2">
      <c r="A270" s="301"/>
      <c r="B270" s="301"/>
      <c r="C270" s="301"/>
      <c r="D270" s="301"/>
      <c r="E270" s="301"/>
      <c r="F270" s="301"/>
      <c r="G270" s="301"/>
      <c r="H270" s="301"/>
      <c r="I270" s="301"/>
      <c r="J270" s="301"/>
      <c r="K270" s="301"/>
      <c r="L270" s="301"/>
      <c r="M270" s="301"/>
      <c r="N270" s="301"/>
      <c r="O270" s="302"/>
      <c r="P270" s="303" t="s">
        <v>73</v>
      </c>
      <c r="Q270" s="304"/>
      <c r="R270" s="304"/>
      <c r="S270" s="304"/>
      <c r="T270" s="304"/>
      <c r="U270" s="304"/>
      <c r="V270" s="305"/>
      <c r="W270" s="37" t="s">
        <v>74</v>
      </c>
      <c r="X270" s="292">
        <f>IFERROR(SUMPRODUCT(X268:X268*H268:H268),"0")</f>
        <v>432</v>
      </c>
      <c r="Y270" s="292">
        <f>IFERROR(SUMPRODUCT(Y268:Y268*H268:H268),"0")</f>
        <v>432</v>
      </c>
      <c r="Z270" s="37"/>
      <c r="AA270" s="293"/>
      <c r="AB270" s="293"/>
      <c r="AC270" s="293"/>
    </row>
    <row r="271" spans="1:68" ht="14.25" customHeight="1" x14ac:dyDescent="0.25">
      <c r="A271" s="309" t="s">
        <v>121</v>
      </c>
      <c r="B271" s="301"/>
      <c r="C271" s="301"/>
      <c r="D271" s="301"/>
      <c r="E271" s="301"/>
      <c r="F271" s="301"/>
      <c r="G271" s="301"/>
      <c r="H271" s="301"/>
      <c r="I271" s="301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301"/>
      <c r="V271" s="301"/>
      <c r="W271" s="301"/>
      <c r="X271" s="301"/>
      <c r="Y271" s="301"/>
      <c r="Z271" s="301"/>
      <c r="AA271" s="284"/>
      <c r="AB271" s="284"/>
      <c r="AC271" s="284"/>
    </row>
    <row r="272" spans="1:68" ht="27" customHeight="1" x14ac:dyDescent="0.25">
      <c r="A272" s="54" t="s">
        <v>369</v>
      </c>
      <c r="B272" s="54" t="s">
        <v>370</v>
      </c>
      <c r="C272" s="31">
        <v>4301136051</v>
      </c>
      <c r="D272" s="298">
        <v>4640242180304</v>
      </c>
      <c r="E272" s="299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390" t="s">
        <v>371</v>
      </c>
      <c r="Q272" s="295"/>
      <c r="R272" s="295"/>
      <c r="S272" s="295"/>
      <c r="T272" s="296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372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373</v>
      </c>
      <c r="B273" s="54" t="s">
        <v>374</v>
      </c>
      <c r="C273" s="31">
        <v>4301136053</v>
      </c>
      <c r="D273" s="298">
        <v>4640242180236</v>
      </c>
      <c r="E273" s="299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295"/>
      <c r="R273" s="295"/>
      <c r="S273" s="295"/>
      <c r="T273" s="296"/>
      <c r="U273" s="34"/>
      <c r="V273" s="34"/>
      <c r="W273" s="35" t="s">
        <v>70</v>
      </c>
      <c r="X273" s="290">
        <v>48</v>
      </c>
      <c r="Y273" s="291">
        <f>IFERROR(IF(X273="","",X273),"")</f>
        <v>48</v>
      </c>
      <c r="Z273" s="36">
        <f>IFERROR(IF(X273="","",X273*0.0155),"")</f>
        <v>0.74399999999999999</v>
      </c>
      <c r="AA273" s="56"/>
      <c r="AB273" s="57"/>
      <c r="AC273" s="246" t="s">
        <v>372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251.28000000000003</v>
      </c>
      <c r="BN273" s="67">
        <f>IFERROR(Y273*I273,"0")</f>
        <v>251.28000000000003</v>
      </c>
      <c r="BO273" s="67">
        <f>IFERROR(X273/J273,"0")</f>
        <v>0.5714285714285714</v>
      </c>
      <c r="BP273" s="67">
        <f>IFERROR(Y273/J273,"0")</f>
        <v>0.5714285714285714</v>
      </c>
    </row>
    <row r="274" spans="1:68" ht="27" customHeight="1" x14ac:dyDescent="0.25">
      <c r="A274" s="54" t="s">
        <v>375</v>
      </c>
      <c r="B274" s="54" t="s">
        <v>376</v>
      </c>
      <c r="C274" s="31">
        <v>4301136052</v>
      </c>
      <c r="D274" s="298">
        <v>4640242180410</v>
      </c>
      <c r="E274" s="299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295"/>
      <c r="R274" s="295"/>
      <c r="S274" s="295"/>
      <c r="T274" s="296"/>
      <c r="U274" s="34"/>
      <c r="V274" s="34"/>
      <c r="W274" s="35" t="s">
        <v>70</v>
      </c>
      <c r="X274" s="290">
        <v>14</v>
      </c>
      <c r="Y274" s="291">
        <f>IFERROR(IF(X274="","",X274),"")</f>
        <v>14</v>
      </c>
      <c r="Z274" s="36">
        <f>IFERROR(IF(X274="","",X274*0.00936),"")</f>
        <v>0.13103999999999999</v>
      </c>
      <c r="AA274" s="56"/>
      <c r="AB274" s="57"/>
      <c r="AC274" s="248" t="s">
        <v>372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34.048000000000002</v>
      </c>
      <c r="BN274" s="67">
        <f>IFERROR(Y274*I274,"0")</f>
        <v>34.048000000000002</v>
      </c>
      <c r="BO274" s="67">
        <f>IFERROR(X274/J274,"0")</f>
        <v>0.1111111111111111</v>
      </c>
      <c r="BP274" s="67">
        <f>IFERROR(Y274/J274,"0")</f>
        <v>0.1111111111111111</v>
      </c>
    </row>
    <row r="275" spans="1:68" x14ac:dyDescent="0.2">
      <c r="A275" s="300"/>
      <c r="B275" s="301"/>
      <c r="C275" s="301"/>
      <c r="D275" s="301"/>
      <c r="E275" s="301"/>
      <c r="F275" s="301"/>
      <c r="G275" s="301"/>
      <c r="H275" s="301"/>
      <c r="I275" s="301"/>
      <c r="J275" s="301"/>
      <c r="K275" s="301"/>
      <c r="L275" s="301"/>
      <c r="M275" s="301"/>
      <c r="N275" s="301"/>
      <c r="O275" s="302"/>
      <c r="P275" s="303" t="s">
        <v>73</v>
      </c>
      <c r="Q275" s="304"/>
      <c r="R275" s="304"/>
      <c r="S275" s="304"/>
      <c r="T275" s="304"/>
      <c r="U275" s="304"/>
      <c r="V275" s="305"/>
      <c r="W275" s="37" t="s">
        <v>70</v>
      </c>
      <c r="X275" s="292">
        <f>IFERROR(SUM(X272:X274),"0")</f>
        <v>62</v>
      </c>
      <c r="Y275" s="292">
        <f>IFERROR(SUM(Y272:Y274),"0")</f>
        <v>62</v>
      </c>
      <c r="Z275" s="292">
        <f>IFERROR(IF(Z272="",0,Z272),"0")+IFERROR(IF(Z273="",0,Z273),"0")+IFERROR(IF(Z274="",0,Z274),"0")</f>
        <v>0.87504000000000004</v>
      </c>
      <c r="AA275" s="293"/>
      <c r="AB275" s="293"/>
      <c r="AC275" s="293"/>
    </row>
    <row r="276" spans="1:68" x14ac:dyDescent="0.2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M276" s="301"/>
      <c r="N276" s="301"/>
      <c r="O276" s="302"/>
      <c r="P276" s="303" t="s">
        <v>73</v>
      </c>
      <c r="Q276" s="304"/>
      <c r="R276" s="304"/>
      <c r="S276" s="304"/>
      <c r="T276" s="304"/>
      <c r="U276" s="304"/>
      <c r="V276" s="305"/>
      <c r="W276" s="37" t="s">
        <v>74</v>
      </c>
      <c r="X276" s="292">
        <f>IFERROR(SUMPRODUCT(X272:X274*H272:H274),"0")</f>
        <v>271.36</v>
      </c>
      <c r="Y276" s="292">
        <f>IFERROR(SUMPRODUCT(Y272:Y274*H272:H274),"0")</f>
        <v>271.36</v>
      </c>
      <c r="Z276" s="37"/>
      <c r="AA276" s="293"/>
      <c r="AB276" s="293"/>
      <c r="AC276" s="293"/>
    </row>
    <row r="277" spans="1:68" ht="14.25" customHeight="1" x14ac:dyDescent="0.25">
      <c r="A277" s="309" t="s">
        <v>127</v>
      </c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01"/>
      <c r="M277" s="301"/>
      <c r="N277" s="301"/>
      <c r="O277" s="301"/>
      <c r="P277" s="301"/>
      <c r="Q277" s="301"/>
      <c r="R277" s="301"/>
      <c r="S277" s="301"/>
      <c r="T277" s="301"/>
      <c r="U277" s="301"/>
      <c r="V277" s="301"/>
      <c r="W277" s="301"/>
      <c r="X277" s="301"/>
      <c r="Y277" s="301"/>
      <c r="Z277" s="301"/>
      <c r="AA277" s="284"/>
      <c r="AB277" s="284"/>
      <c r="AC277" s="284"/>
    </row>
    <row r="278" spans="1:68" ht="37.5" customHeight="1" x14ac:dyDescent="0.25">
      <c r="A278" s="54" t="s">
        <v>377</v>
      </c>
      <c r="B278" s="54" t="s">
        <v>378</v>
      </c>
      <c r="C278" s="31">
        <v>4301135504</v>
      </c>
      <c r="D278" s="298">
        <v>4640242181554</v>
      </c>
      <c r="E278" s="299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7" t="s">
        <v>379</v>
      </c>
      <c r="Q278" s="295"/>
      <c r="R278" s="295"/>
      <c r="S278" s="295"/>
      <c r="T278" s="296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customHeight="1" x14ac:dyDescent="0.25">
      <c r="A279" s="54" t="s">
        <v>381</v>
      </c>
      <c r="B279" s="54" t="s">
        <v>382</v>
      </c>
      <c r="C279" s="31">
        <v>4301135518</v>
      </c>
      <c r="D279" s="298">
        <v>4640242181561</v>
      </c>
      <c r="E279" s="299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20" t="s">
        <v>383</v>
      </c>
      <c r="Q279" s="295"/>
      <c r="R279" s="295"/>
      <c r="S279" s="295"/>
      <c r="T279" s="296"/>
      <c r="U279" s="34"/>
      <c r="V279" s="34"/>
      <c r="W279" s="35" t="s">
        <v>70</v>
      </c>
      <c r="X279" s="290">
        <v>0</v>
      </c>
      <c r="Y279" s="291">
        <f t="shared" si="18"/>
        <v>0</v>
      </c>
      <c r="Z279" s="36">
        <f>IFERROR(IF(X279="","",X279*0.00936),"")</f>
        <v>0</v>
      </c>
      <c r="AA279" s="56"/>
      <c r="AB279" s="57"/>
      <c r="AC279" s="252" t="s">
        <v>384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0</v>
      </c>
      <c r="BN279" s="67">
        <f t="shared" si="20"/>
        <v>0</v>
      </c>
      <c r="BO279" s="67">
        <f t="shared" si="21"/>
        <v>0</v>
      </c>
      <c r="BP279" s="67">
        <f t="shared" si="22"/>
        <v>0</v>
      </c>
    </row>
    <row r="280" spans="1:68" ht="27" customHeight="1" x14ac:dyDescent="0.25">
      <c r="A280" s="54" t="s">
        <v>385</v>
      </c>
      <c r="B280" s="54" t="s">
        <v>386</v>
      </c>
      <c r="C280" s="31">
        <v>4301135374</v>
      </c>
      <c r="D280" s="298">
        <v>4640242181424</v>
      </c>
      <c r="E280" s="299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7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295"/>
      <c r="R280" s="295"/>
      <c r="S280" s="295"/>
      <c r="T280" s="296"/>
      <c r="U280" s="34"/>
      <c r="V280" s="34"/>
      <c r="W280" s="35" t="s">
        <v>70</v>
      </c>
      <c r="X280" s="290">
        <v>0</v>
      </c>
      <c r="Y280" s="291">
        <f t="shared" si="18"/>
        <v>0</v>
      </c>
      <c r="Z280" s="36">
        <f>IFERROR(IF(X280="","",X280*0.0155),"")</f>
        <v>0</v>
      </c>
      <c r="AA280" s="56"/>
      <c r="AB280" s="57"/>
      <c r="AC280" s="254" t="s">
        <v>380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customHeight="1" x14ac:dyDescent="0.25">
      <c r="A281" s="54" t="s">
        <v>387</v>
      </c>
      <c r="B281" s="54" t="s">
        <v>388</v>
      </c>
      <c r="C281" s="31">
        <v>4301135552</v>
      </c>
      <c r="D281" s="298">
        <v>4640242181431</v>
      </c>
      <c r="E281" s="299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65" t="s">
        <v>389</v>
      </c>
      <c r="Q281" s="295"/>
      <c r="R281" s="295"/>
      <c r="S281" s="295"/>
      <c r="T281" s="296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390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4301135405</v>
      </c>
      <c r="D282" s="298">
        <v>4640242181523</v>
      </c>
      <c r="E282" s="299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295"/>
      <c r="R282" s="295"/>
      <c r="S282" s="295"/>
      <c r="T282" s="296"/>
      <c r="U282" s="34"/>
      <c r="V282" s="34"/>
      <c r="W282" s="35" t="s">
        <v>70</v>
      </c>
      <c r="X282" s="290">
        <v>14</v>
      </c>
      <c r="Y282" s="291">
        <f t="shared" si="18"/>
        <v>14</v>
      </c>
      <c r="Z282" s="36">
        <f t="shared" si="23"/>
        <v>0.13103999999999999</v>
      </c>
      <c r="AA282" s="56"/>
      <c r="AB282" s="57"/>
      <c r="AC282" s="258" t="s">
        <v>384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44.688000000000002</v>
      </c>
      <c r="BN282" s="67">
        <f t="shared" si="20"/>
        <v>44.688000000000002</v>
      </c>
      <c r="BO282" s="67">
        <f t="shared" si="21"/>
        <v>0.1111111111111111</v>
      </c>
      <c r="BP282" s="67">
        <f t="shared" si="22"/>
        <v>0.1111111111111111</v>
      </c>
    </row>
    <row r="283" spans="1:68" ht="27" customHeight="1" x14ac:dyDescent="0.25">
      <c r="A283" s="54" t="s">
        <v>393</v>
      </c>
      <c r="B283" s="54" t="s">
        <v>394</v>
      </c>
      <c r="C283" s="31">
        <v>4301135375</v>
      </c>
      <c r="D283" s="298">
        <v>4640242181486</v>
      </c>
      <c r="E283" s="299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39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295"/>
      <c r="R283" s="295"/>
      <c r="S283" s="295"/>
      <c r="T283" s="296"/>
      <c r="U283" s="34"/>
      <c r="V283" s="34"/>
      <c r="W283" s="35" t="s">
        <v>70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0" t="s">
        <v>380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37.5" customHeight="1" x14ac:dyDescent="0.25">
      <c r="A284" s="54" t="s">
        <v>395</v>
      </c>
      <c r="B284" s="54" t="s">
        <v>396</v>
      </c>
      <c r="C284" s="31">
        <v>4301135402</v>
      </c>
      <c r="D284" s="298">
        <v>4640242181493</v>
      </c>
      <c r="E284" s="299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53" t="s">
        <v>397</v>
      </c>
      <c r="Q284" s="295"/>
      <c r="R284" s="295"/>
      <c r="S284" s="295"/>
      <c r="T284" s="296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380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customHeight="1" x14ac:dyDescent="0.25">
      <c r="A285" s="54" t="s">
        <v>398</v>
      </c>
      <c r="B285" s="54" t="s">
        <v>399</v>
      </c>
      <c r="C285" s="31">
        <v>4301135403</v>
      </c>
      <c r="D285" s="298">
        <v>4640242181509</v>
      </c>
      <c r="E285" s="299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295"/>
      <c r="R285" s="295"/>
      <c r="S285" s="295"/>
      <c r="T285" s="296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380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400</v>
      </c>
      <c r="B286" s="54" t="s">
        <v>401</v>
      </c>
      <c r="C286" s="31">
        <v>4301135304</v>
      </c>
      <c r="D286" s="298">
        <v>4640242181240</v>
      </c>
      <c r="E286" s="299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60" t="s">
        <v>402</v>
      </c>
      <c r="Q286" s="295"/>
      <c r="R286" s="295"/>
      <c r="S286" s="295"/>
      <c r="T286" s="296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380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403</v>
      </c>
      <c r="B287" s="54" t="s">
        <v>404</v>
      </c>
      <c r="C287" s="31">
        <v>4301135610</v>
      </c>
      <c r="D287" s="298">
        <v>4640242181318</v>
      </c>
      <c r="E287" s="299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64" t="s">
        <v>405</v>
      </c>
      <c r="Q287" s="295"/>
      <c r="R287" s="295"/>
      <c r="S287" s="295"/>
      <c r="T287" s="296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384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406</v>
      </c>
      <c r="B288" s="54" t="s">
        <v>407</v>
      </c>
      <c r="C288" s="31">
        <v>4301135306</v>
      </c>
      <c r="D288" s="298">
        <v>4640242181387</v>
      </c>
      <c r="E288" s="299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4" t="s">
        <v>408</v>
      </c>
      <c r="Q288" s="295"/>
      <c r="R288" s="295"/>
      <c r="S288" s="295"/>
      <c r="T288" s="296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380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409</v>
      </c>
      <c r="B289" s="54" t="s">
        <v>410</v>
      </c>
      <c r="C289" s="31">
        <v>4301135305</v>
      </c>
      <c r="D289" s="298">
        <v>4640242181394</v>
      </c>
      <c r="E289" s="299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85" t="s">
        <v>411</v>
      </c>
      <c r="Q289" s="295"/>
      <c r="R289" s="295"/>
      <c r="S289" s="295"/>
      <c r="T289" s="296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380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412</v>
      </c>
      <c r="B290" s="54" t="s">
        <v>413</v>
      </c>
      <c r="C290" s="31">
        <v>4301135309</v>
      </c>
      <c r="D290" s="298">
        <v>4640242181332</v>
      </c>
      <c r="E290" s="299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9" t="s">
        <v>414</v>
      </c>
      <c r="Q290" s="295"/>
      <c r="R290" s="295"/>
      <c r="S290" s="295"/>
      <c r="T290" s="296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380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415</v>
      </c>
      <c r="B291" s="54" t="s">
        <v>416</v>
      </c>
      <c r="C291" s="31">
        <v>4301135308</v>
      </c>
      <c r="D291" s="298">
        <v>4640242181349</v>
      </c>
      <c r="E291" s="299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5" t="s">
        <v>417</v>
      </c>
      <c r="Q291" s="295"/>
      <c r="R291" s="295"/>
      <c r="S291" s="295"/>
      <c r="T291" s="296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380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418</v>
      </c>
      <c r="B292" s="54" t="s">
        <v>419</v>
      </c>
      <c r="C292" s="31">
        <v>4301135307</v>
      </c>
      <c r="D292" s="298">
        <v>4640242181370</v>
      </c>
      <c r="E292" s="299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82" t="s">
        <v>420</v>
      </c>
      <c r="Q292" s="295"/>
      <c r="R292" s="295"/>
      <c r="S292" s="295"/>
      <c r="T292" s="296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421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422</v>
      </c>
      <c r="B293" s="54" t="s">
        <v>423</v>
      </c>
      <c r="C293" s="31">
        <v>4301135198</v>
      </c>
      <c r="D293" s="298">
        <v>4640242180663</v>
      </c>
      <c r="E293" s="299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79" t="s">
        <v>424</v>
      </c>
      <c r="Q293" s="295"/>
      <c r="R293" s="295"/>
      <c r="S293" s="295"/>
      <c r="T293" s="296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425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0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01"/>
      <c r="M294" s="301"/>
      <c r="N294" s="301"/>
      <c r="O294" s="302"/>
      <c r="P294" s="303" t="s">
        <v>73</v>
      </c>
      <c r="Q294" s="304"/>
      <c r="R294" s="304"/>
      <c r="S294" s="304"/>
      <c r="T294" s="304"/>
      <c r="U294" s="304"/>
      <c r="V294" s="305"/>
      <c r="W294" s="37" t="s">
        <v>70</v>
      </c>
      <c r="X294" s="292">
        <f>IFERROR(SUM(X278:X293),"0")</f>
        <v>14</v>
      </c>
      <c r="Y294" s="292">
        <f>IFERROR(SUM(Y278:Y293),"0")</f>
        <v>14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0.13103999999999999</v>
      </c>
      <c r="AA294" s="293"/>
      <c r="AB294" s="293"/>
      <c r="AC294" s="293"/>
    </row>
    <row r="295" spans="1:68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2"/>
      <c r="P295" s="303" t="s">
        <v>73</v>
      </c>
      <c r="Q295" s="304"/>
      <c r="R295" s="304"/>
      <c r="S295" s="304"/>
      <c r="T295" s="304"/>
      <c r="U295" s="304"/>
      <c r="V295" s="305"/>
      <c r="W295" s="37" t="s">
        <v>74</v>
      </c>
      <c r="X295" s="292">
        <f>IFERROR(SUMPRODUCT(X278:X293*H278:H293),"0")</f>
        <v>42</v>
      </c>
      <c r="Y295" s="292">
        <f>IFERROR(SUMPRODUCT(Y278:Y293*H278:H293),"0")</f>
        <v>42</v>
      </c>
      <c r="Z295" s="37"/>
      <c r="AA295" s="293"/>
      <c r="AB295" s="293"/>
      <c r="AC295" s="293"/>
    </row>
    <row r="296" spans="1:68" ht="15" customHeight="1" x14ac:dyDescent="0.2">
      <c r="A296" s="48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99"/>
      <c r="P296" s="325" t="s">
        <v>426</v>
      </c>
      <c r="Q296" s="326"/>
      <c r="R296" s="326"/>
      <c r="S296" s="326"/>
      <c r="T296" s="326"/>
      <c r="U296" s="326"/>
      <c r="V296" s="327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11009.200000000003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11009.200000000003</v>
      </c>
      <c r="Z296" s="37"/>
      <c r="AA296" s="293"/>
      <c r="AB296" s="293"/>
      <c r="AC296" s="293"/>
    </row>
    <row r="297" spans="1:68" x14ac:dyDescent="0.2">
      <c r="A297" s="301"/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99"/>
      <c r="P297" s="325" t="s">
        <v>427</v>
      </c>
      <c r="Q297" s="326"/>
      <c r="R297" s="326"/>
      <c r="S297" s="326"/>
      <c r="T297" s="326"/>
      <c r="U297" s="326"/>
      <c r="V297" s="327"/>
      <c r="W297" s="37" t="s">
        <v>74</v>
      </c>
      <c r="X297" s="292">
        <f>IFERROR(SUM(BM22:BM293),"0")</f>
        <v>12342.618399999999</v>
      </c>
      <c r="Y297" s="292">
        <f>IFERROR(SUM(BN22:BN293),"0")</f>
        <v>12342.618399999999</v>
      </c>
      <c r="Z297" s="37"/>
      <c r="AA297" s="293"/>
      <c r="AB297" s="293"/>
      <c r="AC297" s="293"/>
    </row>
    <row r="298" spans="1:68" x14ac:dyDescent="0.2">
      <c r="A298" s="301"/>
      <c r="B298" s="301"/>
      <c r="C298" s="301"/>
      <c r="D298" s="301"/>
      <c r="E298" s="301"/>
      <c r="F298" s="301"/>
      <c r="G298" s="301"/>
      <c r="H298" s="301"/>
      <c r="I298" s="301"/>
      <c r="J298" s="301"/>
      <c r="K298" s="301"/>
      <c r="L298" s="301"/>
      <c r="M298" s="301"/>
      <c r="N298" s="301"/>
      <c r="O298" s="399"/>
      <c r="P298" s="325" t="s">
        <v>428</v>
      </c>
      <c r="Q298" s="326"/>
      <c r="R298" s="326"/>
      <c r="S298" s="326"/>
      <c r="T298" s="326"/>
      <c r="U298" s="326"/>
      <c r="V298" s="327"/>
      <c r="W298" s="37" t="s">
        <v>429</v>
      </c>
      <c r="X298" s="38">
        <f>ROUNDUP(SUM(BO22:BO293),0)</f>
        <v>35</v>
      </c>
      <c r="Y298" s="38">
        <f>ROUNDUP(SUM(BP22:BP293),0)</f>
        <v>35</v>
      </c>
      <c r="Z298" s="37"/>
      <c r="AA298" s="293"/>
      <c r="AB298" s="293"/>
      <c r="AC298" s="293"/>
    </row>
    <row r="299" spans="1:68" x14ac:dyDescent="0.2">
      <c r="A299" s="301"/>
      <c r="B299" s="301"/>
      <c r="C299" s="301"/>
      <c r="D299" s="301"/>
      <c r="E299" s="301"/>
      <c r="F299" s="301"/>
      <c r="G299" s="301"/>
      <c r="H299" s="301"/>
      <c r="I299" s="301"/>
      <c r="J299" s="301"/>
      <c r="K299" s="301"/>
      <c r="L299" s="301"/>
      <c r="M299" s="301"/>
      <c r="N299" s="301"/>
      <c r="O299" s="399"/>
      <c r="P299" s="325" t="s">
        <v>430</v>
      </c>
      <c r="Q299" s="326"/>
      <c r="R299" s="326"/>
      <c r="S299" s="326"/>
      <c r="T299" s="326"/>
      <c r="U299" s="326"/>
      <c r="V299" s="327"/>
      <c r="W299" s="37" t="s">
        <v>74</v>
      </c>
      <c r="X299" s="292">
        <f>GrossWeightTotal+PalletQtyTotal*25</f>
        <v>13217.618399999999</v>
      </c>
      <c r="Y299" s="292">
        <f>GrossWeightTotalR+PalletQtyTotalR*25</f>
        <v>13217.618399999999</v>
      </c>
      <c r="Z299" s="37"/>
      <c r="AA299" s="293"/>
      <c r="AB299" s="293"/>
      <c r="AC299" s="293"/>
    </row>
    <row r="300" spans="1:68" x14ac:dyDescent="0.2">
      <c r="A300" s="301"/>
      <c r="B300" s="301"/>
      <c r="C300" s="301"/>
      <c r="D300" s="301"/>
      <c r="E300" s="301"/>
      <c r="F300" s="301"/>
      <c r="G300" s="301"/>
      <c r="H300" s="301"/>
      <c r="I300" s="301"/>
      <c r="J300" s="301"/>
      <c r="K300" s="301"/>
      <c r="L300" s="301"/>
      <c r="M300" s="301"/>
      <c r="N300" s="301"/>
      <c r="O300" s="399"/>
      <c r="P300" s="325" t="s">
        <v>431</v>
      </c>
      <c r="Q300" s="326"/>
      <c r="R300" s="326"/>
      <c r="S300" s="326"/>
      <c r="T300" s="326"/>
      <c r="U300" s="326"/>
      <c r="V300" s="327"/>
      <c r="W300" s="37" t="s">
        <v>429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2808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2808</v>
      </c>
      <c r="Z300" s="37"/>
      <c r="AA300" s="293"/>
      <c r="AB300" s="293"/>
      <c r="AC300" s="293"/>
    </row>
    <row r="301" spans="1:68" ht="14.25" customHeight="1" x14ac:dyDescent="0.2">
      <c r="A301" s="301"/>
      <c r="B301" s="301"/>
      <c r="C301" s="301"/>
      <c r="D301" s="301"/>
      <c r="E301" s="301"/>
      <c r="F301" s="301"/>
      <c r="G301" s="301"/>
      <c r="H301" s="301"/>
      <c r="I301" s="301"/>
      <c r="J301" s="301"/>
      <c r="K301" s="301"/>
      <c r="L301" s="301"/>
      <c r="M301" s="301"/>
      <c r="N301" s="301"/>
      <c r="O301" s="399"/>
      <c r="P301" s="325" t="s">
        <v>432</v>
      </c>
      <c r="Q301" s="326"/>
      <c r="R301" s="326"/>
      <c r="S301" s="326"/>
      <c r="T301" s="326"/>
      <c r="U301" s="326"/>
      <c r="V301" s="327"/>
      <c r="W301" s="39" t="s">
        <v>433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44.061839999999997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434</v>
      </c>
      <c r="B303" s="282" t="s">
        <v>63</v>
      </c>
      <c r="C303" s="310" t="s">
        <v>75</v>
      </c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1"/>
      <c r="U303" s="282" t="s">
        <v>240</v>
      </c>
      <c r="V303" s="282" t="s">
        <v>249</v>
      </c>
      <c r="W303" s="310" t="s">
        <v>268</v>
      </c>
      <c r="X303" s="410"/>
      <c r="Y303" s="410"/>
      <c r="Z303" s="410"/>
      <c r="AA303" s="410"/>
      <c r="AB303" s="410"/>
      <c r="AC303" s="411"/>
      <c r="AD303" s="282" t="s">
        <v>337</v>
      </c>
      <c r="AE303" s="282" t="s">
        <v>342</v>
      </c>
      <c r="AF303" s="282" t="s">
        <v>346</v>
      </c>
      <c r="AG303" s="282" t="s">
        <v>354</v>
      </c>
    </row>
    <row r="304" spans="1:68" ht="14.25" customHeight="1" thickTop="1" x14ac:dyDescent="0.2">
      <c r="A304" s="371" t="s">
        <v>435</v>
      </c>
      <c r="B304" s="310" t="s">
        <v>63</v>
      </c>
      <c r="C304" s="310" t="s">
        <v>76</v>
      </c>
      <c r="D304" s="310" t="s">
        <v>85</v>
      </c>
      <c r="E304" s="310" t="s">
        <v>95</v>
      </c>
      <c r="F304" s="310" t="s">
        <v>110</v>
      </c>
      <c r="G304" s="310" t="s">
        <v>135</v>
      </c>
      <c r="H304" s="310" t="s">
        <v>142</v>
      </c>
      <c r="I304" s="310" t="s">
        <v>148</v>
      </c>
      <c r="J304" s="310" t="s">
        <v>156</v>
      </c>
      <c r="K304" s="310" t="s">
        <v>176</v>
      </c>
      <c r="L304" s="310" t="s">
        <v>180</v>
      </c>
      <c r="M304" s="310" t="s">
        <v>204</v>
      </c>
      <c r="N304" s="283"/>
      <c r="O304" s="310" t="s">
        <v>210</v>
      </c>
      <c r="P304" s="310" t="s">
        <v>217</v>
      </c>
      <c r="Q304" s="310" t="s">
        <v>224</v>
      </c>
      <c r="R304" s="310" t="s">
        <v>228</v>
      </c>
      <c r="S304" s="310" t="s">
        <v>231</v>
      </c>
      <c r="T304" s="310" t="s">
        <v>236</v>
      </c>
      <c r="U304" s="310" t="s">
        <v>241</v>
      </c>
      <c r="V304" s="310" t="s">
        <v>250</v>
      </c>
      <c r="W304" s="310" t="s">
        <v>269</v>
      </c>
      <c r="X304" s="310" t="s">
        <v>285</v>
      </c>
      <c r="Y304" s="310" t="s">
        <v>289</v>
      </c>
      <c r="Z304" s="310" t="s">
        <v>304</v>
      </c>
      <c r="AA304" s="310" t="s">
        <v>315</v>
      </c>
      <c r="AB304" s="310" t="s">
        <v>320</v>
      </c>
      <c r="AC304" s="310" t="s">
        <v>331</v>
      </c>
      <c r="AD304" s="310" t="s">
        <v>338</v>
      </c>
      <c r="AE304" s="310" t="s">
        <v>343</v>
      </c>
      <c r="AF304" s="310" t="s">
        <v>347</v>
      </c>
      <c r="AG304" s="310" t="s">
        <v>354</v>
      </c>
    </row>
    <row r="305" spans="1:33" ht="13.5" customHeight="1" thickBot="1" x14ac:dyDescent="0.25">
      <c r="A305" s="372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11"/>
      <c r="M305" s="311"/>
      <c r="N305" s="283"/>
      <c r="O305" s="311"/>
      <c r="P305" s="311"/>
      <c r="Q305" s="311"/>
      <c r="R305" s="311"/>
      <c r="S305" s="311"/>
      <c r="T305" s="311"/>
      <c r="U305" s="311"/>
      <c r="V305" s="311"/>
      <c r="W305" s="311"/>
      <c r="X305" s="311"/>
      <c r="Y305" s="311"/>
      <c r="Z305" s="311"/>
      <c r="AA305" s="311"/>
      <c r="AB305" s="311"/>
      <c r="AC305" s="311"/>
      <c r="AD305" s="311"/>
      <c r="AE305" s="311"/>
      <c r="AF305" s="311"/>
      <c r="AG305" s="311"/>
    </row>
    <row r="306" spans="1:33" ht="18" customHeight="1" thickTop="1" thickBot="1" x14ac:dyDescent="0.25">
      <c r="A306" s="40" t="s">
        <v>436</v>
      </c>
      <c r="B306" s="46">
        <f>IFERROR(X22*H22,"0")</f>
        <v>0</v>
      </c>
      <c r="C306" s="46">
        <f>IFERROR(X28*H28,"0")+IFERROR(X29*H29,"0")</f>
        <v>504</v>
      </c>
      <c r="D306" s="46">
        <f>IFERROR(X34*H34,"0")+IFERROR(X35*H35,"0")+IFERROR(X36*H36,"0")</f>
        <v>268.79999999999995</v>
      </c>
      <c r="E306" s="46">
        <f>IFERROR(X41*H41,"0")+IFERROR(X42*H42,"0")+IFERROR(X43*H43,"0")+IFERROR(X44*H44,"0")</f>
        <v>1092</v>
      </c>
      <c r="F306" s="46">
        <f>IFERROR(X49*H49,"0")+IFERROR(X53*H53,"0")+IFERROR(X57*H57,"0")+IFERROR(X61*H61,"0")+IFERROR(X62*H62,"0")+IFERROR(X66*H66,"0")+IFERROR(X67*H67,"0")+IFERROR(X68*H68,"0")</f>
        <v>0</v>
      </c>
      <c r="G306" s="46">
        <f>IFERROR(X73*H73,"0")+IFERROR(X74*H74,"0")</f>
        <v>420</v>
      </c>
      <c r="H306" s="46">
        <f>IFERROR(X79*H79,"0")+IFERROR(X80*H80,"0")</f>
        <v>50.4</v>
      </c>
      <c r="I306" s="46">
        <f>IFERROR(X85*H85,"0")+IFERROR(X86*H86,"0")</f>
        <v>100.8</v>
      </c>
      <c r="J306" s="46">
        <f>IFERROR(X91*H91,"0")+IFERROR(X92*H92,"0")+IFERROR(X93*H93,"0")+IFERROR(X94*H94,"0")+IFERROR(X95*H95,"0")+IFERROR(X96*H96,"0")</f>
        <v>865.19999999999993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2916</v>
      </c>
      <c r="M306" s="46">
        <f>IFERROR(X124*H124,"0")+IFERROR(X125*H125,"0")</f>
        <v>1428</v>
      </c>
      <c r="N306" s="283"/>
      <c r="O306" s="46">
        <f>IFERROR(X130*H130,"0")+IFERROR(X131*H131,"0")</f>
        <v>294</v>
      </c>
      <c r="P306" s="46">
        <f>IFERROR(X136*H136,"0")+IFERROR(X137*H137,"0")</f>
        <v>235.2</v>
      </c>
      <c r="Q306" s="46">
        <f>IFERROR(X142*H142,"0")</f>
        <v>42</v>
      </c>
      <c r="R306" s="46">
        <f>IFERROR(X147*H147,"0")</f>
        <v>0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60</v>
      </c>
      <c r="V306" s="46">
        <f>IFERROR(X170*H170,"0")+IFERROR(X171*H171,"0")+IFERROR(X172*H172,"0")+IFERROR(X176*H176,"0")</f>
        <v>1302</v>
      </c>
      <c r="W306" s="46">
        <f>IFERROR(X182*H182,"0")+IFERROR(X186*H186,"0")+IFERROR(X187*H187,"0")+IFERROR(X188*H188,"0")+IFERROR(X189*H189,"0")</f>
        <v>33.6</v>
      </c>
      <c r="X306" s="46">
        <f>IFERROR(X194*H194,"0")</f>
        <v>0</v>
      </c>
      <c r="Y306" s="46">
        <f>IFERROR(X199*H199,"0")+IFERROR(X200*H200,"0")+IFERROR(X201*H201,"0")+IFERROR(X202*H202,"0")+IFERROR(X203*H203,"0")+IFERROR(X204*H204,"0")</f>
        <v>134.39999999999998</v>
      </c>
      <c r="Z306" s="46">
        <f>IFERROR(X209*H209,"0")+IFERROR(X210*H210,"0")+IFERROR(X211*H211,"0")+IFERROR(X212*H212,"0")</f>
        <v>0</v>
      </c>
      <c r="AA306" s="46">
        <f>IFERROR(X217*H217,"0")</f>
        <v>0</v>
      </c>
      <c r="AB306" s="46">
        <f>IFERROR(X222*H222,"0")+IFERROR(X226*H226,"0")+IFERROR(X227*H227,"0")+IFERROR(X228*H228,"0")</f>
        <v>187.20000000000002</v>
      </c>
      <c r="AC306" s="46">
        <f>IFERROR(X233*H233,"0")+IFERROR(X234*H234,"0")</f>
        <v>0</v>
      </c>
      <c r="AD306" s="46">
        <f>IFERROR(X240*H240,"0")</f>
        <v>0</v>
      </c>
      <c r="AE306" s="46">
        <f>IFERROR(X246*H246,"0")</f>
        <v>300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745.36</v>
      </c>
    </row>
    <row r="307" spans="1:33" ht="13.5" customHeight="1" thickTop="1" x14ac:dyDescent="0.2">
      <c r="C307" s="283"/>
    </row>
    <row r="308" spans="1:33" ht="19.5" customHeight="1" x14ac:dyDescent="0.2">
      <c r="A308" s="58" t="s">
        <v>437</v>
      </c>
      <c r="B308" s="58" t="s">
        <v>438</v>
      </c>
      <c r="C308" s="58" t="s">
        <v>439</v>
      </c>
    </row>
    <row r="309" spans="1:33" x14ac:dyDescent="0.2">
      <c r="A309" s="59">
        <f>SUMPRODUCT(--(BB:BB="ЗПФ"),--(W:W="кор"),H:H,Y:Y)+SUMPRODUCT(--(BB:BB="ЗПФ"),--(W:W="кг"),Y:Y)</f>
        <v>5234.3999999999996</v>
      </c>
      <c r="B309" s="60">
        <f>SUMPRODUCT(--(BB:BB="ПГП"),--(W:W="кор"),H:H,Y:Y)+SUMPRODUCT(--(BB:BB="ПГП"),--(W:W="кг"),Y:Y)</f>
        <v>5774.8</v>
      </c>
      <c r="C309" s="60">
        <f>SUMPRODUCT(--(BB:BB="КИЗ"),--(W:W="кор"),H:H,Y:Y)+SUMPRODUCT(--(BB:BB="КИЗ"),--(W:W="кг"),Y:Y)</f>
        <v>0</v>
      </c>
    </row>
  </sheetData>
  <sheetProtection algorithmName="SHA-512" hashValue="wmkbfWwDdTsDRFfI1R1RmEw7Ar1Hly//kPnPFui6rsDHNgmjYkM7+/XlzzhrXqH0WfAufhiIrg6ejEYkrw15xw==" saltValue="rQX9MdjO6zFagzufXDVBWg==" spinCount="100000" sheet="1" objects="1" scenarios="1" sort="0" autoFilter="0" pivotTables="0"/>
  <autoFilter ref="A18:AF3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3">
    <mergeCell ref="A296:O301"/>
    <mergeCell ref="D17:E18"/>
    <mergeCell ref="A213:O214"/>
    <mergeCell ref="X17:X18"/>
    <mergeCell ref="P202:T202"/>
    <mergeCell ref="A52:Z52"/>
    <mergeCell ref="D110:E110"/>
    <mergeCell ref="D44:E44"/>
    <mergeCell ref="D286:E286"/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P138:V138"/>
    <mergeCell ref="D268:E268"/>
    <mergeCell ref="P76:V76"/>
    <mergeCell ref="E304:E305"/>
    <mergeCell ref="A128:Z128"/>
    <mergeCell ref="G304:G305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P293:T293"/>
    <mergeCell ref="Q6:R6"/>
    <mergeCell ref="P200:T200"/>
    <mergeCell ref="A267:Z267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P304:P305"/>
    <mergeCell ref="H304:H305"/>
    <mergeCell ref="D152:E152"/>
    <mergeCell ref="D279:E279"/>
    <mergeCell ref="D29:E29"/>
    <mergeCell ref="P195:V195"/>
    <mergeCell ref="A20:Z20"/>
    <mergeCell ref="P300:V300"/>
    <mergeCell ref="D252:E252"/>
    <mergeCell ref="P110:T110"/>
    <mergeCell ref="A249:Z249"/>
    <mergeCell ref="A114:Z114"/>
    <mergeCell ref="P262:T262"/>
    <mergeCell ref="D170:E170"/>
    <mergeCell ref="P132:V132"/>
    <mergeCell ref="D49:E49"/>
    <mergeCell ref="A58:O59"/>
    <mergeCell ref="P199:T199"/>
    <mergeCell ref="D107:E107"/>
    <mergeCell ref="D163:E163"/>
    <mergeCell ref="D278:E278"/>
    <mergeCell ref="D234:E234"/>
    <mergeCell ref="P288:T288"/>
    <mergeCell ref="P291:T291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A205:O206"/>
    <mergeCell ref="N17:N18"/>
    <mergeCell ref="Q5:R5"/>
    <mergeCell ref="F17:F18"/>
    <mergeCell ref="P136:T136"/>
    <mergeCell ref="D171:E171"/>
    <mergeCell ref="P2:W3"/>
    <mergeCell ref="A269:O270"/>
    <mergeCell ref="P218:V218"/>
    <mergeCell ref="D35:E35"/>
    <mergeCell ref="D228:E228"/>
    <mergeCell ref="D10:E10"/>
    <mergeCell ref="A23:O24"/>
    <mergeCell ref="F10:G10"/>
    <mergeCell ref="D34:E34"/>
    <mergeCell ref="P205:V205"/>
    <mergeCell ref="P263:T263"/>
    <mergeCell ref="P228:T228"/>
    <mergeCell ref="P278:T278"/>
    <mergeCell ref="P63:V63"/>
    <mergeCell ref="P101:T101"/>
    <mergeCell ref="P50:V50"/>
    <mergeCell ref="M17:M18"/>
    <mergeCell ref="O17:O18"/>
    <mergeCell ref="P258:V258"/>
    <mergeCell ref="P174:V174"/>
    <mergeCell ref="P223:V223"/>
    <mergeCell ref="A104:Z104"/>
    <mergeCell ref="A175:Z175"/>
    <mergeCell ref="A185:Z185"/>
    <mergeCell ref="D226:E226"/>
    <mergeCell ref="D164:E164"/>
    <mergeCell ref="P62:T62"/>
    <mergeCell ref="D292:E292"/>
    <mergeCell ref="D227:E227"/>
    <mergeCell ref="A9:C9"/>
    <mergeCell ref="P125:T125"/>
    <mergeCell ref="D202:E202"/>
    <mergeCell ref="A179:Z179"/>
    <mergeCell ref="P70:V70"/>
    <mergeCell ref="A156:Z156"/>
    <mergeCell ref="M304:M305"/>
    <mergeCell ref="P116:V116"/>
    <mergeCell ref="O304:O305"/>
    <mergeCell ref="Q304:Q305"/>
    <mergeCell ref="P103:V103"/>
    <mergeCell ref="Q13:R13"/>
    <mergeCell ref="P97:V97"/>
    <mergeCell ref="A155:Z155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A294:O295"/>
    <mergeCell ref="F304:F305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D80:E80"/>
    <mergeCell ref="P121:V121"/>
    <mergeCell ref="P188:T188"/>
    <mergeCell ref="A207:Z207"/>
    <mergeCell ref="A169:Z169"/>
    <mergeCell ref="A225:Z225"/>
    <mergeCell ref="D288:E288"/>
    <mergeCell ref="P148:V148"/>
    <mergeCell ref="P130:T130"/>
    <mergeCell ref="D136:E136"/>
    <mergeCell ref="A271:Z271"/>
    <mergeCell ref="A241:O242"/>
    <mergeCell ref="P111:T111"/>
    <mergeCell ref="P282:T282"/>
    <mergeCell ref="AB17:AB18"/>
    <mergeCell ref="P265:V265"/>
    <mergeCell ref="A90:Z90"/>
    <mergeCell ref="A277:Z277"/>
    <mergeCell ref="H5:M5"/>
    <mergeCell ref="P31:V31"/>
    <mergeCell ref="A27:Z27"/>
    <mergeCell ref="A56:Z56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93:T93"/>
    <mergeCell ref="P226:T226"/>
    <mergeCell ref="D85:E85"/>
    <mergeCell ref="P164:T164"/>
    <mergeCell ref="D256:E256"/>
    <mergeCell ref="P120:V120"/>
    <mergeCell ref="P61:T61"/>
    <mergeCell ref="D200:E200"/>
    <mergeCell ref="P256:T256"/>
    <mergeCell ref="P109:T109"/>
    <mergeCell ref="D186:E186"/>
    <mergeCell ref="P274:T274"/>
    <mergeCell ref="D217:E217"/>
    <mergeCell ref="P222:T222"/>
    <mergeCell ref="P22:T22"/>
    <mergeCell ref="P236:V236"/>
    <mergeCell ref="P54:V54"/>
    <mergeCell ref="P80:T80"/>
    <mergeCell ref="D194:E194"/>
    <mergeCell ref="P173:V173"/>
    <mergeCell ref="P49:T49"/>
    <mergeCell ref="P36:T36"/>
    <mergeCell ref="P107:T107"/>
    <mergeCell ref="AC304:AC305"/>
    <mergeCell ref="P96:T96"/>
    <mergeCell ref="H17:H18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Z304:Z305"/>
    <mergeCell ref="AB304:AB305"/>
    <mergeCell ref="A141:Z141"/>
    <mergeCell ref="AA17:AA18"/>
    <mergeCell ref="A135:Z135"/>
    <mergeCell ref="AC17:AC18"/>
    <mergeCell ref="P212:T212"/>
    <mergeCell ref="A122:Z122"/>
    <mergeCell ref="P108:T108"/>
    <mergeCell ref="P279:T279"/>
    <mergeCell ref="A72:Z72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D125:E125"/>
    <mergeCell ref="P204:T204"/>
    <mergeCell ref="A198:Z198"/>
    <mergeCell ref="A54:O55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W303:AC303"/>
    <mergeCell ref="AA304:AA305"/>
    <mergeCell ref="P30:V30"/>
    <mergeCell ref="T5:U5"/>
    <mergeCell ref="D119:E119"/>
    <mergeCell ref="V5:W5"/>
    <mergeCell ref="P203:T203"/>
    <mergeCell ref="A48:Z48"/>
    <mergeCell ref="D246:E246"/>
    <mergeCell ref="P294:V294"/>
    <mergeCell ref="D111:E111"/>
    <mergeCell ref="D233:E233"/>
    <mergeCell ref="D282:E282"/>
    <mergeCell ref="Q8:R8"/>
    <mergeCell ref="A257:O258"/>
    <mergeCell ref="P254:V254"/>
    <mergeCell ref="T6:U9"/>
    <mergeCell ref="Q10:R10"/>
    <mergeCell ref="A30:O31"/>
    <mergeCell ref="D41:E41"/>
    <mergeCell ref="A208:Z208"/>
    <mergeCell ref="D43:E43"/>
    <mergeCell ref="P149:V149"/>
    <mergeCell ref="A145:Z145"/>
    <mergeCell ref="D137:E137"/>
    <mergeCell ref="D74:E74"/>
    <mergeCell ref="D130:E130"/>
    <mergeCell ref="T304:T305"/>
    <mergeCell ref="P82:V82"/>
    <mergeCell ref="P253:V253"/>
    <mergeCell ref="A134:Z134"/>
    <mergeCell ref="P75:V75"/>
    <mergeCell ref="D96:E96"/>
    <mergeCell ref="A162:Z162"/>
    <mergeCell ref="A138:O139"/>
    <mergeCell ref="P15:T16"/>
    <mergeCell ref="A132:O133"/>
    <mergeCell ref="S304:S305"/>
    <mergeCell ref="D91:E91"/>
    <mergeCell ref="A275:O276"/>
    <mergeCell ref="U304:U305"/>
    <mergeCell ref="A69:O70"/>
    <mergeCell ref="P272:T272"/>
    <mergeCell ref="P210:T210"/>
    <mergeCell ref="D106:E106"/>
    <mergeCell ref="P283:T283"/>
    <mergeCell ref="D93:E93"/>
    <mergeCell ref="D264:E264"/>
    <mergeCell ref="D304:D305"/>
    <mergeCell ref="A251:Z251"/>
    <mergeCell ref="P297:V297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66:T66"/>
    <mergeCell ref="D9:E9"/>
    <mergeCell ref="P137:T137"/>
    <mergeCell ref="F9:G9"/>
    <mergeCell ref="P53:T53"/>
    <mergeCell ref="A183:O184"/>
    <mergeCell ref="A47:Z47"/>
    <mergeCell ref="P68:T68"/>
    <mergeCell ref="P43:T43"/>
    <mergeCell ref="D157:E157"/>
    <mergeCell ref="A12:M12"/>
    <mergeCell ref="A180:Z180"/>
    <mergeCell ref="P74:T74"/>
    <mergeCell ref="A19:Z19"/>
    <mergeCell ref="D182:E182"/>
    <mergeCell ref="A6:C6"/>
    <mergeCell ref="I304:I305"/>
    <mergeCell ref="A304:A305"/>
    <mergeCell ref="K304:K305"/>
    <mergeCell ref="P142:T142"/>
    <mergeCell ref="A161:Z161"/>
    <mergeCell ref="C304:C305"/>
    <mergeCell ref="A253:O254"/>
    <mergeCell ref="D115:E115"/>
    <mergeCell ref="P182:T182"/>
    <mergeCell ref="P102:V102"/>
    <mergeCell ref="Q12:R12"/>
    <mergeCell ref="P280:T280"/>
    <mergeCell ref="P196:V196"/>
    <mergeCell ref="P119:T119"/>
    <mergeCell ref="P183:V183"/>
    <mergeCell ref="P246:T246"/>
    <mergeCell ref="P133:V133"/>
    <mergeCell ref="P127:V127"/>
    <mergeCell ref="A123:Z123"/>
    <mergeCell ref="P298:V298"/>
    <mergeCell ref="A250:Z250"/>
    <mergeCell ref="A238:Z238"/>
    <mergeCell ref="P289:T289"/>
    <mergeCell ref="AE304:AE305"/>
    <mergeCell ref="D1:F1"/>
    <mergeCell ref="P190:V190"/>
    <mergeCell ref="P46:V46"/>
    <mergeCell ref="A71:Z71"/>
    <mergeCell ref="AG304:AG305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D108:E108"/>
    <mergeCell ref="P187:T187"/>
    <mergeCell ref="AF304:AF305"/>
    <mergeCell ref="A168:Z168"/>
    <mergeCell ref="D290:E290"/>
    <mergeCell ref="D94:E94"/>
    <mergeCell ref="P98:V98"/>
    <mergeCell ref="P240:T240"/>
    <mergeCell ref="J304:J305"/>
    <mergeCell ref="P177:V177"/>
    <mergeCell ref="L304:L305"/>
    <mergeCell ref="P269:V269"/>
    <mergeCell ref="A216:Z216"/>
    <mergeCell ref="P273:T273"/>
    <mergeCell ref="D272:E272"/>
    <mergeCell ref="D210:E210"/>
    <mergeCell ref="D209:E209"/>
    <mergeCell ref="D147:E147"/>
    <mergeCell ref="D274:E274"/>
    <mergeCell ref="A105:Z105"/>
    <mergeCell ref="P268:T268"/>
    <mergeCell ref="D211:E211"/>
    <mergeCell ref="P139:V139"/>
    <mergeCell ref="P189:T189"/>
    <mergeCell ref="P287:T287"/>
    <mergeCell ref="P281:T281"/>
    <mergeCell ref="P301:V301"/>
    <mergeCell ref="P295:V295"/>
    <mergeCell ref="H1:Q1"/>
    <mergeCell ref="P38:V38"/>
    <mergeCell ref="A243:Z243"/>
    <mergeCell ref="A99:Z99"/>
    <mergeCell ref="D284:E284"/>
    <mergeCell ref="D28:E28"/>
    <mergeCell ref="P257:V257"/>
    <mergeCell ref="D92:E92"/>
    <mergeCell ref="P171:T171"/>
    <mergeCell ref="D67:E67"/>
    <mergeCell ref="D5:E5"/>
    <mergeCell ref="A140:Z140"/>
    <mergeCell ref="P42:T42"/>
    <mergeCell ref="A89:Z89"/>
    <mergeCell ref="A26:Z26"/>
    <mergeCell ref="P59:V59"/>
    <mergeCell ref="I17:I18"/>
    <mergeCell ref="P178:V178"/>
    <mergeCell ref="A177:O178"/>
    <mergeCell ref="P276:V276"/>
    <mergeCell ref="P214:V214"/>
    <mergeCell ref="A239:Z239"/>
    <mergeCell ref="P270:V270"/>
    <mergeCell ref="Q9:R9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A32:Z32"/>
    <mergeCell ref="A37:O38"/>
    <mergeCell ref="Q11:R11"/>
    <mergeCell ref="A14:M14"/>
    <mergeCell ref="D109:E109"/>
    <mergeCell ref="D68:E68"/>
    <mergeCell ref="P126:V126"/>
    <mergeCell ref="A143:O144"/>
    <mergeCell ref="D36:E36"/>
    <mergeCell ref="J9:M9"/>
    <mergeCell ref="H10:M10"/>
    <mergeCell ref="V6:W9"/>
    <mergeCell ref="A112:O113"/>
    <mergeCell ref="D289:E289"/>
    <mergeCell ref="P209:T209"/>
    <mergeCell ref="P147:T147"/>
    <mergeCell ref="W17:W18"/>
    <mergeCell ref="A151:Z151"/>
    <mergeCell ref="P234:T234"/>
    <mergeCell ref="P154:V154"/>
    <mergeCell ref="A150:Z150"/>
    <mergeCell ref="D142:E142"/>
    <mergeCell ref="A215:Z215"/>
    <mergeCell ref="A120:O121"/>
    <mergeCell ref="A195:O196"/>
    <mergeCell ref="P264:T264"/>
    <mergeCell ref="A247:O248"/>
    <mergeCell ref="P285:T285"/>
    <mergeCell ref="A259:Z259"/>
    <mergeCell ref="P163:T163"/>
    <mergeCell ref="D280:E280"/>
    <mergeCell ref="D201:E201"/>
    <mergeCell ref="D188:E188"/>
    <mergeCell ref="P211:T211"/>
    <mergeCell ref="D172:E172"/>
    <mergeCell ref="A261:Z261"/>
    <mergeCell ref="A235:O236"/>
    <mergeCell ref="R1:T1"/>
    <mergeCell ref="A158:O159"/>
    <mergeCell ref="P28:T28"/>
    <mergeCell ref="P172:T172"/>
    <mergeCell ref="A218:O219"/>
    <mergeCell ref="P229:V229"/>
    <mergeCell ref="D73:E73"/>
    <mergeCell ref="P152:T152"/>
    <mergeCell ref="P166:V166"/>
    <mergeCell ref="P206:V206"/>
    <mergeCell ref="P37:V37"/>
    <mergeCell ref="A63:O64"/>
    <mergeCell ref="B17:B18"/>
    <mergeCell ref="P143:V143"/>
    <mergeCell ref="D131:E131"/>
    <mergeCell ref="A60:Z60"/>
    <mergeCell ref="D124:E124"/>
    <mergeCell ref="V10:W10"/>
    <mergeCell ref="A197:Z197"/>
    <mergeCell ref="D189:E189"/>
    <mergeCell ref="A173:O174"/>
    <mergeCell ref="A229:O230"/>
    <mergeCell ref="P170:T170"/>
    <mergeCell ref="D66:E66"/>
    <mergeCell ref="D281:E281"/>
    <mergeCell ref="P88:V88"/>
    <mergeCell ref="A78:Z78"/>
    <mergeCell ref="P153:V153"/>
    <mergeCell ref="D263:E263"/>
    <mergeCell ref="A65:Z65"/>
    <mergeCell ref="B304:B305"/>
    <mergeCell ref="A45:O46"/>
    <mergeCell ref="P86:T86"/>
    <mergeCell ref="P157:T157"/>
    <mergeCell ref="A87:O88"/>
    <mergeCell ref="P290:T290"/>
    <mergeCell ref="W304:W305"/>
    <mergeCell ref="Y304:Y305"/>
    <mergeCell ref="P230:V230"/>
    <mergeCell ref="P248:V248"/>
    <mergeCell ref="P235:V235"/>
    <mergeCell ref="A260:Z260"/>
    <mergeCell ref="P252:T252"/>
    <mergeCell ref="P299:V299"/>
    <mergeCell ref="D287:E287"/>
    <mergeCell ref="P113:V113"/>
    <mergeCell ref="D53:E53"/>
    <mergeCell ref="A84:Z84"/>
    <mergeCell ref="P79:T79"/>
    <mergeCell ref="P73:T73"/>
    <mergeCell ref="D187:E187"/>
    <mergeCell ref="A190:O191"/>
    <mergeCell ref="A165:O166"/>
    <mergeCell ref="P87:V87"/>
    <mergeCell ref="A83:Z83"/>
    <mergeCell ref="H9:I9"/>
    <mergeCell ref="P224:V224"/>
    <mergeCell ref="P24:V24"/>
    <mergeCell ref="P159:V159"/>
    <mergeCell ref="D199:E199"/>
    <mergeCell ref="Z17:Z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293 X290 X284 X281 X278 X256 X252 X240 X233 X226:X228 X222 X217 X211:X212 X209 X201:X203 X199 X189 X182 X176 X170:X172 X163 X157 X152 X147 X142 X136:X137 X131 X119 X115 X111 X106 X91:X95 X85:X86 X79:X80 X66:X68 X61:X62 X57 X53 X49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3 X268 X246 X124:X125 X110 X108 X74" xr:uid="{00000000-0002-0000-0000-000017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 X285:X289 X282:X283 X279:X280 X274 X272 X262:X264 X234 X210 X204 X200 X194 X186:X188 X164 X130 X109 X107 X101 X96 X73 X42:X44" xr:uid="{00000000-0002-0000-0000-000018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440</v>
      </c>
      <c r="H1" s="52"/>
    </row>
    <row r="3" spans="2:8" x14ac:dyDescent="0.2">
      <c r="B3" s="47" t="s">
        <v>441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442</v>
      </c>
      <c r="D6" s="47" t="s">
        <v>443</v>
      </c>
      <c r="E6" s="47"/>
    </row>
    <row r="8" spans="2:8" x14ac:dyDescent="0.2">
      <c r="B8" s="47" t="s">
        <v>19</v>
      </c>
      <c r="C8" s="47" t="s">
        <v>442</v>
      </c>
      <c r="D8" s="47"/>
      <c r="E8" s="47"/>
    </row>
    <row r="10" spans="2:8" x14ac:dyDescent="0.2">
      <c r="B10" s="47" t="s">
        <v>444</v>
      </c>
      <c r="C10" s="47"/>
      <c r="D10" s="47"/>
      <c r="E10" s="47"/>
    </row>
    <row r="11" spans="2:8" x14ac:dyDescent="0.2">
      <c r="B11" s="47" t="s">
        <v>445</v>
      </c>
      <c r="C11" s="47"/>
      <c r="D11" s="47"/>
      <c r="E11" s="47"/>
    </row>
    <row r="12" spans="2:8" x14ac:dyDescent="0.2">
      <c r="B12" s="47" t="s">
        <v>446</v>
      </c>
      <c r="C12" s="47"/>
      <c r="D12" s="47"/>
      <c r="E12" s="47"/>
    </row>
    <row r="13" spans="2:8" x14ac:dyDescent="0.2">
      <c r="B13" s="47" t="s">
        <v>447</v>
      </c>
      <c r="C13" s="47"/>
      <c r="D13" s="47"/>
      <c r="E13" s="47"/>
    </row>
    <row r="14" spans="2:8" x14ac:dyDescent="0.2">
      <c r="B14" s="47" t="s">
        <v>448</v>
      </c>
      <c r="C14" s="47"/>
      <c r="D14" s="47"/>
      <c r="E14" s="47"/>
    </row>
    <row r="15" spans="2:8" x14ac:dyDescent="0.2">
      <c r="B15" s="47" t="s">
        <v>449</v>
      </c>
      <c r="C15" s="47"/>
      <c r="D15" s="47"/>
      <c r="E15" s="47"/>
    </row>
    <row r="16" spans="2:8" x14ac:dyDescent="0.2">
      <c r="B16" s="47" t="s">
        <v>450</v>
      </c>
      <c r="C16" s="47"/>
      <c r="D16" s="47"/>
      <c r="E16" s="47"/>
    </row>
    <row r="17" spans="2:5" x14ac:dyDescent="0.2">
      <c r="B17" s="47" t="s">
        <v>451</v>
      </c>
      <c r="C17" s="47"/>
      <c r="D17" s="47"/>
      <c r="E17" s="47"/>
    </row>
    <row r="18" spans="2:5" x14ac:dyDescent="0.2">
      <c r="B18" s="47" t="s">
        <v>452</v>
      </c>
      <c r="C18" s="47"/>
      <c r="D18" s="47"/>
      <c r="E18" s="47"/>
    </row>
    <row r="19" spans="2:5" x14ac:dyDescent="0.2">
      <c r="B19" s="47" t="s">
        <v>453</v>
      </c>
      <c r="C19" s="47"/>
      <c r="D19" s="47"/>
      <c r="E19" s="47"/>
    </row>
    <row r="20" spans="2:5" x14ac:dyDescent="0.2">
      <c r="B20" s="47" t="s">
        <v>454</v>
      </c>
      <c r="C20" s="47"/>
      <c r="D20" s="47"/>
      <c r="E20" s="47"/>
    </row>
  </sheetData>
  <sheetProtection algorithmName="SHA-512" hashValue="jWBP02TRWwTHY+0AqxqinK/6Tfv11idvQRhjZFvbhHA7Zc3fK1aQGFVhQiiwl7cvDSZrO7rJFBNqwK0VEx7Z2Q==" saltValue="nhZGVxaJhs3sRKeTpG9B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2025-07-30T10:31:10Z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