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1063AC1A-060C-463F-9FBB-75B07C72F13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AB520" i="1" s="1"/>
  <c r="X504" i="1"/>
  <c r="X503" i="1"/>
  <c r="BO502" i="1"/>
  <c r="BM502" i="1"/>
  <c r="Y502" i="1"/>
  <c r="BP502" i="1" s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BP485" i="1"/>
  <c r="BO485" i="1"/>
  <c r="BN485" i="1"/>
  <c r="BM485" i="1"/>
  <c r="Z485" i="1"/>
  <c r="Y485" i="1"/>
  <c r="BP484" i="1"/>
  <c r="BO484" i="1"/>
  <c r="BN484" i="1"/>
  <c r="BM484" i="1"/>
  <c r="Z484" i="1"/>
  <c r="Z488" i="1" s="1"/>
  <c r="Y484" i="1"/>
  <c r="Y489" i="1" s="1"/>
  <c r="X482" i="1"/>
  <c r="X481" i="1"/>
  <c r="BO480" i="1"/>
  <c r="BM480" i="1"/>
  <c r="Y480" i="1"/>
  <c r="BO479" i="1"/>
  <c r="BM479" i="1"/>
  <c r="Y479" i="1"/>
  <c r="BO478" i="1"/>
  <c r="BM478" i="1"/>
  <c r="Y478" i="1"/>
  <c r="BO477" i="1"/>
  <c r="BM477" i="1"/>
  <c r="Y477" i="1"/>
  <c r="Y482" i="1" s="1"/>
  <c r="X473" i="1"/>
  <c r="Y472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Y473" i="1" s="1"/>
  <c r="P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Y466" i="1" s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Y457" i="1" s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Z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X431" i="1"/>
  <c r="Y430" i="1"/>
  <c r="X430" i="1"/>
  <c r="BP429" i="1"/>
  <c r="BO429" i="1"/>
  <c r="BN429" i="1"/>
  <c r="BM429" i="1"/>
  <c r="Z429" i="1"/>
  <c r="Z430" i="1" s="1"/>
  <c r="Y429" i="1"/>
  <c r="Y520" i="1" s="1"/>
  <c r="P429" i="1"/>
  <c r="X426" i="1"/>
  <c r="Y425" i="1"/>
  <c r="X425" i="1"/>
  <c r="BP424" i="1"/>
  <c r="BO424" i="1"/>
  <c r="BN424" i="1"/>
  <c r="BM424" i="1"/>
  <c r="Z424" i="1"/>
  <c r="Z425" i="1" s="1"/>
  <c r="Y424" i="1"/>
  <c r="X520" i="1" s="1"/>
  <c r="P424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Y420" i="1" s="1"/>
  <c r="P416" i="1"/>
  <c r="X414" i="1"/>
  <c r="X413" i="1"/>
  <c r="BO412" i="1"/>
  <c r="BM412" i="1"/>
  <c r="Y412" i="1"/>
  <c r="W520" i="1" s="1"/>
  <c r="P412" i="1"/>
  <c r="X409" i="1"/>
  <c r="X408" i="1"/>
  <c r="BO407" i="1"/>
  <c r="BM407" i="1"/>
  <c r="Y407" i="1"/>
  <c r="Y409" i="1" s="1"/>
  <c r="P407" i="1"/>
  <c r="BP406" i="1"/>
  <c r="BO406" i="1"/>
  <c r="BN406" i="1"/>
  <c r="BM406" i="1"/>
  <c r="Z406" i="1"/>
  <c r="Y406" i="1"/>
  <c r="Y408" i="1" s="1"/>
  <c r="P406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V520" i="1" s="1"/>
  <c r="P393" i="1"/>
  <c r="X389" i="1"/>
  <c r="X388" i="1"/>
  <c r="BO387" i="1"/>
  <c r="BM387" i="1"/>
  <c r="Y387" i="1"/>
  <c r="Y389" i="1" s="1"/>
  <c r="P387" i="1"/>
  <c r="X385" i="1"/>
  <c r="X384" i="1"/>
  <c r="BO383" i="1"/>
  <c r="BM383" i="1"/>
  <c r="Y383" i="1"/>
  <c r="Y385" i="1" s="1"/>
  <c r="P383" i="1"/>
  <c r="BP382" i="1"/>
  <c r="BO382" i="1"/>
  <c r="BN382" i="1"/>
  <c r="BM382" i="1"/>
  <c r="Z382" i="1"/>
  <c r="Y382" i="1"/>
  <c r="Y384" i="1" s="1"/>
  <c r="P382" i="1"/>
  <c r="X380" i="1"/>
  <c r="Y379" i="1"/>
  <c r="X379" i="1"/>
  <c r="BP378" i="1"/>
  <c r="BO378" i="1"/>
  <c r="BN378" i="1"/>
  <c r="BM378" i="1"/>
  <c r="Z378" i="1"/>
  <c r="Z379" i="1" s="1"/>
  <c r="Y378" i="1"/>
  <c r="Y380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U520" i="1" s="1"/>
  <c r="P371" i="1"/>
  <c r="X368" i="1"/>
  <c r="X367" i="1"/>
  <c r="BO366" i="1"/>
  <c r="BM366" i="1"/>
  <c r="Y366" i="1"/>
  <c r="Y368" i="1" s="1"/>
  <c r="P366" i="1"/>
  <c r="X364" i="1"/>
  <c r="X363" i="1"/>
  <c r="BO362" i="1"/>
  <c r="BM362" i="1"/>
  <c r="Y362" i="1"/>
  <c r="Y364" i="1" s="1"/>
  <c r="P362" i="1"/>
  <c r="BP361" i="1"/>
  <c r="BO361" i="1"/>
  <c r="BN361" i="1"/>
  <c r="BM361" i="1"/>
  <c r="Z361" i="1"/>
  <c r="Y361" i="1"/>
  <c r="Y363" i="1" s="1"/>
  <c r="P361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T520" i="1" s="1"/>
  <c r="P346" i="1"/>
  <c r="X342" i="1"/>
  <c r="X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BO338" i="1"/>
  <c r="BM338" i="1"/>
  <c r="Y338" i="1"/>
  <c r="S520" i="1" s="1"/>
  <c r="P338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BO331" i="1"/>
  <c r="BM331" i="1"/>
  <c r="Y331" i="1"/>
  <c r="Y335" i="1" s="1"/>
  <c r="P331" i="1"/>
  <c r="X329" i="1"/>
  <c r="X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BP325" i="1" s="1"/>
  <c r="BO324" i="1"/>
  <c r="BM324" i="1"/>
  <c r="Y324" i="1"/>
  <c r="Y329" i="1" s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Y321" i="1" s="1"/>
  <c r="P319" i="1"/>
  <c r="BP318" i="1"/>
  <c r="BO318" i="1"/>
  <c r="BN318" i="1"/>
  <c r="BM318" i="1"/>
  <c r="Z318" i="1"/>
  <c r="Y318" i="1"/>
  <c r="Y322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Y316" i="1" s="1"/>
  <c r="P310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Y307" i="1" s="1"/>
  <c r="P301" i="1"/>
  <c r="BP300" i="1"/>
  <c r="BO300" i="1"/>
  <c r="BN300" i="1"/>
  <c r="BM300" i="1"/>
  <c r="Z300" i="1"/>
  <c r="Y300" i="1"/>
  <c r="P300" i="1"/>
  <c r="X298" i="1"/>
  <c r="X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N272" i="1"/>
  <c r="BM272" i="1"/>
  <c r="Z272" i="1"/>
  <c r="Y272" i="1"/>
  <c r="BP272" i="1" s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Y266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Y258" i="1" s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BO244" i="1"/>
  <c r="BM244" i="1"/>
  <c r="Y244" i="1"/>
  <c r="Y249" i="1" s="1"/>
  <c r="P244" i="1"/>
  <c r="X242" i="1"/>
  <c r="X241" i="1"/>
  <c r="BO240" i="1"/>
  <c r="BM240" i="1"/>
  <c r="Y240" i="1"/>
  <c r="Y242" i="1" s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Y237" i="1" s="1"/>
  <c r="P235" i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K520" i="1" s="1"/>
  <c r="P225" i="1"/>
  <c r="X222" i="1"/>
  <c r="X221" i="1"/>
  <c r="BO220" i="1"/>
  <c r="BM220" i="1"/>
  <c r="Y220" i="1"/>
  <c r="Y222" i="1" s="1"/>
  <c r="P220" i="1"/>
  <c r="BP219" i="1"/>
  <c r="BO219" i="1"/>
  <c r="BN219" i="1"/>
  <c r="BM219" i="1"/>
  <c r="Z219" i="1"/>
  <c r="Y219" i="1"/>
  <c r="Y22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6" i="1" s="1"/>
  <c r="P208" i="1"/>
  <c r="BP207" i="1"/>
  <c r="BO207" i="1"/>
  <c r="BN207" i="1"/>
  <c r="BM207" i="1"/>
  <c r="Z207" i="1"/>
  <c r="Y207" i="1"/>
  <c r="Y217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X194" i="1"/>
  <c r="X193" i="1"/>
  <c r="BO192" i="1"/>
  <c r="BM192" i="1"/>
  <c r="Y192" i="1"/>
  <c r="Y194" i="1" s="1"/>
  <c r="P192" i="1"/>
  <c r="BP191" i="1"/>
  <c r="BO191" i="1"/>
  <c r="BN191" i="1"/>
  <c r="BM191" i="1"/>
  <c r="Z191" i="1"/>
  <c r="Y191" i="1"/>
  <c r="Y193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J520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3" i="1" s="1"/>
  <c r="P163" i="1"/>
  <c r="X161" i="1"/>
  <c r="X160" i="1"/>
  <c r="BO159" i="1"/>
  <c r="BM159" i="1"/>
  <c r="Y159" i="1"/>
  <c r="I520" i="1" s="1"/>
  <c r="P159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H520" i="1" s="1"/>
  <c r="P147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0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0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0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0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0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115" i="1" l="1"/>
  <c r="Z221" i="1"/>
  <c r="H9" i="1"/>
  <c r="A10" i="1"/>
  <c r="Y33" i="1"/>
  <c r="Y37" i="1"/>
  <c r="F9" i="1"/>
  <c r="J9" i="1"/>
  <c r="B520" i="1"/>
  <c r="X511" i="1"/>
  <c r="X512" i="1"/>
  <c r="X514" i="1"/>
  <c r="Y24" i="1"/>
  <c r="Z27" i="1"/>
  <c r="Z32" i="1" s="1"/>
  <c r="BN27" i="1"/>
  <c r="Y511" i="1" s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Y512" i="1" s="1"/>
  <c r="Z43" i="1"/>
  <c r="BN43" i="1"/>
  <c r="Y44" i="1"/>
  <c r="Y514" i="1" s="1"/>
  <c r="Z47" i="1"/>
  <c r="Z48" i="1" s="1"/>
  <c r="BN47" i="1"/>
  <c r="BP47" i="1"/>
  <c r="Y48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Z92" i="1" s="1"/>
  <c r="BN89" i="1"/>
  <c r="BP89" i="1"/>
  <c r="Z91" i="1"/>
  <c r="BN91" i="1"/>
  <c r="Y92" i="1"/>
  <c r="Z96" i="1"/>
  <c r="Z101" i="1" s="1"/>
  <c r="BN96" i="1"/>
  <c r="BP96" i="1"/>
  <c r="Z98" i="1"/>
  <c r="BN98" i="1"/>
  <c r="Z100" i="1"/>
  <c r="BN100" i="1"/>
  <c r="Z105" i="1"/>
  <c r="BN105" i="1"/>
  <c r="BP105" i="1"/>
  <c r="Z107" i="1"/>
  <c r="BN107" i="1"/>
  <c r="Y110" i="1"/>
  <c r="Z113" i="1"/>
  <c r="BN113" i="1"/>
  <c r="BP113" i="1"/>
  <c r="Z119" i="1"/>
  <c r="Z122" i="1" s="1"/>
  <c r="BN119" i="1"/>
  <c r="BP119" i="1"/>
  <c r="Z121" i="1"/>
  <c r="BN121" i="1"/>
  <c r="Z125" i="1"/>
  <c r="Z127" i="1" s="1"/>
  <c r="BN125" i="1"/>
  <c r="BP125" i="1"/>
  <c r="Y128" i="1"/>
  <c r="G520" i="1"/>
  <c r="Z132" i="1"/>
  <c r="Z133" i="1" s="1"/>
  <c r="BN132" i="1"/>
  <c r="BP132" i="1"/>
  <c r="Y133" i="1"/>
  <c r="Z136" i="1"/>
  <c r="Z138" i="1" s="1"/>
  <c r="BN136" i="1"/>
  <c r="BP136" i="1"/>
  <c r="Y139" i="1"/>
  <c r="Z142" i="1"/>
  <c r="Z143" i="1" s="1"/>
  <c r="BN142" i="1"/>
  <c r="BP142" i="1"/>
  <c r="Z147" i="1"/>
  <c r="Z148" i="1" s="1"/>
  <c r="BN147" i="1"/>
  <c r="BP147" i="1"/>
  <c r="Y148" i="1"/>
  <c r="Z151" i="1"/>
  <c r="BN151" i="1"/>
  <c r="BP151" i="1"/>
  <c r="Z153" i="1"/>
  <c r="BN153" i="1"/>
  <c r="Y154" i="1"/>
  <c r="Z159" i="1"/>
  <c r="Z160" i="1" s="1"/>
  <c r="BN159" i="1"/>
  <c r="BP159" i="1"/>
  <c r="Y160" i="1"/>
  <c r="Z163" i="1"/>
  <c r="BN163" i="1"/>
  <c r="BP163" i="1"/>
  <c r="Z165" i="1"/>
  <c r="BN165" i="1"/>
  <c r="Z167" i="1"/>
  <c r="BN167" i="1"/>
  <c r="Z169" i="1"/>
  <c r="BN169" i="1"/>
  <c r="Z171" i="1"/>
  <c r="BN171" i="1"/>
  <c r="Y172" i="1"/>
  <c r="Z175" i="1"/>
  <c r="BN175" i="1"/>
  <c r="BP175" i="1"/>
  <c r="Z177" i="1"/>
  <c r="BN177" i="1"/>
  <c r="Y178" i="1"/>
  <c r="Z181" i="1"/>
  <c r="Z182" i="1" s="1"/>
  <c r="BN181" i="1"/>
  <c r="BP181" i="1"/>
  <c r="Y182" i="1"/>
  <c r="Z186" i="1"/>
  <c r="Z188" i="1" s="1"/>
  <c r="BN186" i="1"/>
  <c r="BP186" i="1"/>
  <c r="Y189" i="1"/>
  <c r="Z192" i="1"/>
  <c r="Z193" i="1" s="1"/>
  <c r="BN192" i="1"/>
  <c r="BP192" i="1"/>
  <c r="Z196" i="1"/>
  <c r="Z204" i="1" s="1"/>
  <c r="BN196" i="1"/>
  <c r="BP196" i="1"/>
  <c r="Z198" i="1"/>
  <c r="BN198" i="1"/>
  <c r="Z200" i="1"/>
  <c r="BN200" i="1"/>
  <c r="Z202" i="1"/>
  <c r="BN202" i="1"/>
  <c r="Y205" i="1"/>
  <c r="Z208" i="1"/>
  <c r="Z216" i="1" s="1"/>
  <c r="BN208" i="1"/>
  <c r="BP208" i="1"/>
  <c r="Z210" i="1"/>
  <c r="BN210" i="1"/>
  <c r="Z212" i="1"/>
  <c r="BN212" i="1"/>
  <c r="Z214" i="1"/>
  <c r="BN214" i="1"/>
  <c r="Z220" i="1"/>
  <c r="BN220" i="1"/>
  <c r="BP220" i="1"/>
  <c r="Z225" i="1"/>
  <c r="Z232" i="1" s="1"/>
  <c r="BN225" i="1"/>
  <c r="BP225" i="1"/>
  <c r="Z227" i="1"/>
  <c r="BN227" i="1"/>
  <c r="Z229" i="1"/>
  <c r="BN229" i="1"/>
  <c r="Z231" i="1"/>
  <c r="BN231" i="1"/>
  <c r="Y232" i="1"/>
  <c r="Z235" i="1"/>
  <c r="Z237" i="1" s="1"/>
  <c r="BN235" i="1"/>
  <c r="BP235" i="1"/>
  <c r="Y238" i="1"/>
  <c r="Z240" i="1"/>
  <c r="Z241" i="1" s="1"/>
  <c r="BN240" i="1"/>
  <c r="BP240" i="1"/>
  <c r="Y241" i="1"/>
  <c r="Z244" i="1"/>
  <c r="Z249" i="1" s="1"/>
  <c r="BN244" i="1"/>
  <c r="BP244" i="1"/>
  <c r="Z245" i="1"/>
  <c r="BN245" i="1"/>
  <c r="Z247" i="1"/>
  <c r="BN247" i="1"/>
  <c r="Y250" i="1"/>
  <c r="L520" i="1"/>
  <c r="Z254" i="1"/>
  <c r="Z258" i="1" s="1"/>
  <c r="BN254" i="1"/>
  <c r="BP254" i="1"/>
  <c r="Z256" i="1"/>
  <c r="BN256" i="1"/>
  <c r="Y259" i="1"/>
  <c r="M520" i="1"/>
  <c r="Z263" i="1"/>
  <c r="Z266" i="1" s="1"/>
  <c r="BN263" i="1"/>
  <c r="BP263" i="1"/>
  <c r="Y267" i="1"/>
  <c r="O520" i="1"/>
  <c r="Y273" i="1"/>
  <c r="Z271" i="1"/>
  <c r="Z273" i="1" s="1"/>
  <c r="BN271" i="1"/>
  <c r="Y274" i="1"/>
  <c r="P520" i="1"/>
  <c r="Y278" i="1"/>
  <c r="BP277" i="1"/>
  <c r="BN277" i="1"/>
  <c r="Z277" i="1"/>
  <c r="Z278" i="1" s="1"/>
  <c r="Y279" i="1"/>
  <c r="Y282" i="1"/>
  <c r="BP281" i="1"/>
  <c r="BN281" i="1"/>
  <c r="Z281" i="1"/>
  <c r="Z282" i="1" s="1"/>
  <c r="Y283" i="1"/>
  <c r="Q520" i="1"/>
  <c r="Y287" i="1"/>
  <c r="BP286" i="1"/>
  <c r="BN286" i="1"/>
  <c r="Z286" i="1"/>
  <c r="Z287" i="1" s="1"/>
  <c r="Y288" i="1"/>
  <c r="R520" i="1"/>
  <c r="Y298" i="1"/>
  <c r="BP291" i="1"/>
  <c r="BN291" i="1"/>
  <c r="Z291" i="1"/>
  <c r="BP295" i="1"/>
  <c r="BN295" i="1"/>
  <c r="Z295" i="1"/>
  <c r="Y308" i="1"/>
  <c r="BP303" i="1"/>
  <c r="BN303" i="1"/>
  <c r="Z303" i="1"/>
  <c r="Y315" i="1"/>
  <c r="BP311" i="1"/>
  <c r="BN311" i="1"/>
  <c r="Z311" i="1"/>
  <c r="Z315" i="1" s="1"/>
  <c r="Y45" i="1"/>
  <c r="Y58" i="1"/>
  <c r="Y93" i="1"/>
  <c r="Y109" i="1"/>
  <c r="Y149" i="1"/>
  <c r="Y161" i="1"/>
  <c r="Y188" i="1"/>
  <c r="Y233" i="1"/>
  <c r="BP293" i="1"/>
  <c r="BN293" i="1"/>
  <c r="Z293" i="1"/>
  <c r="Y297" i="1"/>
  <c r="BP301" i="1"/>
  <c r="BN301" i="1"/>
  <c r="Z301" i="1"/>
  <c r="BP305" i="1"/>
  <c r="BN305" i="1"/>
  <c r="Z305" i="1"/>
  <c r="Z307" i="1" s="1"/>
  <c r="BP313" i="1"/>
  <c r="BN313" i="1"/>
  <c r="Z313" i="1"/>
  <c r="Z321" i="1"/>
  <c r="Z319" i="1"/>
  <c r="BN319" i="1"/>
  <c r="BP319" i="1"/>
  <c r="Z324" i="1"/>
  <c r="Z328" i="1" s="1"/>
  <c r="BN324" i="1"/>
  <c r="BP324" i="1"/>
  <c r="Z325" i="1"/>
  <c r="BN325" i="1"/>
  <c r="Z327" i="1"/>
  <c r="BN327" i="1"/>
  <c r="Y328" i="1"/>
  <c r="Z331" i="1"/>
  <c r="Z334" i="1" s="1"/>
  <c r="BN331" i="1"/>
  <c r="BP331" i="1"/>
  <c r="Z333" i="1"/>
  <c r="BN333" i="1"/>
  <c r="Y334" i="1"/>
  <c r="Z338" i="1"/>
  <c r="Z341" i="1" s="1"/>
  <c r="BN338" i="1"/>
  <c r="BP338" i="1"/>
  <c r="Z340" i="1"/>
  <c r="BN340" i="1"/>
  <c r="Y341" i="1"/>
  <c r="Z346" i="1"/>
  <c r="Z353" i="1" s="1"/>
  <c r="BN346" i="1"/>
  <c r="BP346" i="1"/>
  <c r="Z348" i="1"/>
  <c r="BN348" i="1"/>
  <c r="Z350" i="1"/>
  <c r="BN350" i="1"/>
  <c r="Z352" i="1"/>
  <c r="BN352" i="1"/>
  <c r="Y353" i="1"/>
  <c r="Z356" i="1"/>
  <c r="Z358" i="1" s="1"/>
  <c r="BN356" i="1"/>
  <c r="BP356" i="1"/>
  <c r="Y359" i="1"/>
  <c r="Z362" i="1"/>
  <c r="Z363" i="1" s="1"/>
  <c r="BN362" i="1"/>
  <c r="BP362" i="1"/>
  <c r="Z366" i="1"/>
  <c r="Z367" i="1" s="1"/>
  <c r="BN366" i="1"/>
  <c r="BP366" i="1"/>
  <c r="Y367" i="1"/>
  <c r="Z371" i="1"/>
  <c r="BN371" i="1"/>
  <c r="BP371" i="1"/>
  <c r="Z373" i="1"/>
  <c r="BN373" i="1"/>
  <c r="Y376" i="1"/>
  <c r="Z383" i="1"/>
  <c r="Z384" i="1" s="1"/>
  <c r="BN383" i="1"/>
  <c r="BP383" i="1"/>
  <c r="Z387" i="1"/>
  <c r="Z388" i="1" s="1"/>
  <c r="BN387" i="1"/>
  <c r="BP387" i="1"/>
  <c r="Y388" i="1"/>
  <c r="Z393" i="1"/>
  <c r="Z403" i="1" s="1"/>
  <c r="BN393" i="1"/>
  <c r="BP393" i="1"/>
  <c r="Z395" i="1"/>
  <c r="BN395" i="1"/>
  <c r="Z397" i="1"/>
  <c r="BN397" i="1"/>
  <c r="Z399" i="1"/>
  <c r="BN399" i="1"/>
  <c r="Z401" i="1"/>
  <c r="BN401" i="1"/>
  <c r="Y404" i="1"/>
  <c r="Z407" i="1"/>
  <c r="Z408" i="1" s="1"/>
  <c r="BN407" i="1"/>
  <c r="BP407" i="1"/>
  <c r="Z412" i="1"/>
  <c r="Z413" i="1" s="1"/>
  <c r="BN412" i="1"/>
  <c r="BP412" i="1"/>
  <c r="Y413" i="1"/>
  <c r="Z416" i="1"/>
  <c r="BN416" i="1"/>
  <c r="BP416" i="1"/>
  <c r="Z418" i="1"/>
  <c r="BN418" i="1"/>
  <c r="Y421" i="1"/>
  <c r="Y426" i="1"/>
  <c r="Y431" i="1"/>
  <c r="Z520" i="1"/>
  <c r="Y451" i="1"/>
  <c r="Z436" i="1"/>
  <c r="BN436" i="1"/>
  <c r="Z439" i="1"/>
  <c r="BN439" i="1"/>
  <c r="BP446" i="1"/>
  <c r="BN446" i="1"/>
  <c r="Z446" i="1"/>
  <c r="Y450" i="1"/>
  <c r="BP454" i="1"/>
  <c r="BN454" i="1"/>
  <c r="Z454" i="1"/>
  <c r="Z456" i="1" s="1"/>
  <c r="Y467" i="1"/>
  <c r="BP462" i="1"/>
  <c r="BN462" i="1"/>
  <c r="Z462" i="1"/>
  <c r="BP470" i="1"/>
  <c r="BN470" i="1"/>
  <c r="Z470" i="1"/>
  <c r="Z472" i="1" s="1"/>
  <c r="BP478" i="1"/>
  <c r="BN478" i="1"/>
  <c r="Z478" i="1"/>
  <c r="BP480" i="1"/>
  <c r="BN480" i="1"/>
  <c r="Z480" i="1"/>
  <c r="Y493" i="1"/>
  <c r="BP491" i="1"/>
  <c r="BN491" i="1"/>
  <c r="Z491" i="1"/>
  <c r="Y342" i="1"/>
  <c r="Y354" i="1"/>
  <c r="Y375" i="1"/>
  <c r="Y403" i="1"/>
  <c r="Y414" i="1"/>
  <c r="BP441" i="1"/>
  <c r="BN441" i="1"/>
  <c r="BP443" i="1"/>
  <c r="BN443" i="1"/>
  <c r="Z443" i="1"/>
  <c r="BP448" i="1"/>
  <c r="BN448" i="1"/>
  <c r="Z448" i="1"/>
  <c r="Z450" i="1" s="1"/>
  <c r="BP460" i="1"/>
  <c r="BN460" i="1"/>
  <c r="Z460" i="1"/>
  <c r="Z466" i="1" s="1"/>
  <c r="BP464" i="1"/>
  <c r="BN464" i="1"/>
  <c r="Z464" i="1"/>
  <c r="AA520" i="1"/>
  <c r="Y481" i="1"/>
  <c r="BP477" i="1"/>
  <c r="BN477" i="1"/>
  <c r="Z477" i="1"/>
  <c r="Z481" i="1" s="1"/>
  <c r="BP479" i="1"/>
  <c r="BN479" i="1"/>
  <c r="Z479" i="1"/>
  <c r="BP492" i="1"/>
  <c r="BN492" i="1"/>
  <c r="Z492" i="1"/>
  <c r="Y494" i="1"/>
  <c r="Y504" i="1"/>
  <c r="Y503" i="1"/>
  <c r="BP501" i="1"/>
  <c r="BN501" i="1"/>
  <c r="Z501" i="1"/>
  <c r="Z503" i="1" s="1"/>
  <c r="Z502" i="1"/>
  <c r="BN502" i="1"/>
  <c r="Y509" i="1"/>
  <c r="Z507" i="1"/>
  <c r="Z508" i="1" s="1"/>
  <c r="BN507" i="1"/>
  <c r="BP507" i="1"/>
  <c r="Y508" i="1"/>
  <c r="Y513" i="1" l="1"/>
  <c r="Z420" i="1"/>
  <c r="Z375" i="1"/>
  <c r="Z178" i="1"/>
  <c r="Z172" i="1"/>
  <c r="Z154" i="1"/>
  <c r="Z109" i="1"/>
  <c r="Z80" i="1"/>
  <c r="Z71" i="1"/>
  <c r="Z515" i="1" s="1"/>
  <c r="X513" i="1"/>
  <c r="Z493" i="1"/>
  <c r="Z297" i="1"/>
  <c r="Y510" i="1"/>
</calcChain>
</file>

<file path=xl/sharedStrings.xml><?xml version="1.0" encoding="utf-8"?>
<sst xmlns="http://schemas.openxmlformats.org/spreadsheetml/2006/main" count="2278" uniqueCount="814">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</sst>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topLeftCell="A497" zoomScaleNormal="100" zoomScaleSheetLayoutView="100" workbookViewId="0">
      <selection activeCell="AA516" sqref="AA51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39" t="s">
        <v>0</v>
      </c>
      <c r="E1" s="601"/>
      <c r="F1" s="601"/>
      <c r="G1" s="12" t="s">
        <v>1</v>
      </c>
      <c r="H1" s="639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7" t="s">
        <v>8</v>
      </c>
      <c r="B5" s="577"/>
      <c r="C5" s="578"/>
      <c r="D5" s="643"/>
      <c r="E5" s="644"/>
      <c r="F5" s="864" t="s">
        <v>9</v>
      </c>
      <c r="G5" s="578"/>
      <c r="H5" s="643"/>
      <c r="I5" s="806"/>
      <c r="J5" s="806"/>
      <c r="K5" s="806"/>
      <c r="L5" s="806"/>
      <c r="M5" s="644"/>
      <c r="N5" s="58"/>
      <c r="P5" s="24" t="s">
        <v>10</v>
      </c>
      <c r="Q5" s="875">
        <v>45870</v>
      </c>
      <c r="R5" s="686"/>
      <c r="T5" s="734" t="s">
        <v>11</v>
      </c>
      <c r="U5" s="594"/>
      <c r="V5" s="736" t="s">
        <v>12</v>
      </c>
      <c r="W5" s="686"/>
      <c r="AB5" s="51"/>
      <c r="AC5" s="51"/>
      <c r="AD5" s="51"/>
      <c r="AE5" s="51"/>
    </row>
    <row r="6" spans="1:32" s="561" customFormat="1" ht="24" customHeight="1" x14ac:dyDescent="0.2">
      <c r="A6" s="687" t="s">
        <v>13</v>
      </c>
      <c r="B6" s="577"/>
      <c r="C6" s="578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86"/>
      <c r="N6" s="59"/>
      <c r="P6" s="24" t="s">
        <v>15</v>
      </c>
      <c r="Q6" s="886" t="str">
        <f>IF(Q5=0," ",CHOOSE(WEEKDAY(Q5,2),"Понедельник","Вторник","Среда","Четверг","Пятница","Суббота","Воскресенье"))</f>
        <v>Пятница</v>
      </c>
      <c r="R6" s="582"/>
      <c r="T6" s="744" t="s">
        <v>16</v>
      </c>
      <c r="U6" s="594"/>
      <c r="V6" s="794" t="s">
        <v>17</v>
      </c>
      <c r="W6" s="615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23" t="str">
        <f>IFERROR(VLOOKUP(DeliveryAddress,Table,3,0),1)</f>
        <v>1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6"/>
      <c r="U7" s="594"/>
      <c r="V7" s="795"/>
      <c r="W7" s="796"/>
      <c r="AB7" s="51"/>
      <c r="AC7" s="51"/>
      <c r="AD7" s="51"/>
      <c r="AE7" s="51"/>
    </row>
    <row r="8" spans="1:32" s="561" customFormat="1" ht="25.5" customHeight="1" x14ac:dyDescent="0.2">
      <c r="A8" s="898" t="s">
        <v>18</v>
      </c>
      <c r="B8" s="588"/>
      <c r="C8" s="589"/>
      <c r="D8" s="632" t="s">
        <v>19</v>
      </c>
      <c r="E8" s="633"/>
      <c r="F8" s="633"/>
      <c r="G8" s="633"/>
      <c r="H8" s="633"/>
      <c r="I8" s="633"/>
      <c r="J8" s="633"/>
      <c r="K8" s="633"/>
      <c r="L8" s="633"/>
      <c r="M8" s="634"/>
      <c r="N8" s="61"/>
      <c r="P8" s="24" t="s">
        <v>20</v>
      </c>
      <c r="Q8" s="695">
        <v>0.375</v>
      </c>
      <c r="R8" s="625"/>
      <c r="T8" s="586"/>
      <c r="U8" s="594"/>
      <c r="V8" s="795"/>
      <c r="W8" s="796"/>
      <c r="AB8" s="51"/>
      <c r="AC8" s="51"/>
      <c r="AD8" s="51"/>
      <c r="AE8" s="51"/>
    </row>
    <row r="9" spans="1:32" s="561" customFormat="1" ht="39.950000000000003" customHeight="1" x14ac:dyDescent="0.2">
      <c r="A9" s="7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07"/>
      <c r="E9" s="591"/>
      <c r="F9" s="7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559"/>
      <c r="P9" s="26" t="s">
        <v>21</v>
      </c>
      <c r="Q9" s="681"/>
      <c r="R9" s="682"/>
      <c r="T9" s="586"/>
      <c r="U9" s="594"/>
      <c r="V9" s="797"/>
      <c r="W9" s="798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07"/>
      <c r="E10" s="591"/>
      <c r="F10" s="7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8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22</v>
      </c>
      <c r="Q10" s="745"/>
      <c r="R10" s="746"/>
      <c r="U10" s="24" t="s">
        <v>23</v>
      </c>
      <c r="V10" s="614" t="s">
        <v>24</v>
      </c>
      <c r="W10" s="615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5"/>
      <c r="R11" s="686"/>
      <c r="U11" s="24" t="s">
        <v>27</v>
      </c>
      <c r="V11" s="830" t="s">
        <v>28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27" t="s">
        <v>29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30</v>
      </c>
      <c r="Q12" s="695"/>
      <c r="R12" s="625"/>
      <c r="S12" s="23"/>
      <c r="U12" s="24"/>
      <c r="V12" s="601"/>
      <c r="W12" s="586"/>
      <c r="AB12" s="51"/>
      <c r="AC12" s="51"/>
      <c r="AD12" s="51"/>
      <c r="AE12" s="51"/>
    </row>
    <row r="13" spans="1:32" s="561" customFormat="1" ht="23.25" customHeight="1" x14ac:dyDescent="0.2">
      <c r="A13" s="727" t="s">
        <v>31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32</v>
      </c>
      <c r="Q13" s="83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27" t="s">
        <v>33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7" t="s">
        <v>34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18" t="s">
        <v>35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9"/>
      <c r="Q16" s="719"/>
      <c r="R16" s="719"/>
      <c r="S16" s="719"/>
      <c r="T16" s="7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9" t="s">
        <v>36</v>
      </c>
      <c r="B17" s="609" t="s">
        <v>37</v>
      </c>
      <c r="C17" s="705" t="s">
        <v>38</v>
      </c>
      <c r="D17" s="609" t="s">
        <v>39</v>
      </c>
      <c r="E17" s="666"/>
      <c r="F17" s="609" t="s">
        <v>40</v>
      </c>
      <c r="G17" s="609" t="s">
        <v>41</v>
      </c>
      <c r="H17" s="609" t="s">
        <v>42</v>
      </c>
      <c r="I17" s="609" t="s">
        <v>43</v>
      </c>
      <c r="J17" s="609" t="s">
        <v>44</v>
      </c>
      <c r="K17" s="609" t="s">
        <v>45</v>
      </c>
      <c r="L17" s="609" t="s">
        <v>46</v>
      </c>
      <c r="M17" s="609" t="s">
        <v>47</v>
      </c>
      <c r="N17" s="609" t="s">
        <v>48</v>
      </c>
      <c r="O17" s="609" t="s">
        <v>49</v>
      </c>
      <c r="P17" s="609" t="s">
        <v>50</v>
      </c>
      <c r="Q17" s="665"/>
      <c r="R17" s="665"/>
      <c r="S17" s="665"/>
      <c r="T17" s="666"/>
      <c r="U17" s="897" t="s">
        <v>51</v>
      </c>
      <c r="V17" s="578"/>
      <c r="W17" s="609" t="s">
        <v>52</v>
      </c>
      <c r="X17" s="609" t="s">
        <v>53</v>
      </c>
      <c r="Y17" s="895" t="s">
        <v>54</v>
      </c>
      <c r="Z17" s="804" t="s">
        <v>55</v>
      </c>
      <c r="AA17" s="785" t="s">
        <v>56</v>
      </c>
      <c r="AB17" s="785" t="s">
        <v>57</v>
      </c>
      <c r="AC17" s="785" t="s">
        <v>58</v>
      </c>
      <c r="AD17" s="785" t="s">
        <v>59</v>
      </c>
      <c r="AE17" s="859"/>
      <c r="AF17" s="860"/>
      <c r="AG17" s="66"/>
      <c r="BD17" s="65" t="s">
        <v>60</v>
      </c>
    </row>
    <row r="18" spans="1:68" ht="14.25" customHeight="1" x14ac:dyDescent="0.2">
      <c r="A18" s="610"/>
      <c r="B18" s="610"/>
      <c r="C18" s="610"/>
      <c r="D18" s="667"/>
      <c r="E18" s="669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67"/>
      <c r="Q18" s="668"/>
      <c r="R18" s="668"/>
      <c r="S18" s="668"/>
      <c r="T18" s="669"/>
      <c r="U18" s="67" t="s">
        <v>61</v>
      </c>
      <c r="V18" s="67" t="s">
        <v>62</v>
      </c>
      <c r="W18" s="610"/>
      <c r="X18" s="610"/>
      <c r="Y18" s="896"/>
      <c r="Z18" s="805"/>
      <c r="AA18" s="786"/>
      <c r="AB18" s="786"/>
      <c r="AC18" s="786"/>
      <c r="AD18" s="861"/>
      <c r="AE18" s="862"/>
      <c r="AF18" s="863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611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customHeight="1" x14ac:dyDescent="0.25">
      <c r="A21" s="585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0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7"/>
      <c r="P23" s="587" t="s">
        <v>72</v>
      </c>
      <c r="Q23" s="588"/>
      <c r="R23" s="588"/>
      <c r="S23" s="588"/>
      <c r="T23" s="588"/>
      <c r="U23" s="588"/>
      <c r="V23" s="589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7"/>
      <c r="P24" s="587" t="s">
        <v>72</v>
      </c>
      <c r="Q24" s="588"/>
      <c r="R24" s="588"/>
      <c r="S24" s="588"/>
      <c r="T24" s="588"/>
      <c r="U24" s="588"/>
      <c r="V24" s="589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5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7"/>
      <c r="P32" s="587" t="s">
        <v>72</v>
      </c>
      <c r="Q32" s="588"/>
      <c r="R32" s="588"/>
      <c r="S32" s="588"/>
      <c r="T32" s="588"/>
      <c r="U32" s="588"/>
      <c r="V32" s="589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7"/>
      <c r="P33" s="587" t="s">
        <v>72</v>
      </c>
      <c r="Q33" s="588"/>
      <c r="R33" s="588"/>
      <c r="S33" s="588"/>
      <c r="T33" s="588"/>
      <c r="U33" s="588"/>
      <c r="V33" s="589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5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7"/>
      <c r="P36" s="587" t="s">
        <v>72</v>
      </c>
      <c r="Q36" s="588"/>
      <c r="R36" s="588"/>
      <c r="S36" s="588"/>
      <c r="T36" s="588"/>
      <c r="U36" s="588"/>
      <c r="V36" s="589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7"/>
      <c r="P37" s="587" t="s">
        <v>72</v>
      </c>
      <c r="Q37" s="588"/>
      <c r="R37" s="588"/>
      <c r="S37" s="588"/>
      <c r="T37" s="588"/>
      <c r="U37" s="588"/>
      <c r="V37" s="589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611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customHeight="1" x14ac:dyDescent="0.25">
      <c r="A40" s="585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7">
        <v>720</v>
      </c>
      <c r="Y42" s="568">
        <f>IFERROR(IF(X42="",0,CEILING((X42/$H42),1)*$H42),"")</f>
        <v>720</v>
      </c>
      <c r="Z42" s="36">
        <f>IFERROR(IF(Y42=0,"",ROUNDUP(Y42/H42,0)*0.00902),"")</f>
        <v>1.6236000000000002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757.8</v>
      </c>
      <c r="BN42" s="64">
        <f>IFERROR(Y42*I42/H42,"0")</f>
        <v>757.8</v>
      </c>
      <c r="BO42" s="64">
        <f>IFERROR(1/J42*(X42/H42),"0")</f>
        <v>1.3636363636363638</v>
      </c>
      <c r="BP42" s="64">
        <f>IFERROR(1/J42*(Y42/H42),"0")</f>
        <v>1.3636363636363638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7"/>
      <c r="P44" s="587" t="s">
        <v>72</v>
      </c>
      <c r="Q44" s="588"/>
      <c r="R44" s="588"/>
      <c r="S44" s="588"/>
      <c r="T44" s="588"/>
      <c r="U44" s="588"/>
      <c r="V44" s="589"/>
      <c r="W44" s="37" t="s">
        <v>73</v>
      </c>
      <c r="X44" s="569">
        <f>IFERROR(X41/H41,"0")+IFERROR(X42/H42,"0")+IFERROR(X43/H43,"0")</f>
        <v>180</v>
      </c>
      <c r="Y44" s="569">
        <f>IFERROR(Y41/H41,"0")+IFERROR(Y42/H42,"0")+IFERROR(Y43/H43,"0")</f>
        <v>180</v>
      </c>
      <c r="Z44" s="569">
        <f>IFERROR(IF(Z41="",0,Z41),"0")+IFERROR(IF(Z42="",0,Z42),"0")+IFERROR(IF(Z43="",0,Z43),"0")</f>
        <v>1.6236000000000002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7"/>
      <c r="P45" s="587" t="s">
        <v>72</v>
      </c>
      <c r="Q45" s="588"/>
      <c r="R45" s="588"/>
      <c r="S45" s="588"/>
      <c r="T45" s="588"/>
      <c r="U45" s="588"/>
      <c r="V45" s="589"/>
      <c r="W45" s="37" t="s">
        <v>70</v>
      </c>
      <c r="X45" s="569">
        <f>IFERROR(SUM(X41:X43),"0")</f>
        <v>720</v>
      </c>
      <c r="Y45" s="569">
        <f>IFERROR(SUM(Y41:Y43),"0")</f>
        <v>720</v>
      </c>
      <c r="Z45" s="37"/>
      <c r="AA45" s="570"/>
      <c r="AB45" s="570"/>
      <c r="AC45" s="570"/>
    </row>
    <row r="46" spans="1:68" ht="14.25" customHeight="1" x14ac:dyDescent="0.25">
      <c r="A46" s="585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7"/>
      <c r="P48" s="587" t="s">
        <v>72</v>
      </c>
      <c r="Q48" s="588"/>
      <c r="R48" s="588"/>
      <c r="S48" s="588"/>
      <c r="T48" s="588"/>
      <c r="U48" s="588"/>
      <c r="V48" s="589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7"/>
      <c r="P49" s="587" t="s">
        <v>72</v>
      </c>
      <c r="Q49" s="588"/>
      <c r="R49" s="588"/>
      <c r="S49" s="588"/>
      <c r="T49" s="588"/>
      <c r="U49" s="588"/>
      <c r="V49" s="589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11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customHeight="1" x14ac:dyDescent="0.25">
      <c r="A51" s="585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675</v>
      </c>
      <c r="Y57" s="568">
        <f t="shared" si="6"/>
        <v>675</v>
      </c>
      <c r="Z57" s="36">
        <f>IFERROR(IF(Y57=0,"",ROUNDUP(Y57/H57,0)*0.00902),"")</f>
        <v>1.353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706.5</v>
      </c>
      <c r="BN57" s="64">
        <f t="shared" si="8"/>
        <v>706.5</v>
      </c>
      <c r="BO57" s="64">
        <f t="shared" si="9"/>
        <v>1.1363636363636365</v>
      </c>
      <c r="BP57" s="64">
        <f t="shared" si="10"/>
        <v>1.1363636363636365</v>
      </c>
    </row>
    <row r="58" spans="1:68" x14ac:dyDescent="0.2">
      <c r="A58" s="59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7"/>
      <c r="P58" s="587" t="s">
        <v>72</v>
      </c>
      <c r="Q58" s="588"/>
      <c r="R58" s="588"/>
      <c r="S58" s="588"/>
      <c r="T58" s="588"/>
      <c r="U58" s="588"/>
      <c r="V58" s="589"/>
      <c r="W58" s="37" t="s">
        <v>73</v>
      </c>
      <c r="X58" s="569">
        <f>IFERROR(X52/H52,"0")+IFERROR(X53/H53,"0")+IFERROR(X54/H54,"0")+IFERROR(X55/H55,"0")+IFERROR(X56/H56,"0")+IFERROR(X57/H57,"0")</f>
        <v>150</v>
      </c>
      <c r="Y58" s="569">
        <f>IFERROR(Y52/H52,"0")+IFERROR(Y53/H53,"0")+IFERROR(Y54/H54,"0")+IFERROR(Y55/H55,"0")+IFERROR(Y56/H56,"0")+IFERROR(Y57/H57,"0")</f>
        <v>150</v>
      </c>
      <c r="Z58" s="569">
        <f>IFERROR(IF(Z52="",0,Z52),"0")+IFERROR(IF(Z53="",0,Z53),"0")+IFERROR(IF(Z54="",0,Z54),"0")+IFERROR(IF(Z55="",0,Z55),"0")+IFERROR(IF(Z56="",0,Z56),"0")+IFERROR(IF(Z57="",0,Z57),"0")</f>
        <v>1.353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7"/>
      <c r="P59" s="587" t="s">
        <v>72</v>
      </c>
      <c r="Q59" s="588"/>
      <c r="R59" s="588"/>
      <c r="S59" s="588"/>
      <c r="T59" s="588"/>
      <c r="U59" s="588"/>
      <c r="V59" s="589"/>
      <c r="W59" s="37" t="s">
        <v>70</v>
      </c>
      <c r="X59" s="569">
        <f>IFERROR(SUM(X52:X57),"0")</f>
        <v>675</v>
      </c>
      <c r="Y59" s="569">
        <f>IFERROR(SUM(Y52:Y57),"0")</f>
        <v>675</v>
      </c>
      <c r="Z59" s="37"/>
      <c r="AA59" s="570"/>
      <c r="AB59" s="570"/>
      <c r="AC59" s="570"/>
    </row>
    <row r="60" spans="1:68" ht="14.25" customHeight="1" x14ac:dyDescent="0.25">
      <c r="A60" s="585" t="s">
        <v>139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7"/>
      <c r="P65" s="587" t="s">
        <v>72</v>
      </c>
      <c r="Q65" s="588"/>
      <c r="R65" s="588"/>
      <c r="S65" s="588"/>
      <c r="T65" s="588"/>
      <c r="U65" s="588"/>
      <c r="V65" s="589"/>
      <c r="W65" s="37" t="s">
        <v>73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7"/>
      <c r="P66" s="587" t="s">
        <v>72</v>
      </c>
      <c r="Q66" s="588"/>
      <c r="R66" s="588"/>
      <c r="S66" s="588"/>
      <c r="T66" s="588"/>
      <c r="U66" s="588"/>
      <c r="V66" s="589"/>
      <c r="W66" s="37" t="s">
        <v>70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customHeight="1" x14ac:dyDescent="0.25">
      <c r="A67" s="585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7"/>
      <c r="P71" s="587" t="s">
        <v>72</v>
      </c>
      <c r="Q71" s="588"/>
      <c r="R71" s="588"/>
      <c r="S71" s="588"/>
      <c r="T71" s="588"/>
      <c r="U71" s="588"/>
      <c r="V71" s="589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7"/>
      <c r="P72" s="587" t="s">
        <v>72</v>
      </c>
      <c r="Q72" s="588"/>
      <c r="R72" s="588"/>
      <c r="S72" s="588"/>
      <c r="T72" s="588"/>
      <c r="U72" s="588"/>
      <c r="V72" s="589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5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3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7"/>
      <c r="P80" s="587" t="s">
        <v>72</v>
      </c>
      <c r="Q80" s="588"/>
      <c r="R80" s="588"/>
      <c r="S80" s="588"/>
      <c r="T80" s="588"/>
      <c r="U80" s="588"/>
      <c r="V80" s="589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7"/>
      <c r="P81" s="587" t="s">
        <v>72</v>
      </c>
      <c r="Q81" s="588"/>
      <c r="R81" s="588"/>
      <c r="S81" s="588"/>
      <c r="T81" s="588"/>
      <c r="U81" s="588"/>
      <c r="V81" s="589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5" t="s">
        <v>174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7"/>
      <c r="P85" s="587" t="s">
        <v>72</v>
      </c>
      <c r="Q85" s="588"/>
      <c r="R85" s="588"/>
      <c r="S85" s="588"/>
      <c r="T85" s="588"/>
      <c r="U85" s="588"/>
      <c r="V85" s="589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7"/>
      <c r="P86" s="587" t="s">
        <v>72</v>
      </c>
      <c r="Q86" s="588"/>
      <c r="R86" s="588"/>
      <c r="S86" s="588"/>
      <c r="T86" s="588"/>
      <c r="U86" s="588"/>
      <c r="V86" s="589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11" t="s">
        <v>181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customHeight="1" x14ac:dyDescent="0.25">
      <c r="A88" s="585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1800</v>
      </c>
      <c r="Y91" s="568">
        <f>IFERROR(IF(X91="",0,CEILING((X91/$H91),1)*$H91),"")</f>
        <v>1800</v>
      </c>
      <c r="Z91" s="36">
        <f>IFERROR(IF(Y91=0,"",ROUNDUP(Y91/H91,0)*0.00902),"")</f>
        <v>3.6080000000000001</v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1884</v>
      </c>
      <c r="BN91" s="64">
        <f>IFERROR(Y91*I91/H91,"0")</f>
        <v>1884</v>
      </c>
      <c r="BO91" s="64">
        <f>IFERROR(1/J91*(X91/H91),"0")</f>
        <v>3.0303030303030303</v>
      </c>
      <c r="BP91" s="64">
        <f>IFERROR(1/J91*(Y91/H91),"0")</f>
        <v>3.0303030303030303</v>
      </c>
    </row>
    <row r="92" spans="1:68" x14ac:dyDescent="0.2">
      <c r="A92" s="59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7"/>
      <c r="P92" s="587" t="s">
        <v>72</v>
      </c>
      <c r="Q92" s="588"/>
      <c r="R92" s="588"/>
      <c r="S92" s="588"/>
      <c r="T92" s="588"/>
      <c r="U92" s="588"/>
      <c r="V92" s="589"/>
      <c r="W92" s="37" t="s">
        <v>73</v>
      </c>
      <c r="X92" s="569">
        <f>IFERROR(X89/H89,"0")+IFERROR(X90/H90,"0")+IFERROR(X91/H91,"0")</f>
        <v>400</v>
      </c>
      <c r="Y92" s="569">
        <f>IFERROR(Y89/H89,"0")+IFERROR(Y90/H90,"0")+IFERROR(Y91/H91,"0")</f>
        <v>400</v>
      </c>
      <c r="Z92" s="569">
        <f>IFERROR(IF(Z89="",0,Z89),"0")+IFERROR(IF(Z90="",0,Z90),"0")+IFERROR(IF(Z91="",0,Z91),"0")</f>
        <v>3.6080000000000001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7"/>
      <c r="P93" s="587" t="s">
        <v>72</v>
      </c>
      <c r="Q93" s="588"/>
      <c r="R93" s="588"/>
      <c r="S93" s="588"/>
      <c r="T93" s="588"/>
      <c r="U93" s="588"/>
      <c r="V93" s="589"/>
      <c r="W93" s="37" t="s">
        <v>70</v>
      </c>
      <c r="X93" s="569">
        <f>IFERROR(SUM(X89:X91),"0")</f>
        <v>1800</v>
      </c>
      <c r="Y93" s="569">
        <f>IFERROR(SUM(Y89:Y91),"0")</f>
        <v>1800</v>
      </c>
      <c r="Z93" s="37"/>
      <c r="AA93" s="570"/>
      <c r="AB93" s="570"/>
      <c r="AC93" s="570"/>
    </row>
    <row r="94" spans="1:68" ht="14.25" customHeight="1" x14ac:dyDescent="0.25">
      <c r="A94" s="585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6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0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1800.9</v>
      </c>
      <c r="Y99" s="568">
        <f t="shared" si="16"/>
        <v>1800.9</v>
      </c>
      <c r="Z99" s="36">
        <f>IFERROR(IF(Y99=0,"",ROUNDUP(Y99/H99,0)*0.00651),"")</f>
        <v>4.3421700000000003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1968.9839999999999</v>
      </c>
      <c r="BN99" s="64">
        <f t="shared" si="18"/>
        <v>1968.9839999999999</v>
      </c>
      <c r="BO99" s="64">
        <f t="shared" si="19"/>
        <v>3.6648351648351651</v>
      </c>
      <c r="BP99" s="64">
        <f t="shared" si="20"/>
        <v>3.6648351648351651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7"/>
      <c r="P101" s="587" t="s">
        <v>72</v>
      </c>
      <c r="Q101" s="588"/>
      <c r="R101" s="588"/>
      <c r="S101" s="588"/>
      <c r="T101" s="588"/>
      <c r="U101" s="588"/>
      <c r="V101" s="589"/>
      <c r="W101" s="37" t="s">
        <v>73</v>
      </c>
      <c r="X101" s="569">
        <f>IFERROR(X95/H95,"0")+IFERROR(X96/H96,"0")+IFERROR(X97/H97,"0")+IFERROR(X98/H98,"0")+IFERROR(X99/H99,"0")+IFERROR(X100/H100,"0")</f>
        <v>667</v>
      </c>
      <c r="Y101" s="569">
        <f>IFERROR(Y95/H95,"0")+IFERROR(Y96/H96,"0")+IFERROR(Y97/H97,"0")+IFERROR(Y98/H98,"0")+IFERROR(Y99/H99,"0")+IFERROR(Y100/H100,"0")</f>
        <v>667</v>
      </c>
      <c r="Z101" s="569">
        <f>IFERROR(IF(Z95="",0,Z95),"0")+IFERROR(IF(Z96="",0,Z96),"0")+IFERROR(IF(Z97="",0,Z97),"0")+IFERROR(IF(Z98="",0,Z98),"0")+IFERROR(IF(Z99="",0,Z99),"0")+IFERROR(IF(Z100="",0,Z100),"0")</f>
        <v>4.3421700000000003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7"/>
      <c r="P102" s="587" t="s">
        <v>72</v>
      </c>
      <c r="Q102" s="588"/>
      <c r="R102" s="588"/>
      <c r="S102" s="588"/>
      <c r="T102" s="588"/>
      <c r="U102" s="588"/>
      <c r="V102" s="589"/>
      <c r="W102" s="37" t="s">
        <v>70</v>
      </c>
      <c r="X102" s="569">
        <f>IFERROR(SUM(X95:X100),"0")</f>
        <v>1800.9</v>
      </c>
      <c r="Y102" s="569">
        <f>IFERROR(SUM(Y95:Y100),"0")</f>
        <v>1800.9</v>
      </c>
      <c r="Z102" s="37"/>
      <c r="AA102" s="570"/>
      <c r="AB102" s="570"/>
      <c r="AC102" s="570"/>
    </row>
    <row r="103" spans="1:68" ht="16.5" customHeight="1" x14ac:dyDescent="0.25">
      <c r="A103" s="611" t="s">
        <v>204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customHeight="1" x14ac:dyDescent="0.25">
      <c r="A104" s="585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4500</v>
      </c>
      <c r="Y107" s="568">
        <f>IFERROR(IF(X107="",0,CEILING((X107/$H107),1)*$H107),"")</f>
        <v>4500</v>
      </c>
      <c r="Z107" s="36">
        <f>IFERROR(IF(Y107=0,"",ROUNDUP(Y107/H107,0)*0.00902),"")</f>
        <v>9.02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4710</v>
      </c>
      <c r="BN107" s="64">
        <f>IFERROR(Y107*I107/H107,"0")</f>
        <v>4710</v>
      </c>
      <c r="BO107" s="64">
        <f>IFERROR(1/J107*(X107/H107),"0")</f>
        <v>7.5757575757575761</v>
      </c>
      <c r="BP107" s="64">
        <f>IFERROR(1/J107*(Y107/H107),"0")</f>
        <v>7.5757575757575761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7"/>
      <c r="P109" s="587" t="s">
        <v>72</v>
      </c>
      <c r="Q109" s="588"/>
      <c r="R109" s="588"/>
      <c r="S109" s="588"/>
      <c r="T109" s="588"/>
      <c r="U109" s="588"/>
      <c r="V109" s="589"/>
      <c r="W109" s="37" t="s">
        <v>73</v>
      </c>
      <c r="X109" s="569">
        <f>IFERROR(X105/H105,"0")+IFERROR(X106/H106,"0")+IFERROR(X107/H107,"0")+IFERROR(X108/H108,"0")</f>
        <v>1000</v>
      </c>
      <c r="Y109" s="569">
        <f>IFERROR(Y105/H105,"0")+IFERROR(Y106/H106,"0")+IFERROR(Y107/H107,"0")+IFERROR(Y108/H108,"0")</f>
        <v>1000</v>
      </c>
      <c r="Z109" s="569">
        <f>IFERROR(IF(Z105="",0,Z105),"0")+IFERROR(IF(Z106="",0,Z106),"0")+IFERROR(IF(Z107="",0,Z107),"0")+IFERROR(IF(Z108="",0,Z108),"0")</f>
        <v>9.02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7"/>
      <c r="P110" s="587" t="s">
        <v>72</v>
      </c>
      <c r="Q110" s="588"/>
      <c r="R110" s="588"/>
      <c r="S110" s="588"/>
      <c r="T110" s="588"/>
      <c r="U110" s="588"/>
      <c r="V110" s="589"/>
      <c r="W110" s="37" t="s">
        <v>70</v>
      </c>
      <c r="X110" s="569">
        <f>IFERROR(SUM(X105:X108),"0")</f>
        <v>4500</v>
      </c>
      <c r="Y110" s="569">
        <f>IFERROR(SUM(Y105:Y108),"0")</f>
        <v>4500</v>
      </c>
      <c r="Z110" s="37"/>
      <c r="AA110" s="570"/>
      <c r="AB110" s="570"/>
      <c r="AC110" s="570"/>
    </row>
    <row r="111" spans="1:68" ht="14.25" customHeight="1" x14ac:dyDescent="0.25">
      <c r="A111" s="585" t="s">
        <v>139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7"/>
      <c r="P115" s="587" t="s">
        <v>72</v>
      </c>
      <c r="Q115" s="588"/>
      <c r="R115" s="588"/>
      <c r="S115" s="588"/>
      <c r="T115" s="588"/>
      <c r="U115" s="588"/>
      <c r="V115" s="589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7"/>
      <c r="P116" s="587" t="s">
        <v>72</v>
      </c>
      <c r="Q116" s="588"/>
      <c r="R116" s="588"/>
      <c r="S116" s="588"/>
      <c r="T116" s="588"/>
      <c r="U116" s="588"/>
      <c r="V116" s="589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5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675</v>
      </c>
      <c r="Y120" s="568">
        <f>IFERROR(IF(X120="",0,CEILING((X120/$H120),1)*$H120),"")</f>
        <v>675</v>
      </c>
      <c r="Z120" s="36">
        <f>IFERROR(IF(Y120=0,"",ROUNDUP(Y120/H120,0)*0.00651),"")</f>
        <v>1.6274999999999999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737.99999999999989</v>
      </c>
      <c r="BN120" s="64">
        <f>IFERROR(Y120*I120/H120,"0")</f>
        <v>737.99999999999989</v>
      </c>
      <c r="BO120" s="64">
        <f>IFERROR(1/J120*(X120/H120),"0")</f>
        <v>1.3736263736263736</v>
      </c>
      <c r="BP120" s="64">
        <f>IFERROR(1/J120*(Y120/H120),"0")</f>
        <v>1.3736263736263736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7"/>
      <c r="P122" s="587" t="s">
        <v>72</v>
      </c>
      <c r="Q122" s="588"/>
      <c r="R122" s="588"/>
      <c r="S122" s="588"/>
      <c r="T122" s="588"/>
      <c r="U122" s="588"/>
      <c r="V122" s="589"/>
      <c r="W122" s="37" t="s">
        <v>73</v>
      </c>
      <c r="X122" s="569">
        <f>IFERROR(X118/H118,"0")+IFERROR(X119/H119,"0")+IFERROR(X120/H120,"0")+IFERROR(X121/H121,"0")</f>
        <v>249.99999999999997</v>
      </c>
      <c r="Y122" s="569">
        <f>IFERROR(Y118/H118,"0")+IFERROR(Y119/H119,"0")+IFERROR(Y120/H120,"0")+IFERROR(Y121/H121,"0")</f>
        <v>249.99999999999997</v>
      </c>
      <c r="Z122" s="569">
        <f>IFERROR(IF(Z118="",0,Z118),"0")+IFERROR(IF(Z119="",0,Z119),"0")+IFERROR(IF(Z120="",0,Z120),"0")+IFERROR(IF(Z121="",0,Z121),"0")</f>
        <v>1.6274999999999999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7"/>
      <c r="P123" s="587" t="s">
        <v>72</v>
      </c>
      <c r="Q123" s="588"/>
      <c r="R123" s="588"/>
      <c r="S123" s="588"/>
      <c r="T123" s="588"/>
      <c r="U123" s="588"/>
      <c r="V123" s="589"/>
      <c r="W123" s="37" t="s">
        <v>70</v>
      </c>
      <c r="X123" s="569">
        <f>IFERROR(SUM(X118:X121),"0")</f>
        <v>675</v>
      </c>
      <c r="Y123" s="569">
        <f>IFERROR(SUM(Y118:Y121),"0")</f>
        <v>675</v>
      </c>
      <c r="Z123" s="37"/>
      <c r="AA123" s="570"/>
      <c r="AB123" s="570"/>
      <c r="AC123" s="570"/>
    </row>
    <row r="124" spans="1:68" ht="14.25" customHeight="1" x14ac:dyDescent="0.25">
      <c r="A124" s="585" t="s">
        <v>174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7"/>
      <c r="P127" s="587" t="s">
        <v>72</v>
      </c>
      <c r="Q127" s="588"/>
      <c r="R127" s="588"/>
      <c r="S127" s="588"/>
      <c r="T127" s="588"/>
      <c r="U127" s="588"/>
      <c r="V127" s="589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7"/>
      <c r="P128" s="587" t="s">
        <v>72</v>
      </c>
      <c r="Q128" s="588"/>
      <c r="R128" s="588"/>
      <c r="S128" s="588"/>
      <c r="T128" s="588"/>
      <c r="U128" s="588"/>
      <c r="V128" s="589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11" t="s">
        <v>237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customHeight="1" x14ac:dyDescent="0.25">
      <c r="A130" s="585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customHeight="1" x14ac:dyDescent="0.25">
      <c r="A131" s="54" t="s">
        <v>238</v>
      </c>
      <c r="B131" s="54" t="s">
        <v>239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7"/>
      <c r="P133" s="587" t="s">
        <v>72</v>
      </c>
      <c r="Q133" s="588"/>
      <c r="R133" s="588"/>
      <c r="S133" s="588"/>
      <c r="T133" s="588"/>
      <c r="U133" s="588"/>
      <c r="V133" s="589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7"/>
      <c r="P134" s="587" t="s">
        <v>72</v>
      </c>
      <c r="Q134" s="588"/>
      <c r="R134" s="588"/>
      <c r="S134" s="588"/>
      <c r="T134" s="588"/>
      <c r="U134" s="588"/>
      <c r="V134" s="589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5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242</v>
      </c>
      <c r="B136" s="54" t="s">
        <v>243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242</v>
      </c>
      <c r="B137" s="54" t="s">
        <v>245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7"/>
      <c r="P138" s="587" t="s">
        <v>72</v>
      </c>
      <c r="Q138" s="588"/>
      <c r="R138" s="588"/>
      <c r="S138" s="588"/>
      <c r="T138" s="588"/>
      <c r="U138" s="588"/>
      <c r="V138" s="589"/>
      <c r="W138" s="37" t="s">
        <v>73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7"/>
      <c r="P139" s="587" t="s">
        <v>72</v>
      </c>
      <c r="Q139" s="588"/>
      <c r="R139" s="588"/>
      <c r="S139" s="588"/>
      <c r="T139" s="588"/>
      <c r="U139" s="588"/>
      <c r="V139" s="589"/>
      <c r="W139" s="37" t="s">
        <v>70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customHeight="1" x14ac:dyDescent="0.25">
      <c r="A140" s="585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customHeight="1" x14ac:dyDescent="0.25">
      <c r="A141" s="54" t="s">
        <v>246</v>
      </c>
      <c r="B141" s="54" t="s">
        <v>247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246</v>
      </c>
      <c r="B142" s="54" t="s">
        <v>248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6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7"/>
      <c r="P143" s="587" t="s">
        <v>72</v>
      </c>
      <c r="Q143" s="588"/>
      <c r="R143" s="588"/>
      <c r="S143" s="588"/>
      <c r="T143" s="588"/>
      <c r="U143" s="588"/>
      <c r="V143" s="589"/>
      <c r="W143" s="37" t="s">
        <v>73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7"/>
      <c r="P144" s="587" t="s">
        <v>72</v>
      </c>
      <c r="Q144" s="588"/>
      <c r="R144" s="588"/>
      <c r="S144" s="588"/>
      <c r="T144" s="588"/>
      <c r="U144" s="588"/>
      <c r="V144" s="589"/>
      <c r="W144" s="37" t="s">
        <v>70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customHeight="1" x14ac:dyDescent="0.25">
      <c r="A145" s="611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customHeight="1" x14ac:dyDescent="0.25">
      <c r="A146" s="585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customHeight="1" x14ac:dyDescent="0.25">
      <c r="A147" s="54" t="s">
        <v>249</v>
      </c>
      <c r="B147" s="54" t="s">
        <v>250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251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7"/>
      <c r="P148" s="587" t="s">
        <v>72</v>
      </c>
      <c r="Q148" s="588"/>
      <c r="R148" s="588"/>
      <c r="S148" s="588"/>
      <c r="T148" s="588"/>
      <c r="U148" s="588"/>
      <c r="V148" s="589"/>
      <c r="W148" s="37" t="s">
        <v>73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7"/>
      <c r="P149" s="587" t="s">
        <v>72</v>
      </c>
      <c r="Q149" s="588"/>
      <c r="R149" s="588"/>
      <c r="S149" s="588"/>
      <c r="T149" s="588"/>
      <c r="U149" s="588"/>
      <c r="V149" s="589"/>
      <c r="W149" s="37" t="s">
        <v>70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customHeight="1" x14ac:dyDescent="0.25">
      <c r="A150" s="585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customHeight="1" x14ac:dyDescent="0.25">
      <c r="A151" s="54" t="s">
        <v>252</v>
      </c>
      <c r="B151" s="54" t="s">
        <v>253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8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255</v>
      </c>
      <c r="B152" s="54" t="s">
        <v>256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260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7"/>
      <c r="P154" s="587" t="s">
        <v>72</v>
      </c>
      <c r="Q154" s="588"/>
      <c r="R154" s="588"/>
      <c r="S154" s="588"/>
      <c r="T154" s="588"/>
      <c r="U154" s="588"/>
      <c r="V154" s="589"/>
      <c r="W154" s="37" t="s">
        <v>73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7"/>
      <c r="P155" s="587" t="s">
        <v>72</v>
      </c>
      <c r="Q155" s="588"/>
      <c r="R155" s="588"/>
      <c r="S155" s="588"/>
      <c r="T155" s="588"/>
      <c r="U155" s="588"/>
      <c r="V155" s="589"/>
      <c r="W155" s="37" t="s">
        <v>70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customHeight="1" x14ac:dyDescent="0.2">
      <c r="A156" s="650" t="s">
        <v>261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611" t="s">
        <v>262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customHeight="1" x14ac:dyDescent="0.25">
      <c r="A158" s="585" t="s">
        <v>139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customHeight="1" x14ac:dyDescent="0.25">
      <c r="A159" s="54" t="s">
        <v>263</v>
      </c>
      <c r="B159" s="54" t="s">
        <v>264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265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7"/>
      <c r="P160" s="587" t="s">
        <v>72</v>
      </c>
      <c r="Q160" s="588"/>
      <c r="R160" s="588"/>
      <c r="S160" s="588"/>
      <c r="T160" s="588"/>
      <c r="U160" s="588"/>
      <c r="V160" s="589"/>
      <c r="W160" s="37" t="s">
        <v>73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7"/>
      <c r="P161" s="587" t="s">
        <v>72</v>
      </c>
      <c r="Q161" s="588"/>
      <c r="R161" s="588"/>
      <c r="S161" s="588"/>
      <c r="T161" s="588"/>
      <c r="U161" s="588"/>
      <c r="V161" s="589"/>
      <c r="W161" s="37" t="s">
        <v>70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customHeight="1" x14ac:dyDescent="0.25">
      <c r="A162" s="585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266</v>
      </c>
      <c r="B163" s="54" t="s">
        <v>267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0</v>
      </c>
      <c r="Y163" s="568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274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271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282</v>
      </c>
      <c r="B169" s="54" t="s">
        <v>283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7">
        <v>0</v>
      </c>
      <c r="Y169" s="568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7"/>
      <c r="P172" s="587" t="s">
        <v>72</v>
      </c>
      <c r="Q172" s="588"/>
      <c r="R172" s="588"/>
      <c r="S172" s="588"/>
      <c r="T172" s="588"/>
      <c r="U172" s="588"/>
      <c r="V172" s="589"/>
      <c r="W172" s="37" t="s">
        <v>73</v>
      </c>
      <c r="X172" s="569">
        <f>IFERROR(X163/H163,"0")+IFERROR(X164/H164,"0")+IFERROR(X165/H165,"0")+IFERROR(X166/H166,"0")+IFERROR(X167/H167,"0")+IFERROR(X168/H168,"0")+IFERROR(X169/H169,"0")+IFERROR(X170/H170,"0")+IFERROR(X171/H171,"0")</f>
        <v>0</v>
      </c>
      <c r="Y172" s="569">
        <f>IFERROR(Y163/H163,"0")+IFERROR(Y164/H164,"0")+IFERROR(Y165/H165,"0")+IFERROR(Y166/H166,"0")+IFERROR(Y167/H167,"0")+IFERROR(Y168/H168,"0")+IFERROR(Y169/H169,"0")+IFERROR(Y170/H170,"0")+IFERROR(Y171/H171,"0")</f>
        <v>0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7"/>
      <c r="P173" s="587" t="s">
        <v>72</v>
      </c>
      <c r="Q173" s="588"/>
      <c r="R173" s="588"/>
      <c r="S173" s="588"/>
      <c r="T173" s="588"/>
      <c r="U173" s="588"/>
      <c r="V173" s="589"/>
      <c r="W173" s="37" t="s">
        <v>70</v>
      </c>
      <c r="X173" s="569">
        <f>IFERROR(SUM(X163:X171),"0")</f>
        <v>0</v>
      </c>
      <c r="Y173" s="569">
        <f>IFERROR(SUM(Y163:Y171),"0")</f>
        <v>0</v>
      </c>
      <c r="Z173" s="37"/>
      <c r="AA173" s="570"/>
      <c r="AB173" s="570"/>
      <c r="AC173" s="570"/>
    </row>
    <row r="174" spans="1:68" ht="14.25" customHeight="1" x14ac:dyDescent="0.25">
      <c r="A174" s="585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customHeight="1" x14ac:dyDescent="0.25">
      <c r="A175" s="54" t="s">
        <v>289</v>
      </c>
      <c r="B175" s="54" t="s">
        <v>290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81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294</v>
      </c>
      <c r="B176" s="54" t="s">
        <v>295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296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297</v>
      </c>
      <c r="B177" s="54" t="s">
        <v>298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7"/>
      <c r="P178" s="587" t="s">
        <v>72</v>
      </c>
      <c r="Q178" s="588"/>
      <c r="R178" s="588"/>
      <c r="S178" s="588"/>
      <c r="T178" s="588"/>
      <c r="U178" s="588"/>
      <c r="V178" s="589"/>
      <c r="W178" s="37" t="s">
        <v>73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7"/>
      <c r="P179" s="587" t="s">
        <v>72</v>
      </c>
      <c r="Q179" s="588"/>
      <c r="R179" s="588"/>
      <c r="S179" s="588"/>
      <c r="T179" s="588"/>
      <c r="U179" s="588"/>
      <c r="V179" s="589"/>
      <c r="W179" s="37" t="s">
        <v>70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customHeight="1" x14ac:dyDescent="0.25">
      <c r="A180" s="585" t="s">
        <v>299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300</v>
      </c>
      <c r="B181" s="54" t="s">
        <v>301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8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296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7"/>
      <c r="P182" s="587" t="s">
        <v>72</v>
      </c>
      <c r="Q182" s="588"/>
      <c r="R182" s="588"/>
      <c r="S182" s="588"/>
      <c r="T182" s="588"/>
      <c r="U182" s="588"/>
      <c r="V182" s="589"/>
      <c r="W182" s="37" t="s">
        <v>73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7"/>
      <c r="P183" s="587" t="s">
        <v>72</v>
      </c>
      <c r="Q183" s="588"/>
      <c r="R183" s="588"/>
      <c r="S183" s="588"/>
      <c r="T183" s="588"/>
      <c r="U183" s="588"/>
      <c r="V183" s="589"/>
      <c r="W183" s="37" t="s">
        <v>70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customHeight="1" x14ac:dyDescent="0.25">
      <c r="A184" s="611" t="s">
        <v>302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customHeight="1" x14ac:dyDescent="0.25">
      <c r="A185" s="585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customHeight="1" x14ac:dyDescent="0.25">
      <c r="A186" s="54" t="s">
        <v>303</v>
      </c>
      <c r="B186" s="54" t="s">
        <v>304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306</v>
      </c>
      <c r="B187" s="54" t="s">
        <v>307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7"/>
      <c r="P188" s="587" t="s">
        <v>72</v>
      </c>
      <c r="Q188" s="588"/>
      <c r="R188" s="588"/>
      <c r="S188" s="588"/>
      <c r="T188" s="588"/>
      <c r="U188" s="588"/>
      <c r="V188" s="589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7"/>
      <c r="P189" s="587" t="s">
        <v>72</v>
      </c>
      <c r="Q189" s="588"/>
      <c r="R189" s="588"/>
      <c r="S189" s="588"/>
      <c r="T189" s="588"/>
      <c r="U189" s="588"/>
      <c r="V189" s="589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5" t="s">
        <v>139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customHeight="1" x14ac:dyDescent="0.25">
      <c r="A191" s="54" t="s">
        <v>308</v>
      </c>
      <c r="B191" s="54" t="s">
        <v>309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311</v>
      </c>
      <c r="B192" s="54" t="s">
        <v>312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7"/>
      <c r="P193" s="587" t="s">
        <v>72</v>
      </c>
      <c r="Q193" s="588"/>
      <c r="R193" s="588"/>
      <c r="S193" s="588"/>
      <c r="T193" s="588"/>
      <c r="U193" s="588"/>
      <c r="V193" s="589"/>
      <c r="W193" s="37" t="s">
        <v>73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7"/>
      <c r="P194" s="587" t="s">
        <v>72</v>
      </c>
      <c r="Q194" s="588"/>
      <c r="R194" s="588"/>
      <c r="S194" s="588"/>
      <c r="T194" s="588"/>
      <c r="U194" s="588"/>
      <c r="V194" s="589"/>
      <c r="W194" s="37" t="s">
        <v>70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customHeight="1" x14ac:dyDescent="0.25">
      <c r="A195" s="585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313</v>
      </c>
      <c r="B196" s="54" t="s">
        <v>314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0</v>
      </c>
      <c r="Y196" s="568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322</v>
      </c>
      <c r="B199" s="54" t="s">
        <v>323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7">
        <v>0</v>
      </c>
      <c r="Y199" s="568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324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7">
        <v>390.6</v>
      </c>
      <c r="Y200" s="568">
        <f t="shared" si="26"/>
        <v>390.6</v>
      </c>
      <c r="Z200" s="36">
        <f>IFERROR(IF(Y200=0,"",ROUNDUP(Y200/H200,0)*0.00502),"")</f>
        <v>1.08934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7"/>
        <v>418.81</v>
      </c>
      <c r="BN200" s="64">
        <f t="shared" si="28"/>
        <v>418.81</v>
      </c>
      <c r="BO200" s="64">
        <f t="shared" si="29"/>
        <v>0.9273504273504275</v>
      </c>
      <c r="BP200" s="64">
        <f t="shared" si="30"/>
        <v>0.9273504273504275</v>
      </c>
    </row>
    <row r="201" spans="1:68" ht="27" customHeight="1" x14ac:dyDescent="0.25">
      <c r="A201" s="54" t="s">
        <v>327</v>
      </c>
      <c r="B201" s="54" t="s">
        <v>328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7">
        <v>0</v>
      </c>
      <c r="Y201" s="568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135</v>
      </c>
      <c r="Y202" s="568">
        <f t="shared" si="26"/>
        <v>135</v>
      </c>
      <c r="Z202" s="36">
        <f>IFERROR(IF(Y202=0,"",ROUNDUP(Y202/H202,0)*0.00502),"")</f>
        <v>0.3765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7"/>
        <v>142.5</v>
      </c>
      <c r="BN202" s="64">
        <f t="shared" si="28"/>
        <v>142.5</v>
      </c>
      <c r="BO202" s="64">
        <f t="shared" si="29"/>
        <v>0.32051282051282054</v>
      </c>
      <c r="BP202" s="64">
        <f t="shared" si="30"/>
        <v>0.32051282051282054</v>
      </c>
    </row>
    <row r="203" spans="1:68" ht="27" customHeight="1" x14ac:dyDescent="0.25">
      <c r="A203" s="54" t="s">
        <v>331</v>
      </c>
      <c r="B203" s="54" t="s">
        <v>332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0</v>
      </c>
      <c r="Y203" s="568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324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7"/>
      <c r="P204" s="587" t="s">
        <v>72</v>
      </c>
      <c r="Q204" s="588"/>
      <c r="R204" s="588"/>
      <c r="S204" s="588"/>
      <c r="T204" s="588"/>
      <c r="U204" s="588"/>
      <c r="V204" s="589"/>
      <c r="W204" s="37" t="s">
        <v>73</v>
      </c>
      <c r="X204" s="569">
        <f>IFERROR(X196/H196,"0")+IFERROR(X197/H197,"0")+IFERROR(X198/H198,"0")+IFERROR(X199/H199,"0")+IFERROR(X200/H200,"0")+IFERROR(X201/H201,"0")+IFERROR(X202/H202,"0")+IFERROR(X203/H203,"0")</f>
        <v>292</v>
      </c>
      <c r="Y204" s="569">
        <f>IFERROR(Y196/H196,"0")+IFERROR(Y197/H197,"0")+IFERROR(Y198/H198,"0")+IFERROR(Y199/H199,"0")+IFERROR(Y200/H200,"0")+IFERROR(Y201/H201,"0")+IFERROR(Y202/H202,"0")+IFERROR(Y203/H203,"0")</f>
        <v>292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1.46584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7"/>
      <c r="P205" s="587" t="s">
        <v>72</v>
      </c>
      <c r="Q205" s="588"/>
      <c r="R205" s="588"/>
      <c r="S205" s="588"/>
      <c r="T205" s="588"/>
      <c r="U205" s="588"/>
      <c r="V205" s="589"/>
      <c r="W205" s="37" t="s">
        <v>70</v>
      </c>
      <c r="X205" s="569">
        <f>IFERROR(SUM(X196:X203),"0")</f>
        <v>525.6</v>
      </c>
      <c r="Y205" s="569">
        <f>IFERROR(SUM(Y196:Y203),"0")</f>
        <v>525.6</v>
      </c>
      <c r="Z205" s="37"/>
      <c r="AA205" s="570"/>
      <c r="AB205" s="570"/>
      <c r="AC205" s="570"/>
    </row>
    <row r="206" spans="1:68" ht="14.25" customHeight="1" x14ac:dyDescent="0.25">
      <c r="A206" s="585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customHeight="1" x14ac:dyDescent="0.25">
      <c r="A207" s="54" t="s">
        <v>333</v>
      </c>
      <c r="B207" s="54" t="s">
        <v>334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339</v>
      </c>
      <c r="B209" s="54" t="s">
        <v>340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880.80000000000007</v>
      </c>
      <c r="Y210" s="568">
        <f t="shared" si="31"/>
        <v>880.8</v>
      </c>
      <c r="Z210" s="36">
        <f t="shared" ref="Z210:Z215" si="36">IFERROR(IF(Y210=0,"",ROUNDUP(Y210/H210,0)*0.00651),"")</f>
        <v>2.38917</v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32"/>
        <v>979.89000000000021</v>
      </c>
      <c r="BN210" s="64">
        <f t="shared" si="33"/>
        <v>979.89</v>
      </c>
      <c r="BO210" s="64">
        <f t="shared" si="34"/>
        <v>2.0164835164835169</v>
      </c>
      <c r="BP210" s="64">
        <f t="shared" si="35"/>
        <v>2.0164835164835164</v>
      </c>
    </row>
    <row r="211" spans="1:68" ht="27" customHeight="1" x14ac:dyDescent="0.25">
      <c r="A211" s="54" t="s">
        <v>344</v>
      </c>
      <c r="B211" s="54" t="s">
        <v>345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7">
        <v>801.6</v>
      </c>
      <c r="Y212" s="568">
        <f t="shared" si="31"/>
        <v>801.6</v>
      </c>
      <c r="Z212" s="36">
        <f t="shared" si="36"/>
        <v>2.1743399999999999</v>
      </c>
      <c r="AA212" s="56"/>
      <c r="AB212" s="57"/>
      <c r="AC212" s="261" t="s">
        <v>341</v>
      </c>
      <c r="AG212" s="64"/>
      <c r="AJ212" s="68"/>
      <c r="AK212" s="68">
        <v>0</v>
      </c>
      <c r="BB212" s="262" t="s">
        <v>1</v>
      </c>
      <c r="BM212" s="64">
        <f t="shared" si="32"/>
        <v>885.76800000000014</v>
      </c>
      <c r="BN212" s="64">
        <f t="shared" si="33"/>
        <v>885.76800000000014</v>
      </c>
      <c r="BO212" s="64">
        <f t="shared" si="34"/>
        <v>1.8351648351648353</v>
      </c>
      <c r="BP212" s="64">
        <f t="shared" si="35"/>
        <v>1.8351648351648353</v>
      </c>
    </row>
    <row r="213" spans="1:68" ht="27" customHeight="1" x14ac:dyDescent="0.25">
      <c r="A213" s="54" t="s">
        <v>349</v>
      </c>
      <c r="B213" s="54" t="s">
        <v>350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5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0</v>
      </c>
      <c r="Y214" s="568">
        <f t="shared" si="31"/>
        <v>0</v>
      </c>
      <c r="Z214" s="36" t="str">
        <f t="shared" si="36"/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0</v>
      </c>
      <c r="Y215" s="568">
        <f t="shared" si="31"/>
        <v>0</v>
      </c>
      <c r="Z215" s="36" t="str">
        <f t="shared" si="36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9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7"/>
      <c r="P216" s="587" t="s">
        <v>72</v>
      </c>
      <c r="Q216" s="588"/>
      <c r="R216" s="588"/>
      <c r="S216" s="588"/>
      <c r="T216" s="588"/>
      <c r="U216" s="588"/>
      <c r="V216" s="589"/>
      <c r="W216" s="37" t="s">
        <v>73</v>
      </c>
      <c r="X216" s="569">
        <f>IFERROR(X207/H207,"0")+IFERROR(X208/H208,"0")+IFERROR(X209/H209,"0")+IFERROR(X210/H210,"0")+IFERROR(X211/H211,"0")+IFERROR(X212/H212,"0")+IFERROR(X213/H213,"0")+IFERROR(X214/H214,"0")+IFERROR(X215/H215,"0")</f>
        <v>701</v>
      </c>
      <c r="Y216" s="569">
        <f>IFERROR(Y207/H207,"0")+IFERROR(Y208/H208,"0")+IFERROR(Y209/H209,"0")+IFERROR(Y210/H210,"0")+IFERROR(Y211/H211,"0")+IFERROR(Y212/H212,"0")+IFERROR(Y213/H213,"0")+IFERROR(Y214/H214,"0")+IFERROR(Y215/H215,"0")</f>
        <v>701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4.56351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7"/>
      <c r="P217" s="587" t="s">
        <v>72</v>
      </c>
      <c r="Q217" s="588"/>
      <c r="R217" s="588"/>
      <c r="S217" s="588"/>
      <c r="T217" s="588"/>
      <c r="U217" s="588"/>
      <c r="V217" s="589"/>
      <c r="W217" s="37" t="s">
        <v>70</v>
      </c>
      <c r="X217" s="569">
        <f>IFERROR(SUM(X207:X215),"0")</f>
        <v>1682.4</v>
      </c>
      <c r="Y217" s="569">
        <f>IFERROR(SUM(Y207:Y215),"0")</f>
        <v>1682.4</v>
      </c>
      <c r="Z217" s="37"/>
      <c r="AA217" s="570"/>
      <c r="AB217" s="570"/>
      <c r="AC217" s="570"/>
    </row>
    <row r="218" spans="1:68" ht="14.25" customHeight="1" x14ac:dyDescent="0.25">
      <c r="A218" s="585" t="s">
        <v>174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357</v>
      </c>
      <c r="B219" s="54" t="s">
        <v>358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7">
        <v>0</v>
      </c>
      <c r="Y219" s="56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5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0</v>
      </c>
      <c r="Y220" s="568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362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9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7"/>
      <c r="P221" s="587" t="s">
        <v>72</v>
      </c>
      <c r="Q221" s="588"/>
      <c r="R221" s="588"/>
      <c r="S221" s="588"/>
      <c r="T221" s="588"/>
      <c r="U221" s="588"/>
      <c r="V221" s="589"/>
      <c r="W221" s="37" t="s">
        <v>73</v>
      </c>
      <c r="X221" s="569">
        <f>IFERROR(X219/H219,"0")+IFERROR(X220/H220,"0")</f>
        <v>0</v>
      </c>
      <c r="Y221" s="569">
        <f>IFERROR(Y219/H219,"0")+IFERROR(Y220/H220,"0")</f>
        <v>0</v>
      </c>
      <c r="Z221" s="569">
        <f>IFERROR(IF(Z219="",0,Z219),"0")+IFERROR(IF(Z220="",0,Z220),"0")</f>
        <v>0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7"/>
      <c r="P222" s="587" t="s">
        <v>72</v>
      </c>
      <c r="Q222" s="588"/>
      <c r="R222" s="588"/>
      <c r="S222" s="588"/>
      <c r="T222" s="588"/>
      <c r="U222" s="588"/>
      <c r="V222" s="589"/>
      <c r="W222" s="37" t="s">
        <v>70</v>
      </c>
      <c r="X222" s="569">
        <f>IFERROR(SUM(X219:X220),"0")</f>
        <v>0</v>
      </c>
      <c r="Y222" s="569">
        <f>IFERROR(SUM(Y219:Y220),"0")</f>
        <v>0</v>
      </c>
      <c r="Z222" s="37"/>
      <c r="AA222" s="570"/>
      <c r="AB222" s="570"/>
      <c r="AC222" s="570"/>
    </row>
    <row r="223" spans="1:68" ht="16.5" customHeight="1" x14ac:dyDescent="0.25">
      <c r="A223" s="611" t="s">
        <v>363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customHeight="1" x14ac:dyDescent="0.25">
      <c r="A224" s="585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364</v>
      </c>
      <c r="B225" s="54" t="s">
        <v>365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7">
        <v>0</v>
      </c>
      <c r="Y228" s="568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366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7"/>
      <c r="P232" s="587" t="s">
        <v>72</v>
      </c>
      <c r="Q232" s="588"/>
      <c r="R232" s="588"/>
      <c r="S232" s="588"/>
      <c r="T232" s="588"/>
      <c r="U232" s="588"/>
      <c r="V232" s="589"/>
      <c r="W232" s="37" t="s">
        <v>73</v>
      </c>
      <c r="X232" s="569">
        <f>IFERROR(X225/H225,"0")+IFERROR(X226/H226,"0")+IFERROR(X227/H227,"0")+IFERROR(X228/H228,"0")+IFERROR(X229/H229,"0")+IFERROR(X230/H230,"0")+IFERROR(X231/H231,"0")</f>
        <v>0</v>
      </c>
      <c r="Y232" s="569">
        <f>IFERROR(Y225/H225,"0")+IFERROR(Y226/H226,"0")+IFERROR(Y227/H227,"0")+IFERROR(Y228/H228,"0")+IFERROR(Y229/H229,"0")+IFERROR(Y230/H230,"0")+IFERROR(Y231/H231,"0")</f>
        <v>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7"/>
      <c r="P233" s="587" t="s">
        <v>72</v>
      </c>
      <c r="Q233" s="588"/>
      <c r="R233" s="588"/>
      <c r="S233" s="588"/>
      <c r="T233" s="588"/>
      <c r="U233" s="588"/>
      <c r="V233" s="589"/>
      <c r="W233" s="37" t="s">
        <v>70</v>
      </c>
      <c r="X233" s="569">
        <f>IFERROR(SUM(X225:X231),"0")</f>
        <v>0</v>
      </c>
      <c r="Y233" s="569">
        <f>IFERROR(SUM(Y225:Y231),"0")</f>
        <v>0</v>
      </c>
      <c r="Z233" s="37"/>
      <c r="AA233" s="570"/>
      <c r="AB233" s="570"/>
      <c r="AC233" s="570"/>
    </row>
    <row r="234" spans="1:68" ht="14.25" customHeight="1" x14ac:dyDescent="0.25">
      <c r="A234" s="585" t="s">
        <v>139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customHeight="1" x14ac:dyDescent="0.25">
      <c r="A235" s="54" t="s">
        <v>382</v>
      </c>
      <c r="B235" s="54" t="s">
        <v>383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384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382</v>
      </c>
      <c r="B236" s="54" t="s">
        <v>385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7"/>
      <c r="P237" s="587" t="s">
        <v>72</v>
      </c>
      <c r="Q237" s="588"/>
      <c r="R237" s="588"/>
      <c r="S237" s="588"/>
      <c r="T237" s="588"/>
      <c r="U237" s="588"/>
      <c r="V237" s="589"/>
      <c r="W237" s="37" t="s">
        <v>73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7"/>
      <c r="P238" s="587" t="s">
        <v>72</v>
      </c>
      <c r="Q238" s="588"/>
      <c r="R238" s="588"/>
      <c r="S238" s="588"/>
      <c r="T238" s="588"/>
      <c r="U238" s="588"/>
      <c r="V238" s="589"/>
      <c r="W238" s="37" t="s">
        <v>70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customHeight="1" x14ac:dyDescent="0.25">
      <c r="A239" s="585" t="s">
        <v>386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387</v>
      </c>
      <c r="B240" s="54" t="s">
        <v>388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291</v>
      </c>
      <c r="L240" s="32"/>
      <c r="M240" s="33" t="s">
        <v>292</v>
      </c>
      <c r="N240" s="33"/>
      <c r="O240" s="32">
        <v>45</v>
      </c>
      <c r="P240" s="649" t="s">
        <v>389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390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7"/>
      <c r="P241" s="587" t="s">
        <v>72</v>
      </c>
      <c r="Q241" s="588"/>
      <c r="R241" s="588"/>
      <c r="S241" s="588"/>
      <c r="T241" s="588"/>
      <c r="U241" s="588"/>
      <c r="V241" s="589"/>
      <c r="W241" s="37" t="s">
        <v>73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7"/>
      <c r="P242" s="587" t="s">
        <v>72</v>
      </c>
      <c r="Q242" s="588"/>
      <c r="R242" s="588"/>
      <c r="S242" s="588"/>
      <c r="T242" s="588"/>
      <c r="U242" s="588"/>
      <c r="V242" s="589"/>
      <c r="W242" s="37" t="s">
        <v>70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customHeight="1" x14ac:dyDescent="0.25">
      <c r="A243" s="585" t="s">
        <v>391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customHeight="1" x14ac:dyDescent="0.25">
      <c r="A244" s="54" t="s">
        <v>392</v>
      </c>
      <c r="B244" s="54" t="s">
        <v>393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291</v>
      </c>
      <c r="L244" s="32"/>
      <c r="M244" s="33" t="s">
        <v>292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291</v>
      </c>
      <c r="L245" s="32"/>
      <c r="M245" s="33" t="s">
        <v>292</v>
      </c>
      <c r="N245" s="33"/>
      <c r="O245" s="32">
        <v>90</v>
      </c>
      <c r="P245" s="750" t="s">
        <v>397</v>
      </c>
      <c r="Q245" s="574"/>
      <c r="R245" s="574"/>
      <c r="S245" s="574"/>
      <c r="T245" s="575"/>
      <c r="U245" s="34"/>
      <c r="V245" s="34"/>
      <c r="W245" s="35" t="s">
        <v>70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398</v>
      </c>
      <c r="B246" s="54" t="s">
        <v>399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394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400</v>
      </c>
      <c r="B247" s="54" t="s">
        <v>401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394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402</v>
      </c>
      <c r="B248" s="54" t="s">
        <v>403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394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7"/>
      <c r="P249" s="587" t="s">
        <v>72</v>
      </c>
      <c r="Q249" s="588"/>
      <c r="R249" s="588"/>
      <c r="S249" s="588"/>
      <c r="T249" s="588"/>
      <c r="U249" s="588"/>
      <c r="V249" s="589"/>
      <c r="W249" s="37" t="s">
        <v>73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7"/>
      <c r="P250" s="587" t="s">
        <v>72</v>
      </c>
      <c r="Q250" s="588"/>
      <c r="R250" s="588"/>
      <c r="S250" s="588"/>
      <c r="T250" s="588"/>
      <c r="U250" s="588"/>
      <c r="V250" s="589"/>
      <c r="W250" s="37" t="s">
        <v>70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customHeight="1" x14ac:dyDescent="0.25">
      <c r="A251" s="611" t="s">
        <v>404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customHeight="1" x14ac:dyDescent="0.25">
      <c r="A252" s="585" t="s">
        <v>103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customHeight="1" x14ac:dyDescent="0.25">
      <c r="A253" s="54" t="s">
        <v>405</v>
      </c>
      <c r="B253" s="54" t="s">
        <v>406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414</v>
      </c>
      <c r="B256" s="54" t="s">
        <v>415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417</v>
      </c>
      <c r="B257" s="54" t="s">
        <v>418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7"/>
      <c r="P258" s="587" t="s">
        <v>72</v>
      </c>
      <c r="Q258" s="588"/>
      <c r="R258" s="588"/>
      <c r="S258" s="588"/>
      <c r="T258" s="588"/>
      <c r="U258" s="588"/>
      <c r="V258" s="589"/>
      <c r="W258" s="37" t="s">
        <v>73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7"/>
      <c r="P259" s="587" t="s">
        <v>72</v>
      </c>
      <c r="Q259" s="588"/>
      <c r="R259" s="588"/>
      <c r="S259" s="588"/>
      <c r="T259" s="588"/>
      <c r="U259" s="588"/>
      <c r="V259" s="589"/>
      <c r="W259" s="37" t="s">
        <v>70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customHeight="1" x14ac:dyDescent="0.25">
      <c r="A260" s="611" t="s">
        <v>420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customHeight="1" x14ac:dyDescent="0.25">
      <c r="A261" s="585" t="s">
        <v>103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customHeight="1" x14ac:dyDescent="0.25">
      <c r="A262" s="54" t="s">
        <v>421</v>
      </c>
      <c r="B262" s="54" t="s">
        <v>422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423</v>
      </c>
      <c r="B263" s="54" t="s">
        <v>424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426</v>
      </c>
      <c r="B264" s="54" t="s">
        <v>427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429</v>
      </c>
      <c r="B265" s="54" t="s">
        <v>430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631" t="s">
        <v>431</v>
      </c>
      <c r="Q265" s="574"/>
      <c r="R265" s="574"/>
      <c r="S265" s="574"/>
      <c r="T265" s="575"/>
      <c r="U265" s="34"/>
      <c r="V265" s="34"/>
      <c r="W265" s="35" t="s">
        <v>70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432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6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7"/>
      <c r="P266" s="587" t="s">
        <v>72</v>
      </c>
      <c r="Q266" s="588"/>
      <c r="R266" s="588"/>
      <c r="S266" s="588"/>
      <c r="T266" s="588"/>
      <c r="U266" s="588"/>
      <c r="V266" s="589"/>
      <c r="W266" s="37" t="s">
        <v>73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7"/>
      <c r="P267" s="587" t="s">
        <v>72</v>
      </c>
      <c r="Q267" s="588"/>
      <c r="R267" s="588"/>
      <c r="S267" s="588"/>
      <c r="T267" s="588"/>
      <c r="U267" s="588"/>
      <c r="V267" s="589"/>
      <c r="W267" s="37" t="s">
        <v>70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customHeight="1" x14ac:dyDescent="0.25">
      <c r="A268" s="611" t="s">
        <v>433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customHeight="1" x14ac:dyDescent="0.25">
      <c r="A269" s="585" t="s">
        <v>74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customHeight="1" x14ac:dyDescent="0.25">
      <c r="A270" s="54" t="s">
        <v>434</v>
      </c>
      <c r="B270" s="54" t="s">
        <v>435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437</v>
      </c>
      <c r="B271" s="54" t="s">
        <v>438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7">
        <v>0</v>
      </c>
      <c r="Y271" s="568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439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customHeight="1" x14ac:dyDescent="0.25">
      <c r="A272" s="54" t="s">
        <v>440</v>
      </c>
      <c r="B272" s="54" t="s">
        <v>441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77</v>
      </c>
      <c r="L272" s="32" t="s">
        <v>125</v>
      </c>
      <c r="M272" s="33" t="s">
        <v>78</v>
      </c>
      <c r="N272" s="33"/>
      <c r="O272" s="32">
        <v>45</v>
      </c>
      <c r="P272" s="7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7">
        <v>0</v>
      </c>
      <c r="Y272" s="568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442</v>
      </c>
      <c r="AG272" s="64"/>
      <c r="AJ272" s="68" t="s">
        <v>127</v>
      </c>
      <c r="AK272" s="68">
        <v>33.6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96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7"/>
      <c r="P273" s="587" t="s">
        <v>72</v>
      </c>
      <c r="Q273" s="588"/>
      <c r="R273" s="588"/>
      <c r="S273" s="588"/>
      <c r="T273" s="588"/>
      <c r="U273" s="588"/>
      <c r="V273" s="589"/>
      <c r="W273" s="37" t="s">
        <v>73</v>
      </c>
      <c r="X273" s="569">
        <f>IFERROR(X270/H270,"0")+IFERROR(X271/H271,"0")+IFERROR(X272/H272,"0")</f>
        <v>0</v>
      </c>
      <c r="Y273" s="569">
        <f>IFERROR(Y270/H270,"0")+IFERROR(Y271/H271,"0")+IFERROR(Y272/H272,"0")</f>
        <v>0</v>
      </c>
      <c r="Z273" s="569">
        <f>IFERROR(IF(Z270="",0,Z270),"0")+IFERROR(IF(Z271="",0,Z271),"0")+IFERROR(IF(Z272="",0,Z272),"0")</f>
        <v>0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7"/>
      <c r="P274" s="587" t="s">
        <v>72</v>
      </c>
      <c r="Q274" s="588"/>
      <c r="R274" s="588"/>
      <c r="S274" s="588"/>
      <c r="T274" s="588"/>
      <c r="U274" s="588"/>
      <c r="V274" s="589"/>
      <c r="W274" s="37" t="s">
        <v>70</v>
      </c>
      <c r="X274" s="569">
        <f>IFERROR(SUM(X270:X272),"0")</f>
        <v>0</v>
      </c>
      <c r="Y274" s="569">
        <f>IFERROR(SUM(Y270:Y272),"0")</f>
        <v>0</v>
      </c>
      <c r="Z274" s="37"/>
      <c r="AA274" s="570"/>
      <c r="AB274" s="570"/>
      <c r="AC274" s="570"/>
    </row>
    <row r="275" spans="1:68" ht="16.5" customHeight="1" x14ac:dyDescent="0.25">
      <c r="A275" s="611" t="s">
        <v>443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customHeight="1" x14ac:dyDescent="0.25">
      <c r="A276" s="585" t="s">
        <v>64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customHeight="1" x14ac:dyDescent="0.25">
      <c r="A277" s="54" t="s">
        <v>444</v>
      </c>
      <c r="B277" s="54" t="s">
        <v>445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2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446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6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7"/>
      <c r="P278" s="587" t="s">
        <v>72</v>
      </c>
      <c r="Q278" s="588"/>
      <c r="R278" s="588"/>
      <c r="S278" s="588"/>
      <c r="T278" s="588"/>
      <c r="U278" s="588"/>
      <c r="V278" s="589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7"/>
      <c r="P279" s="587" t="s">
        <v>72</v>
      </c>
      <c r="Q279" s="588"/>
      <c r="R279" s="588"/>
      <c r="S279" s="588"/>
      <c r="T279" s="588"/>
      <c r="U279" s="588"/>
      <c r="V279" s="589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customHeight="1" x14ac:dyDescent="0.25">
      <c r="A280" s="585" t="s">
        <v>74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customHeight="1" x14ac:dyDescent="0.25">
      <c r="A281" s="54" t="s">
        <v>447</v>
      </c>
      <c r="B281" s="54" t="s">
        <v>448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449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6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7"/>
      <c r="P282" s="587" t="s">
        <v>72</v>
      </c>
      <c r="Q282" s="588"/>
      <c r="R282" s="588"/>
      <c r="S282" s="588"/>
      <c r="T282" s="588"/>
      <c r="U282" s="588"/>
      <c r="V282" s="589"/>
      <c r="W282" s="37" t="s">
        <v>73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7"/>
      <c r="P283" s="587" t="s">
        <v>72</v>
      </c>
      <c r="Q283" s="588"/>
      <c r="R283" s="588"/>
      <c r="S283" s="588"/>
      <c r="T283" s="588"/>
      <c r="U283" s="588"/>
      <c r="V283" s="589"/>
      <c r="W283" s="37" t="s">
        <v>70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customHeight="1" x14ac:dyDescent="0.25">
      <c r="A284" s="611" t="s">
        <v>450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customHeight="1" x14ac:dyDescent="0.25">
      <c r="A285" s="585" t="s">
        <v>103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customHeight="1" x14ac:dyDescent="0.25">
      <c r="A286" s="54" t="s">
        <v>451</v>
      </c>
      <c r="B286" s="54" t="s">
        <v>452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453</v>
      </c>
      <c r="AB286" s="57"/>
      <c r="AC286" s="331" t="s">
        <v>454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6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7"/>
      <c r="P287" s="587" t="s">
        <v>72</v>
      </c>
      <c r="Q287" s="588"/>
      <c r="R287" s="588"/>
      <c r="S287" s="588"/>
      <c r="T287" s="588"/>
      <c r="U287" s="588"/>
      <c r="V287" s="589"/>
      <c r="W287" s="37" t="s">
        <v>73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7"/>
      <c r="P288" s="587" t="s">
        <v>72</v>
      </c>
      <c r="Q288" s="588"/>
      <c r="R288" s="588"/>
      <c r="S288" s="588"/>
      <c r="T288" s="588"/>
      <c r="U288" s="588"/>
      <c r="V288" s="589"/>
      <c r="W288" s="37" t="s">
        <v>70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customHeight="1" x14ac:dyDescent="0.25">
      <c r="A289" s="611" t="s">
        <v>455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customHeight="1" x14ac:dyDescent="0.25">
      <c r="A290" s="585" t="s">
        <v>103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customHeight="1" x14ac:dyDescent="0.25">
      <c r="A291" s="54" t="s">
        <v>456</v>
      </c>
      <c r="B291" s="54" t="s">
        <v>457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106</v>
      </c>
      <c r="L291" s="32"/>
      <c r="M291" s="33" t="s">
        <v>78</v>
      </c>
      <c r="N291" s="33"/>
      <c r="O291" s="32">
        <v>55</v>
      </c>
      <c r="P291" s="8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4301011911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11.28</v>
      </c>
      <c r="J292" s="32">
        <v>48</v>
      </c>
      <c r="K292" s="32" t="s">
        <v>106</v>
      </c>
      <c r="L292" s="32"/>
      <c r="M292" s="33" t="s">
        <v>461</v>
      </c>
      <c r="N292" s="33"/>
      <c r="O292" s="32">
        <v>55</v>
      </c>
      <c r="P292" s="88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2"/>
        <v>0</v>
      </c>
      <c r="Z292" s="36" t="str">
        <f>IFERROR(IF(Y292=0,"",ROUNDUP(Y292/H292,0)*0.02039),"")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459</v>
      </c>
      <c r="B293" s="54" t="s">
        <v>463</v>
      </c>
      <c r="C293" s="31">
        <v>4301012016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7">
        <v>0</v>
      </c>
      <c r="Y293" s="568">
        <f t="shared" si="42"/>
        <v>0</v>
      </c>
      <c r="Z293" s="36" t="str">
        <f>IFERROR(IF(Y293=0,"",ROUNDUP(Y293/H293,0)*0.01898),"")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customHeight="1" x14ac:dyDescent="0.25">
      <c r="A294" s="54" t="s">
        <v>465</v>
      </c>
      <c r="B294" s="54" t="s">
        <v>466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468</v>
      </c>
      <c r="B295" s="54" t="s">
        <v>469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458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470</v>
      </c>
      <c r="B296" s="54" t="s">
        <v>471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472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x14ac:dyDescent="0.2">
      <c r="A297" s="596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7"/>
      <c r="P297" s="587" t="s">
        <v>72</v>
      </c>
      <c r="Q297" s="588"/>
      <c r="R297" s="588"/>
      <c r="S297" s="588"/>
      <c r="T297" s="588"/>
      <c r="U297" s="588"/>
      <c r="V297" s="589"/>
      <c r="W297" s="37" t="s">
        <v>73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7"/>
      <c r="P298" s="587" t="s">
        <v>72</v>
      </c>
      <c r="Q298" s="588"/>
      <c r="R298" s="588"/>
      <c r="S298" s="588"/>
      <c r="T298" s="588"/>
      <c r="U298" s="588"/>
      <c r="V298" s="589"/>
      <c r="W298" s="37" t="s">
        <v>70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customHeight="1" x14ac:dyDescent="0.25">
      <c r="A299" s="585" t="s">
        <v>64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customHeight="1" x14ac:dyDescent="0.25">
      <c r="A300" s="54" t="s">
        <v>473</v>
      </c>
      <c r="B300" s="54" t="s">
        <v>474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35</v>
      </c>
      <c r="P300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487</v>
      </c>
      <c r="B305" s="54" t="s">
        <v>488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70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489</v>
      </c>
      <c r="B306" s="54" t="s">
        <v>490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77</v>
      </c>
      <c r="L306" s="32"/>
      <c r="M306" s="33" t="s">
        <v>68</v>
      </c>
      <c r="N306" s="33"/>
      <c r="O306" s="32">
        <v>40</v>
      </c>
      <c r="P306" s="76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0</v>
      </c>
      <c r="Y306" s="568">
        <f t="shared" si="47"/>
        <v>0</v>
      </c>
      <c r="Z306" s="36" t="str">
        <f>IFERROR(IF(Y306=0,"",ROUNDUP(Y306/H306,0)*0.00651),"")</f>
        <v/>
      </c>
      <c r="AA306" s="56"/>
      <c r="AB306" s="57"/>
      <c r="AC306" s="357" t="s">
        <v>491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x14ac:dyDescent="0.2">
      <c r="A307" s="596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7"/>
      <c r="P307" s="587" t="s">
        <v>72</v>
      </c>
      <c r="Q307" s="588"/>
      <c r="R307" s="588"/>
      <c r="S307" s="588"/>
      <c r="T307" s="588"/>
      <c r="U307" s="588"/>
      <c r="V307" s="589"/>
      <c r="W307" s="37" t="s">
        <v>73</v>
      </c>
      <c r="X307" s="569">
        <f>IFERROR(X300/H300,"0")+IFERROR(X301/H301,"0")+IFERROR(X302/H302,"0")+IFERROR(X303/H303,"0")+IFERROR(X304/H304,"0")+IFERROR(X305/H305,"0")+IFERROR(X306/H306,"0")</f>
        <v>0</v>
      </c>
      <c r="Y307" s="569">
        <f>IFERROR(Y300/H300,"0")+IFERROR(Y301/H301,"0")+IFERROR(Y302/H302,"0")+IFERROR(Y303/H303,"0")+IFERROR(Y304/H304,"0")+IFERROR(Y305/H305,"0")+IFERROR(Y306/H306,"0")</f>
        <v>0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7"/>
      <c r="P308" s="587" t="s">
        <v>72</v>
      </c>
      <c r="Q308" s="588"/>
      <c r="R308" s="588"/>
      <c r="S308" s="588"/>
      <c r="T308" s="588"/>
      <c r="U308" s="588"/>
      <c r="V308" s="589"/>
      <c r="W308" s="37" t="s">
        <v>70</v>
      </c>
      <c r="X308" s="569">
        <f>IFERROR(SUM(X300:X306),"0")</f>
        <v>0</v>
      </c>
      <c r="Y308" s="569">
        <f>IFERROR(SUM(Y300:Y306),"0")</f>
        <v>0</v>
      </c>
      <c r="Z308" s="37"/>
      <c r="AA308" s="570"/>
      <c r="AB308" s="570"/>
      <c r="AC308" s="570"/>
    </row>
    <row r="309" spans="1:68" ht="14.25" customHeight="1" x14ac:dyDescent="0.25">
      <c r="A309" s="585" t="s">
        <v>74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customHeight="1" x14ac:dyDescent="0.25">
      <c r="A310" s="54" t="s">
        <v>492</v>
      </c>
      <c r="B310" s="54" t="s">
        <v>493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495</v>
      </c>
      <c r="B311" s="54" t="s">
        <v>496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70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498</v>
      </c>
      <c r="B312" s="54" t="s">
        <v>499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501</v>
      </c>
      <c r="B313" s="54" t="s">
        <v>502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77</v>
      </c>
      <c r="L313" s="32"/>
      <c r="M313" s="33" t="s">
        <v>78</v>
      </c>
      <c r="N313" s="33"/>
      <c r="O313" s="32">
        <v>40</v>
      </c>
      <c r="P313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70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504</v>
      </c>
      <c r="B314" s="54" t="s">
        <v>505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77</v>
      </c>
      <c r="L314" s="32"/>
      <c r="M314" s="33" t="s">
        <v>93</v>
      </c>
      <c r="N314" s="33"/>
      <c r="O314" s="32">
        <v>40</v>
      </c>
      <c r="P314" s="8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59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7"/>
      <c r="P315" s="587" t="s">
        <v>72</v>
      </c>
      <c r="Q315" s="588"/>
      <c r="R315" s="588"/>
      <c r="S315" s="588"/>
      <c r="T315" s="588"/>
      <c r="U315" s="588"/>
      <c r="V315" s="589"/>
      <c r="W315" s="37" t="s">
        <v>73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7"/>
      <c r="P316" s="587" t="s">
        <v>72</v>
      </c>
      <c r="Q316" s="588"/>
      <c r="R316" s="588"/>
      <c r="S316" s="588"/>
      <c r="T316" s="588"/>
      <c r="U316" s="588"/>
      <c r="V316" s="589"/>
      <c r="W316" s="37" t="s">
        <v>70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customHeight="1" x14ac:dyDescent="0.25">
      <c r="A317" s="585" t="s">
        <v>174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507</v>
      </c>
      <c r="B318" s="54" t="s">
        <v>508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70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510</v>
      </c>
      <c r="B319" s="54" t="s">
        <v>511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7">
        <v>0</v>
      </c>
      <c r="Y319" s="56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16.5" customHeight="1" x14ac:dyDescent="0.25">
      <c r="A320" s="54" t="s">
        <v>513</v>
      </c>
      <c r="B320" s="54" t="s">
        <v>514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106</v>
      </c>
      <c r="L320" s="32"/>
      <c r="M320" s="33" t="s">
        <v>93</v>
      </c>
      <c r="N320" s="33"/>
      <c r="O320" s="32">
        <v>30</v>
      </c>
      <c r="P320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6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7"/>
      <c r="P321" s="587" t="s">
        <v>72</v>
      </c>
      <c r="Q321" s="588"/>
      <c r="R321" s="588"/>
      <c r="S321" s="588"/>
      <c r="T321" s="588"/>
      <c r="U321" s="588"/>
      <c r="V321" s="589"/>
      <c r="W321" s="37" t="s">
        <v>73</v>
      </c>
      <c r="X321" s="569">
        <f>IFERROR(X318/H318,"0")+IFERROR(X319/H319,"0")+IFERROR(X320/H320,"0")</f>
        <v>0</v>
      </c>
      <c r="Y321" s="569">
        <f>IFERROR(Y318/H318,"0")+IFERROR(Y319/H319,"0")+IFERROR(Y320/H320,"0")</f>
        <v>0</v>
      </c>
      <c r="Z321" s="569">
        <f>IFERROR(IF(Z318="",0,Z318),"0")+IFERROR(IF(Z319="",0,Z319),"0")+IFERROR(IF(Z320="",0,Z320),"0")</f>
        <v>0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7"/>
      <c r="P322" s="587" t="s">
        <v>72</v>
      </c>
      <c r="Q322" s="588"/>
      <c r="R322" s="588"/>
      <c r="S322" s="588"/>
      <c r="T322" s="588"/>
      <c r="U322" s="588"/>
      <c r="V322" s="589"/>
      <c r="W322" s="37" t="s">
        <v>70</v>
      </c>
      <c r="X322" s="569">
        <f>IFERROR(SUM(X318:X320),"0")</f>
        <v>0</v>
      </c>
      <c r="Y322" s="569">
        <f>IFERROR(SUM(Y318:Y320),"0")</f>
        <v>0</v>
      </c>
      <c r="Z322" s="37"/>
      <c r="AA322" s="570"/>
      <c r="AB322" s="570"/>
      <c r="AC322" s="570"/>
    </row>
    <row r="323" spans="1:68" ht="14.25" customHeight="1" x14ac:dyDescent="0.25">
      <c r="A323" s="585" t="s">
        <v>95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customHeight="1" x14ac:dyDescent="0.25">
      <c r="A324" s="54" t="s">
        <v>516</v>
      </c>
      <c r="B324" s="54" t="s">
        <v>517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55" t="s">
        <v>518</v>
      </c>
      <c r="Q324" s="574"/>
      <c r="R324" s="574"/>
      <c r="S324" s="574"/>
      <c r="T324" s="575"/>
      <c r="U324" s="34"/>
      <c r="V324" s="34"/>
      <c r="W324" s="35" t="s">
        <v>70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520</v>
      </c>
      <c r="B325" s="54" t="s">
        <v>521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79" t="s">
        <v>522</v>
      </c>
      <c r="Q325" s="574"/>
      <c r="R325" s="574"/>
      <c r="S325" s="574"/>
      <c r="T325" s="575"/>
      <c r="U325" s="34"/>
      <c r="V325" s="34"/>
      <c r="W325" s="35" t="s">
        <v>70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523</v>
      </c>
      <c r="B326" s="54" t="s">
        <v>524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6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70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596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7"/>
      <c r="P328" s="587" t="s">
        <v>72</v>
      </c>
      <c r="Q328" s="588"/>
      <c r="R328" s="588"/>
      <c r="S328" s="588"/>
      <c r="T328" s="588"/>
      <c r="U328" s="588"/>
      <c r="V328" s="589"/>
      <c r="W328" s="37" t="s">
        <v>73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7"/>
      <c r="P329" s="587" t="s">
        <v>72</v>
      </c>
      <c r="Q329" s="588"/>
      <c r="R329" s="588"/>
      <c r="S329" s="588"/>
      <c r="T329" s="588"/>
      <c r="U329" s="588"/>
      <c r="V329" s="589"/>
      <c r="W329" s="37" t="s">
        <v>70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customHeight="1" x14ac:dyDescent="0.25">
      <c r="A330" s="585" t="s">
        <v>528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customHeight="1" x14ac:dyDescent="0.25">
      <c r="A331" s="54" t="s">
        <v>529</v>
      </c>
      <c r="B331" s="54" t="s">
        <v>530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70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533</v>
      </c>
      <c r="B332" s="54" t="s">
        <v>534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77</v>
      </c>
      <c r="L332" s="32"/>
      <c r="M332" s="33" t="s">
        <v>531</v>
      </c>
      <c r="N332" s="33"/>
      <c r="O332" s="32">
        <v>730</v>
      </c>
      <c r="P332" s="7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532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535</v>
      </c>
      <c r="B333" s="54" t="s">
        <v>536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77</v>
      </c>
      <c r="L333" s="32"/>
      <c r="M333" s="33" t="s">
        <v>531</v>
      </c>
      <c r="N333" s="33"/>
      <c r="O333" s="32">
        <v>730</v>
      </c>
      <c r="P333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70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596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7"/>
      <c r="P334" s="587" t="s">
        <v>72</v>
      </c>
      <c r="Q334" s="588"/>
      <c r="R334" s="588"/>
      <c r="S334" s="588"/>
      <c r="T334" s="588"/>
      <c r="U334" s="588"/>
      <c r="V334" s="589"/>
      <c r="W334" s="37" t="s">
        <v>73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7"/>
      <c r="P335" s="587" t="s">
        <v>72</v>
      </c>
      <c r="Q335" s="588"/>
      <c r="R335" s="588"/>
      <c r="S335" s="588"/>
      <c r="T335" s="588"/>
      <c r="U335" s="588"/>
      <c r="V335" s="589"/>
      <c r="W335" s="37" t="s">
        <v>70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customHeight="1" x14ac:dyDescent="0.25">
      <c r="A336" s="611" t="s">
        <v>537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customHeight="1" x14ac:dyDescent="0.25">
      <c r="A337" s="585" t="s">
        <v>74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customHeight="1" x14ac:dyDescent="0.25">
      <c r="A338" s="54" t="s">
        <v>538</v>
      </c>
      <c r="B338" s="54" t="s">
        <v>539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106</v>
      </c>
      <c r="L338" s="32"/>
      <c r="M338" s="33" t="s">
        <v>93</v>
      </c>
      <c r="N338" s="33"/>
      <c r="O338" s="32">
        <v>45</v>
      </c>
      <c r="P338" s="9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70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541</v>
      </c>
      <c r="B339" s="54" t="s">
        <v>542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77</v>
      </c>
      <c r="L339" s="32"/>
      <c r="M339" s="33" t="s">
        <v>78</v>
      </c>
      <c r="N339" s="33"/>
      <c r="O339" s="32">
        <v>45</v>
      </c>
      <c r="P339" s="6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70</v>
      </c>
      <c r="X339" s="567">
        <v>2450.6999999999998</v>
      </c>
      <c r="Y339" s="568">
        <f>IFERROR(IF(X339="",0,CEILING((X339/$H339),1)*$H339),"")</f>
        <v>2450.7000000000003</v>
      </c>
      <c r="Z339" s="36">
        <f>IFERROR(IF(Y339=0,"",ROUNDUP(Y339/H339,0)*0.00651),"")</f>
        <v>7.5971700000000002</v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2744.7839999999997</v>
      </c>
      <c r="BN339" s="64">
        <f>IFERROR(Y339*I339/H339,"0")</f>
        <v>2744.7840000000001</v>
      </c>
      <c r="BO339" s="64">
        <f>IFERROR(1/J339*(X339/H339),"0")</f>
        <v>6.4120879120879115</v>
      </c>
      <c r="BP339" s="64">
        <f>IFERROR(1/J339*(Y339/H339),"0")</f>
        <v>6.4120879120879124</v>
      </c>
    </row>
    <row r="340" spans="1:68" ht="27" customHeight="1" x14ac:dyDescent="0.25">
      <c r="A340" s="54" t="s">
        <v>544</v>
      </c>
      <c r="B340" s="54" t="s">
        <v>545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77</v>
      </c>
      <c r="L340" s="32"/>
      <c r="M340" s="33" t="s">
        <v>93</v>
      </c>
      <c r="N340" s="33"/>
      <c r="O340" s="32">
        <v>40</v>
      </c>
      <c r="P340" s="7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7">
        <v>665.69999999999993</v>
      </c>
      <c r="Y340" s="568">
        <f>IFERROR(IF(X340="",0,CEILING((X340/$H340),1)*$H340),"")</f>
        <v>665.7</v>
      </c>
      <c r="Z340" s="36">
        <f>IFERROR(IF(Y340=0,"",ROUNDUP(Y340/H340,0)*0.00651),"")</f>
        <v>2.0636700000000001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741.77999999999986</v>
      </c>
      <c r="BN340" s="64">
        <f>IFERROR(Y340*I340/H340,"0")</f>
        <v>741.78</v>
      </c>
      <c r="BO340" s="64">
        <f>IFERROR(1/J340*(X340/H340),"0")</f>
        <v>1.7417582417582416</v>
      </c>
      <c r="BP340" s="64">
        <f>IFERROR(1/J340*(Y340/H340),"0")</f>
        <v>1.7417582417582418</v>
      </c>
    </row>
    <row r="341" spans="1:68" x14ac:dyDescent="0.2">
      <c r="A341" s="596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7"/>
      <c r="P341" s="587" t="s">
        <v>72</v>
      </c>
      <c r="Q341" s="588"/>
      <c r="R341" s="588"/>
      <c r="S341" s="588"/>
      <c r="T341" s="588"/>
      <c r="U341" s="588"/>
      <c r="V341" s="589"/>
      <c r="W341" s="37" t="s">
        <v>73</v>
      </c>
      <c r="X341" s="569">
        <f>IFERROR(X338/H338,"0")+IFERROR(X339/H339,"0")+IFERROR(X340/H340,"0")</f>
        <v>1483.9999999999998</v>
      </c>
      <c r="Y341" s="569">
        <f>IFERROR(Y338/H338,"0")+IFERROR(Y339/H339,"0")+IFERROR(Y340/H340,"0")</f>
        <v>1484</v>
      </c>
      <c r="Z341" s="569">
        <f>IFERROR(IF(Z338="",0,Z338),"0")+IFERROR(IF(Z339="",0,Z339),"0")+IFERROR(IF(Z340="",0,Z340),"0")</f>
        <v>9.6608400000000003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7"/>
      <c r="P342" s="587" t="s">
        <v>72</v>
      </c>
      <c r="Q342" s="588"/>
      <c r="R342" s="588"/>
      <c r="S342" s="588"/>
      <c r="T342" s="588"/>
      <c r="U342" s="588"/>
      <c r="V342" s="589"/>
      <c r="W342" s="37" t="s">
        <v>70</v>
      </c>
      <c r="X342" s="569">
        <f>IFERROR(SUM(X338:X340),"0")</f>
        <v>3116.3999999999996</v>
      </c>
      <c r="Y342" s="569">
        <f>IFERROR(SUM(Y338:Y340),"0")</f>
        <v>3116.4000000000005</v>
      </c>
      <c r="Z342" s="37"/>
      <c r="AA342" s="570"/>
      <c r="AB342" s="570"/>
      <c r="AC342" s="570"/>
    </row>
    <row r="343" spans="1:68" ht="27.75" customHeight="1" x14ac:dyDescent="0.2">
      <c r="A343" s="650" t="s">
        <v>547</v>
      </c>
      <c r="B343" s="651"/>
      <c r="C343" s="651"/>
      <c r="D343" s="651"/>
      <c r="E343" s="651"/>
      <c r="F343" s="651"/>
      <c r="G343" s="651"/>
      <c r="H343" s="651"/>
      <c r="I343" s="651"/>
      <c r="J343" s="651"/>
      <c r="K343" s="651"/>
      <c r="L343" s="651"/>
      <c r="M343" s="651"/>
      <c r="N343" s="651"/>
      <c r="O343" s="651"/>
      <c r="P343" s="651"/>
      <c r="Q343" s="651"/>
      <c r="R343" s="651"/>
      <c r="S343" s="651"/>
      <c r="T343" s="651"/>
      <c r="U343" s="651"/>
      <c r="V343" s="651"/>
      <c r="W343" s="651"/>
      <c r="X343" s="651"/>
      <c r="Y343" s="651"/>
      <c r="Z343" s="651"/>
      <c r="AA343" s="48"/>
      <c r="AB343" s="48"/>
      <c r="AC343" s="48"/>
    </row>
    <row r="344" spans="1:68" ht="16.5" customHeight="1" x14ac:dyDescent="0.25">
      <c r="A344" s="611" t="s">
        <v>548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customHeight="1" x14ac:dyDescent="0.25">
      <c r="A345" s="585" t="s">
        <v>103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549</v>
      </c>
      <c r="B346" s="54" t="s">
        <v>550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106</v>
      </c>
      <c r="L346" s="32" t="s">
        <v>112</v>
      </c>
      <c r="M346" s="33" t="s">
        <v>68</v>
      </c>
      <c r="N346" s="33"/>
      <c r="O346" s="32">
        <v>60</v>
      </c>
      <c r="P346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180</v>
      </c>
      <c r="Y346" s="568">
        <f t="shared" ref="Y346:Y352" si="52">IFERROR(IF(X346="",0,CEILING((X346/$H346),1)*$H346),"")</f>
        <v>180</v>
      </c>
      <c r="Z346" s="36">
        <f>IFERROR(IF(Y346=0,"",ROUNDUP(Y346/H346,0)*0.02175),"")</f>
        <v>0.26100000000000001</v>
      </c>
      <c r="AA346" s="56"/>
      <c r="AB346" s="57"/>
      <c r="AC346" s="395" t="s">
        <v>551</v>
      </c>
      <c r="AG346" s="64"/>
      <c r="AJ346" s="68" t="s">
        <v>113</v>
      </c>
      <c r="AK346" s="68">
        <v>720</v>
      </c>
      <c r="BB346" s="396" t="s">
        <v>1</v>
      </c>
      <c r="BM346" s="64">
        <f t="shared" ref="BM346:BM352" si="53">IFERROR(X346*I346/H346,"0")</f>
        <v>185.76000000000002</v>
      </c>
      <c r="BN346" s="64">
        <f t="shared" ref="BN346:BN352" si="54">IFERROR(Y346*I346/H346,"0")</f>
        <v>185.76000000000002</v>
      </c>
      <c r="BO346" s="64">
        <f t="shared" ref="BO346:BO352" si="55">IFERROR(1/J346*(X346/H346),"0")</f>
        <v>0.25</v>
      </c>
      <c r="BP346" s="64">
        <f t="shared" ref="BP346:BP352" si="56">IFERROR(1/J346*(Y346/H346),"0")</f>
        <v>0.25</v>
      </c>
    </row>
    <row r="347" spans="1:68" ht="27" customHeight="1" x14ac:dyDescent="0.25">
      <c r="A347" s="54" t="s">
        <v>552</v>
      </c>
      <c r="B347" s="54" t="s">
        <v>553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0</v>
      </c>
      <c r="Y347" s="568">
        <f t="shared" si="52"/>
        <v>0</v>
      </c>
      <c r="Z347" s="36" t="str">
        <f>IFERROR(IF(Y347=0,"",ROUNDUP(Y347/H347,0)*0.02175),"")</f>
        <v/>
      </c>
      <c r="AA347" s="56"/>
      <c r="AB347" s="57"/>
      <c r="AC347" s="397" t="s">
        <v>554</v>
      </c>
      <c r="AG347" s="64"/>
      <c r="AJ347" s="68" t="s">
        <v>113</v>
      </c>
      <c r="AK347" s="68">
        <v>720</v>
      </c>
      <c r="BB347" s="398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106</v>
      </c>
      <c r="L348" s="32"/>
      <c r="M348" s="33" t="s">
        <v>93</v>
      </c>
      <c r="N348" s="33"/>
      <c r="O348" s="32">
        <v>60</v>
      </c>
      <c r="P348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0</v>
      </c>
      <c r="Y348" s="568">
        <f t="shared" si="52"/>
        <v>0</v>
      </c>
      <c r="Z348" s="36" t="str">
        <f>IFERROR(IF(Y348=0,"",ROUNDUP(Y348/H348,0)*0.02175),"")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70</v>
      </c>
      <c r="X349" s="567">
        <v>180</v>
      </c>
      <c r="Y349" s="568">
        <f t="shared" si="52"/>
        <v>180</v>
      </c>
      <c r="Z349" s="36">
        <f>IFERROR(IF(Y349=0,"",ROUNDUP(Y349/H349,0)*0.02175),"")</f>
        <v>0.26100000000000001</v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3"/>
        <v>185.76000000000002</v>
      </c>
      <c r="BN349" s="64">
        <f t="shared" si="54"/>
        <v>185.76000000000002</v>
      </c>
      <c r="BO349" s="64">
        <f t="shared" si="55"/>
        <v>0.25</v>
      </c>
      <c r="BP349" s="64">
        <f t="shared" si="56"/>
        <v>0.25</v>
      </c>
    </row>
    <row r="350" spans="1:68" ht="27" customHeight="1" x14ac:dyDescent="0.25">
      <c r="A350" s="54" t="s">
        <v>561</v>
      </c>
      <c r="B350" s="54" t="s">
        <v>562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111</v>
      </c>
      <c r="L350" s="32"/>
      <c r="M350" s="33" t="s">
        <v>107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70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564</v>
      </c>
      <c r="B351" s="54" t="s">
        <v>565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554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566</v>
      </c>
      <c r="B352" s="54" t="s">
        <v>567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7"/>
      <c r="P353" s="587" t="s">
        <v>72</v>
      </c>
      <c r="Q353" s="588"/>
      <c r="R353" s="588"/>
      <c r="S353" s="588"/>
      <c r="T353" s="588"/>
      <c r="U353" s="588"/>
      <c r="V353" s="589"/>
      <c r="W353" s="37" t="s">
        <v>73</v>
      </c>
      <c r="X353" s="569">
        <f>IFERROR(X346/H346,"0")+IFERROR(X347/H347,"0")+IFERROR(X348/H348,"0")+IFERROR(X349/H349,"0")+IFERROR(X350/H350,"0")+IFERROR(X351/H351,"0")+IFERROR(X352/H352,"0")</f>
        <v>24</v>
      </c>
      <c r="Y353" s="569">
        <f>IFERROR(Y346/H346,"0")+IFERROR(Y347/H347,"0")+IFERROR(Y348/H348,"0")+IFERROR(Y349/H349,"0")+IFERROR(Y350/H350,"0")+IFERROR(Y351/H351,"0")+IFERROR(Y352/H352,"0")</f>
        <v>24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0.52200000000000002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7"/>
      <c r="P354" s="587" t="s">
        <v>72</v>
      </c>
      <c r="Q354" s="588"/>
      <c r="R354" s="588"/>
      <c r="S354" s="588"/>
      <c r="T354" s="588"/>
      <c r="U354" s="588"/>
      <c r="V354" s="589"/>
      <c r="W354" s="37" t="s">
        <v>70</v>
      </c>
      <c r="X354" s="569">
        <f>IFERROR(SUM(X346:X352),"0")</f>
        <v>360</v>
      </c>
      <c r="Y354" s="569">
        <f>IFERROR(SUM(Y346:Y352),"0")</f>
        <v>360</v>
      </c>
      <c r="Z354" s="37"/>
      <c r="AA354" s="570"/>
      <c r="AB354" s="570"/>
      <c r="AC354" s="570"/>
    </row>
    <row r="355" spans="1:68" ht="14.25" customHeight="1" x14ac:dyDescent="0.25">
      <c r="A355" s="585" t="s">
        <v>139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568</v>
      </c>
      <c r="B356" s="54" t="s">
        <v>569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106</v>
      </c>
      <c r="L356" s="32" t="s">
        <v>112</v>
      </c>
      <c r="M356" s="33" t="s">
        <v>107</v>
      </c>
      <c r="N356" s="33"/>
      <c r="O356" s="32">
        <v>50</v>
      </c>
      <c r="P356" s="7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70</v>
      </c>
      <c r="X356" s="567">
        <v>255</v>
      </c>
      <c r="Y356" s="568">
        <f>IFERROR(IF(X356="",0,CEILING((X356/$H356),1)*$H356),"")</f>
        <v>255</v>
      </c>
      <c r="Z356" s="36">
        <f>IFERROR(IF(Y356=0,"",ROUNDUP(Y356/H356,0)*0.02175),"")</f>
        <v>0.36974999999999997</v>
      </c>
      <c r="AA356" s="56"/>
      <c r="AB356" s="57"/>
      <c r="AC356" s="409" t="s">
        <v>570</v>
      </c>
      <c r="AG356" s="64"/>
      <c r="AJ356" s="68" t="s">
        <v>113</v>
      </c>
      <c r="AK356" s="68">
        <v>720</v>
      </c>
      <c r="BB356" s="410" t="s">
        <v>1</v>
      </c>
      <c r="BM356" s="64">
        <f>IFERROR(X356*I356/H356,"0")</f>
        <v>263.16000000000003</v>
      </c>
      <c r="BN356" s="64">
        <f>IFERROR(Y356*I356/H356,"0")</f>
        <v>263.16000000000003</v>
      </c>
      <c r="BO356" s="64">
        <f>IFERROR(1/J356*(X356/H356),"0")</f>
        <v>0.35416666666666663</v>
      </c>
      <c r="BP356" s="64">
        <f>IFERROR(1/J356*(Y356/H356),"0")</f>
        <v>0.35416666666666663</v>
      </c>
    </row>
    <row r="357" spans="1:68" ht="16.5" customHeight="1" x14ac:dyDescent="0.25">
      <c r="A357" s="54" t="s">
        <v>571</v>
      </c>
      <c r="B357" s="54" t="s">
        <v>572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111</v>
      </c>
      <c r="L357" s="32"/>
      <c r="M357" s="33" t="s">
        <v>107</v>
      </c>
      <c r="N357" s="33"/>
      <c r="O357" s="32">
        <v>50</v>
      </c>
      <c r="P357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7"/>
      <c r="P358" s="587" t="s">
        <v>72</v>
      </c>
      <c r="Q358" s="588"/>
      <c r="R358" s="588"/>
      <c r="S358" s="588"/>
      <c r="T358" s="588"/>
      <c r="U358" s="588"/>
      <c r="V358" s="589"/>
      <c r="W358" s="37" t="s">
        <v>73</v>
      </c>
      <c r="X358" s="569">
        <f>IFERROR(X356/H356,"0")+IFERROR(X357/H357,"0")</f>
        <v>17</v>
      </c>
      <c r="Y358" s="569">
        <f>IFERROR(Y356/H356,"0")+IFERROR(Y357/H357,"0")</f>
        <v>17</v>
      </c>
      <c r="Z358" s="569">
        <f>IFERROR(IF(Z356="",0,Z356),"0")+IFERROR(IF(Z357="",0,Z357),"0")</f>
        <v>0.36974999999999997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7"/>
      <c r="P359" s="587" t="s">
        <v>72</v>
      </c>
      <c r="Q359" s="588"/>
      <c r="R359" s="588"/>
      <c r="S359" s="588"/>
      <c r="T359" s="588"/>
      <c r="U359" s="588"/>
      <c r="V359" s="589"/>
      <c r="W359" s="37" t="s">
        <v>70</v>
      </c>
      <c r="X359" s="569">
        <f>IFERROR(SUM(X356:X357),"0")</f>
        <v>255</v>
      </c>
      <c r="Y359" s="569">
        <f>IFERROR(SUM(Y356:Y357),"0")</f>
        <v>255</v>
      </c>
      <c r="Z359" s="37"/>
      <c r="AA359" s="570"/>
      <c r="AB359" s="570"/>
      <c r="AC359" s="570"/>
    </row>
    <row r="360" spans="1:68" ht="14.25" customHeight="1" x14ac:dyDescent="0.25">
      <c r="A360" s="585" t="s">
        <v>74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customHeight="1" x14ac:dyDescent="0.25">
      <c r="A361" s="54" t="s">
        <v>573</v>
      </c>
      <c r="B361" s="54" t="s">
        <v>574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70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575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7"/>
      <c r="P363" s="587" t="s">
        <v>72</v>
      </c>
      <c r="Q363" s="588"/>
      <c r="R363" s="588"/>
      <c r="S363" s="588"/>
      <c r="T363" s="588"/>
      <c r="U363" s="588"/>
      <c r="V363" s="589"/>
      <c r="W363" s="37" t="s">
        <v>73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7"/>
      <c r="P364" s="587" t="s">
        <v>72</v>
      </c>
      <c r="Q364" s="588"/>
      <c r="R364" s="588"/>
      <c r="S364" s="588"/>
      <c r="T364" s="588"/>
      <c r="U364" s="588"/>
      <c r="V364" s="589"/>
      <c r="W364" s="37" t="s">
        <v>70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customHeight="1" x14ac:dyDescent="0.25">
      <c r="A365" s="585" t="s">
        <v>174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579</v>
      </c>
      <c r="B366" s="54" t="s">
        <v>580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30</v>
      </c>
      <c r="P366" s="6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70</v>
      </c>
      <c r="X366" s="567">
        <v>0</v>
      </c>
      <c r="Y366" s="568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7" t="s">
        <v>581</v>
      </c>
      <c r="AG366" s="64"/>
      <c r="AJ366" s="68"/>
      <c r="AK366" s="68">
        <v>0</v>
      </c>
      <c r="BB366" s="418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59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7"/>
      <c r="P367" s="587" t="s">
        <v>72</v>
      </c>
      <c r="Q367" s="588"/>
      <c r="R367" s="588"/>
      <c r="S367" s="588"/>
      <c r="T367" s="588"/>
      <c r="U367" s="588"/>
      <c r="V367" s="589"/>
      <c r="W367" s="37" t="s">
        <v>73</v>
      </c>
      <c r="X367" s="569">
        <f>IFERROR(X366/H366,"0")</f>
        <v>0</v>
      </c>
      <c r="Y367" s="569">
        <f>IFERROR(Y366/H366,"0")</f>
        <v>0</v>
      </c>
      <c r="Z367" s="569">
        <f>IFERROR(IF(Z366="",0,Z366),"0")</f>
        <v>0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7"/>
      <c r="P368" s="587" t="s">
        <v>72</v>
      </c>
      <c r="Q368" s="588"/>
      <c r="R368" s="588"/>
      <c r="S368" s="588"/>
      <c r="T368" s="588"/>
      <c r="U368" s="588"/>
      <c r="V368" s="589"/>
      <c r="W368" s="37" t="s">
        <v>70</v>
      </c>
      <c r="X368" s="569">
        <f>IFERROR(SUM(X366:X366),"0")</f>
        <v>0</v>
      </c>
      <c r="Y368" s="569">
        <f>IFERROR(SUM(Y366:Y366),"0")</f>
        <v>0</v>
      </c>
      <c r="Z368" s="37"/>
      <c r="AA368" s="570"/>
      <c r="AB368" s="570"/>
      <c r="AC368" s="570"/>
    </row>
    <row r="369" spans="1:68" ht="16.5" customHeight="1" x14ac:dyDescent="0.25">
      <c r="A369" s="611" t="s">
        <v>582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customHeight="1" x14ac:dyDescent="0.25">
      <c r="A370" s="585" t="s">
        <v>103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customHeight="1" x14ac:dyDescent="0.25">
      <c r="A371" s="54" t="s">
        <v>583</v>
      </c>
      <c r="B371" s="54" t="s">
        <v>584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70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585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70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588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591</v>
      </c>
      <c r="B374" s="54" t="s">
        <v>592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60</v>
      </c>
      <c r="P374" s="7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6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7"/>
      <c r="P375" s="587" t="s">
        <v>72</v>
      </c>
      <c r="Q375" s="588"/>
      <c r="R375" s="588"/>
      <c r="S375" s="588"/>
      <c r="T375" s="588"/>
      <c r="U375" s="588"/>
      <c r="V375" s="589"/>
      <c r="W375" s="37" t="s">
        <v>73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7"/>
      <c r="P376" s="587" t="s">
        <v>72</v>
      </c>
      <c r="Q376" s="588"/>
      <c r="R376" s="588"/>
      <c r="S376" s="588"/>
      <c r="T376" s="588"/>
      <c r="U376" s="588"/>
      <c r="V376" s="589"/>
      <c r="W376" s="37" t="s">
        <v>70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customHeight="1" x14ac:dyDescent="0.25">
      <c r="A377" s="585" t="s">
        <v>64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customHeight="1" x14ac:dyDescent="0.25">
      <c r="A378" s="54" t="s">
        <v>593</v>
      </c>
      <c r="B378" s="54" t="s">
        <v>594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35</v>
      </c>
      <c r="P378" s="6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7"/>
      <c r="P379" s="587" t="s">
        <v>72</v>
      </c>
      <c r="Q379" s="588"/>
      <c r="R379" s="588"/>
      <c r="S379" s="588"/>
      <c r="T379" s="588"/>
      <c r="U379" s="588"/>
      <c r="V379" s="589"/>
      <c r="W379" s="37" t="s">
        <v>73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7"/>
      <c r="P380" s="587" t="s">
        <v>72</v>
      </c>
      <c r="Q380" s="588"/>
      <c r="R380" s="588"/>
      <c r="S380" s="588"/>
      <c r="T380" s="588"/>
      <c r="U380" s="588"/>
      <c r="V380" s="589"/>
      <c r="W380" s="37" t="s">
        <v>70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customHeight="1" x14ac:dyDescent="0.25">
      <c r="A381" s="585" t="s">
        <v>74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596</v>
      </c>
      <c r="B382" s="54" t="s">
        <v>597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70</v>
      </c>
      <c r="X382" s="567">
        <v>0</v>
      </c>
      <c r="Y382" s="568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598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599</v>
      </c>
      <c r="B383" s="54" t="s">
        <v>600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77</v>
      </c>
      <c r="L383" s="32"/>
      <c r="M383" s="33" t="s">
        <v>78</v>
      </c>
      <c r="N383" s="33"/>
      <c r="O383" s="32">
        <v>40</v>
      </c>
      <c r="P383" s="8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598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6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7"/>
      <c r="P384" s="587" t="s">
        <v>72</v>
      </c>
      <c r="Q384" s="588"/>
      <c r="R384" s="588"/>
      <c r="S384" s="588"/>
      <c r="T384" s="588"/>
      <c r="U384" s="588"/>
      <c r="V384" s="589"/>
      <c r="W384" s="37" t="s">
        <v>73</v>
      </c>
      <c r="X384" s="569">
        <f>IFERROR(X382/H382,"0")+IFERROR(X383/H383,"0")</f>
        <v>0</v>
      </c>
      <c r="Y384" s="569">
        <f>IFERROR(Y382/H382,"0")+IFERROR(Y383/H383,"0")</f>
        <v>0</v>
      </c>
      <c r="Z384" s="569">
        <f>IFERROR(IF(Z382="",0,Z382),"0")+IFERROR(IF(Z383="",0,Z383),"0")</f>
        <v>0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7"/>
      <c r="P385" s="587" t="s">
        <v>72</v>
      </c>
      <c r="Q385" s="588"/>
      <c r="R385" s="588"/>
      <c r="S385" s="588"/>
      <c r="T385" s="588"/>
      <c r="U385" s="588"/>
      <c r="V385" s="589"/>
      <c r="W385" s="37" t="s">
        <v>70</v>
      </c>
      <c r="X385" s="569">
        <f>IFERROR(SUM(X382:X383),"0")</f>
        <v>0</v>
      </c>
      <c r="Y385" s="569">
        <f>IFERROR(SUM(Y382:Y383),"0")</f>
        <v>0</v>
      </c>
      <c r="Z385" s="37"/>
      <c r="AA385" s="570"/>
      <c r="AB385" s="570"/>
      <c r="AC385" s="570"/>
    </row>
    <row r="386" spans="1:68" ht="14.25" customHeight="1" x14ac:dyDescent="0.25">
      <c r="A386" s="585" t="s">
        <v>174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customHeight="1" x14ac:dyDescent="0.25">
      <c r="A387" s="54" t="s">
        <v>601</v>
      </c>
      <c r="B387" s="54" t="s">
        <v>602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106</v>
      </c>
      <c r="L387" s="32"/>
      <c r="M387" s="33" t="s">
        <v>78</v>
      </c>
      <c r="N387" s="33"/>
      <c r="O387" s="32">
        <v>40</v>
      </c>
      <c r="P387" s="7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70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603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7"/>
      <c r="P388" s="587" t="s">
        <v>72</v>
      </c>
      <c r="Q388" s="588"/>
      <c r="R388" s="588"/>
      <c r="S388" s="588"/>
      <c r="T388" s="588"/>
      <c r="U388" s="588"/>
      <c r="V388" s="589"/>
      <c r="W388" s="37" t="s">
        <v>73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7"/>
      <c r="P389" s="587" t="s">
        <v>72</v>
      </c>
      <c r="Q389" s="588"/>
      <c r="R389" s="588"/>
      <c r="S389" s="588"/>
      <c r="T389" s="588"/>
      <c r="U389" s="588"/>
      <c r="V389" s="589"/>
      <c r="W389" s="37" t="s">
        <v>70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customHeight="1" x14ac:dyDescent="0.2">
      <c r="A390" s="650" t="s">
        <v>604</v>
      </c>
      <c r="B390" s="651"/>
      <c r="C390" s="651"/>
      <c r="D390" s="651"/>
      <c r="E390" s="651"/>
      <c r="F390" s="651"/>
      <c r="G390" s="651"/>
      <c r="H390" s="651"/>
      <c r="I390" s="651"/>
      <c r="J390" s="651"/>
      <c r="K390" s="651"/>
      <c r="L390" s="651"/>
      <c r="M390" s="651"/>
      <c r="N390" s="651"/>
      <c r="O390" s="651"/>
      <c r="P390" s="651"/>
      <c r="Q390" s="651"/>
      <c r="R390" s="651"/>
      <c r="S390" s="651"/>
      <c r="T390" s="651"/>
      <c r="U390" s="651"/>
      <c r="V390" s="651"/>
      <c r="W390" s="651"/>
      <c r="X390" s="651"/>
      <c r="Y390" s="651"/>
      <c r="Z390" s="651"/>
      <c r="AA390" s="48"/>
      <c r="AB390" s="48"/>
      <c r="AC390" s="48"/>
    </row>
    <row r="391" spans="1:68" ht="16.5" customHeight="1" x14ac:dyDescent="0.25">
      <c r="A391" s="611" t="s">
        <v>605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customHeight="1" x14ac:dyDescent="0.25">
      <c r="A392" s="585" t="s">
        <v>64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606</v>
      </c>
      <c r="B393" s="54" t="s">
        <v>607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609</v>
      </c>
      <c r="B395" s="54" t="s">
        <v>612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613</v>
      </c>
      <c r="B396" s="54" t="s">
        <v>614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customHeight="1" x14ac:dyDescent="0.25">
      <c r="A399" s="54" t="s">
        <v>620</v>
      </c>
      <c r="B399" s="54" t="s">
        <v>621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623</v>
      </c>
      <c r="B400" s="54" t="s">
        <v>624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70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626</v>
      </c>
      <c r="B401" s="54" t="s">
        <v>627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70</v>
      </c>
      <c r="X401" s="567">
        <v>0</v>
      </c>
      <c r="Y401" s="568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629</v>
      </c>
      <c r="B402" s="54" t="s">
        <v>630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6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7"/>
      <c r="P403" s="587" t="s">
        <v>72</v>
      </c>
      <c r="Q403" s="588"/>
      <c r="R403" s="588"/>
      <c r="S403" s="588"/>
      <c r="T403" s="588"/>
      <c r="U403" s="588"/>
      <c r="V403" s="589"/>
      <c r="W403" s="37" t="s">
        <v>73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0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7"/>
      <c r="P404" s="587" t="s">
        <v>72</v>
      </c>
      <c r="Q404" s="588"/>
      <c r="R404" s="588"/>
      <c r="S404" s="588"/>
      <c r="T404" s="588"/>
      <c r="U404" s="588"/>
      <c r="V404" s="589"/>
      <c r="W404" s="37" t="s">
        <v>70</v>
      </c>
      <c r="X404" s="569">
        <f>IFERROR(SUM(X393:X402),"0")</f>
        <v>0</v>
      </c>
      <c r="Y404" s="569">
        <f>IFERROR(SUM(Y393:Y402),"0")</f>
        <v>0</v>
      </c>
      <c r="Z404" s="37"/>
      <c r="AA404" s="570"/>
      <c r="AB404" s="570"/>
      <c r="AC404" s="570"/>
    </row>
    <row r="405" spans="1:68" ht="14.25" customHeight="1" x14ac:dyDescent="0.25">
      <c r="A405" s="585" t="s">
        <v>74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customHeight="1" x14ac:dyDescent="0.25">
      <c r="A406" s="54" t="s">
        <v>631</v>
      </c>
      <c r="B406" s="54" t="s">
        <v>632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111</v>
      </c>
      <c r="L406" s="32"/>
      <c r="M406" s="33" t="s">
        <v>78</v>
      </c>
      <c r="N406" s="33"/>
      <c r="O406" s="32">
        <v>45</v>
      </c>
      <c r="P40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70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633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77</v>
      </c>
      <c r="L407" s="32"/>
      <c r="M407" s="33" t="s">
        <v>78</v>
      </c>
      <c r="N407" s="33"/>
      <c r="O407" s="32">
        <v>45</v>
      </c>
      <c r="P407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96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7"/>
      <c r="P408" s="587" t="s">
        <v>72</v>
      </c>
      <c r="Q408" s="588"/>
      <c r="R408" s="588"/>
      <c r="S408" s="588"/>
      <c r="T408" s="588"/>
      <c r="U408" s="588"/>
      <c r="V408" s="589"/>
      <c r="W408" s="37" t="s">
        <v>73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7"/>
      <c r="P409" s="587" t="s">
        <v>72</v>
      </c>
      <c r="Q409" s="588"/>
      <c r="R409" s="588"/>
      <c r="S409" s="588"/>
      <c r="T409" s="588"/>
      <c r="U409" s="588"/>
      <c r="V409" s="589"/>
      <c r="W409" s="37" t="s">
        <v>70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customHeight="1" x14ac:dyDescent="0.25">
      <c r="A410" s="611" t="s">
        <v>637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customHeight="1" x14ac:dyDescent="0.25">
      <c r="A411" s="585" t="s">
        <v>139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customHeight="1" x14ac:dyDescent="0.25">
      <c r="A412" s="54" t="s">
        <v>638</v>
      </c>
      <c r="B412" s="54" t="s">
        <v>639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77</v>
      </c>
      <c r="L412" s="32"/>
      <c r="M412" s="33" t="s">
        <v>68</v>
      </c>
      <c r="N412" s="33"/>
      <c r="O412" s="32">
        <v>40</v>
      </c>
      <c r="P412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70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640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96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7"/>
      <c r="P413" s="587" t="s">
        <v>72</v>
      </c>
      <c r="Q413" s="588"/>
      <c r="R413" s="588"/>
      <c r="S413" s="588"/>
      <c r="T413" s="588"/>
      <c r="U413" s="588"/>
      <c r="V413" s="589"/>
      <c r="W413" s="37" t="s">
        <v>73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7"/>
      <c r="P414" s="587" t="s">
        <v>72</v>
      </c>
      <c r="Q414" s="588"/>
      <c r="R414" s="588"/>
      <c r="S414" s="588"/>
      <c r="T414" s="588"/>
      <c r="U414" s="588"/>
      <c r="V414" s="589"/>
      <c r="W414" s="37" t="s">
        <v>70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customHeight="1" x14ac:dyDescent="0.25">
      <c r="A415" s="585" t="s">
        <v>64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641</v>
      </c>
      <c r="B416" s="54" t="s">
        <v>642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111</v>
      </c>
      <c r="L416" s="32"/>
      <c r="M416" s="33" t="s">
        <v>107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70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650</v>
      </c>
      <c r="B419" s="54" t="s">
        <v>651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649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96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7"/>
      <c r="P420" s="587" t="s">
        <v>72</v>
      </c>
      <c r="Q420" s="588"/>
      <c r="R420" s="588"/>
      <c r="S420" s="588"/>
      <c r="T420" s="588"/>
      <c r="U420" s="588"/>
      <c r="V420" s="589"/>
      <c r="W420" s="37" t="s">
        <v>73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7"/>
      <c r="P421" s="587" t="s">
        <v>72</v>
      </c>
      <c r="Q421" s="588"/>
      <c r="R421" s="588"/>
      <c r="S421" s="588"/>
      <c r="T421" s="588"/>
      <c r="U421" s="588"/>
      <c r="V421" s="589"/>
      <c r="W421" s="37" t="s">
        <v>70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customHeight="1" x14ac:dyDescent="0.25">
      <c r="A422" s="611" t="s">
        <v>652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customHeight="1" x14ac:dyDescent="0.25">
      <c r="A423" s="585" t="s">
        <v>64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653</v>
      </c>
      <c r="B424" s="54" t="s">
        <v>654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50</v>
      </c>
      <c r="P424" s="7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70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655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7"/>
      <c r="P425" s="587" t="s">
        <v>72</v>
      </c>
      <c r="Q425" s="588"/>
      <c r="R425" s="588"/>
      <c r="S425" s="588"/>
      <c r="T425" s="588"/>
      <c r="U425" s="588"/>
      <c r="V425" s="589"/>
      <c r="W425" s="37" t="s">
        <v>73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7"/>
      <c r="P426" s="587" t="s">
        <v>72</v>
      </c>
      <c r="Q426" s="588"/>
      <c r="R426" s="588"/>
      <c r="S426" s="588"/>
      <c r="T426" s="588"/>
      <c r="U426" s="588"/>
      <c r="V426" s="589"/>
      <c r="W426" s="37" t="s">
        <v>70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customHeight="1" x14ac:dyDescent="0.25">
      <c r="A427" s="611" t="s">
        <v>656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customHeight="1" x14ac:dyDescent="0.25">
      <c r="A428" s="585" t="s">
        <v>64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customHeight="1" x14ac:dyDescent="0.25">
      <c r="A429" s="54" t="s">
        <v>657</v>
      </c>
      <c r="B429" s="54" t="s">
        <v>658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70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659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7"/>
      <c r="P430" s="587" t="s">
        <v>72</v>
      </c>
      <c r="Q430" s="588"/>
      <c r="R430" s="588"/>
      <c r="S430" s="588"/>
      <c r="T430" s="588"/>
      <c r="U430" s="588"/>
      <c r="V430" s="589"/>
      <c r="W430" s="37" t="s">
        <v>73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7"/>
      <c r="P431" s="587" t="s">
        <v>72</v>
      </c>
      <c r="Q431" s="588"/>
      <c r="R431" s="588"/>
      <c r="S431" s="588"/>
      <c r="T431" s="588"/>
      <c r="U431" s="588"/>
      <c r="V431" s="589"/>
      <c r="W431" s="37" t="s">
        <v>70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customHeight="1" x14ac:dyDescent="0.2">
      <c r="A432" s="650" t="s">
        <v>660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48"/>
      <c r="AB432" s="48"/>
      <c r="AC432" s="48"/>
    </row>
    <row r="433" spans="1:68" ht="16.5" customHeight="1" x14ac:dyDescent="0.25">
      <c r="A433" s="611" t="s">
        <v>660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customHeight="1" x14ac:dyDescent="0.25">
      <c r="A434" s="585" t="s">
        <v>103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661</v>
      </c>
      <c r="B435" s="54" t="s">
        <v>662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0</v>
      </c>
      <c r="Y435" s="568">
        <f t="shared" ref="Y435:Y449" si="63">IFERROR(IF(X435="",0,CEILING((X435/$H435),1)*$H435),"")</f>
        <v>0</v>
      </c>
      <c r="Z435" s="36" t="str">
        <f t="shared" ref="Z435:Z441" si="64">IFERROR(IF(Y435=0,"",ROUNDUP(Y435/H435,0)*0.01196),"")</f>
        <v/>
      </c>
      <c r="AA435" s="56"/>
      <c r="AB435" s="57"/>
      <c r="AC435" s="473" t="s">
        <v>663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0</v>
      </c>
      <c r="BN435" s="64">
        <f t="shared" ref="BN435:BN449" si="66">IFERROR(Y435*I435/H435,"0")</f>
        <v>0</v>
      </c>
      <c r="BO435" s="64">
        <f t="shared" ref="BO435:BO449" si="67">IFERROR(1/J435*(X435/H435),"0")</f>
        <v>0</v>
      </c>
      <c r="BP435" s="64">
        <f t="shared" ref="BP435:BP449" si="68">IFERROR(1/J435*(Y435/H435),"0")</f>
        <v>0</v>
      </c>
    </row>
    <row r="436" spans="1:68" ht="27" customHeight="1" x14ac:dyDescent="0.25">
      <c r="A436" s="54" t="s">
        <v>664</v>
      </c>
      <c r="B436" s="54" t="s">
        <v>665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667</v>
      </c>
      <c r="B437" s="54" t="s">
        <v>668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78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0</v>
      </c>
      <c r="Y437" s="568">
        <f t="shared" si="63"/>
        <v>0</v>
      </c>
      <c r="Z437" s="36" t="str">
        <f t="shared" si="64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43" t="s">
        <v>672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customHeight="1" x14ac:dyDescent="0.25">
      <c r="A439" s="54" t="s">
        <v>674</v>
      </c>
      <c r="B439" s="54" t="s">
        <v>675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0</v>
      </c>
      <c r="Y440" s="568">
        <f t="shared" si="63"/>
        <v>0</v>
      </c>
      <c r="Z440" s="36" t="str">
        <f t="shared" si="64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16.5" customHeight="1" x14ac:dyDescent="0.25">
      <c r="A441" s="54" t="s">
        <v>680</v>
      </c>
      <c r="B441" s="54" t="s">
        <v>681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683</v>
      </c>
      <c r="B442" s="54" t="s">
        <v>684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77</v>
      </c>
      <c r="L442" s="32"/>
      <c r="M442" s="33" t="s">
        <v>78</v>
      </c>
      <c r="N442" s="33"/>
      <c r="O442" s="32">
        <v>60</v>
      </c>
      <c r="P442" s="6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0</v>
      </c>
      <c r="Y443" s="568">
        <f t="shared" si="63"/>
        <v>0</v>
      </c>
      <c r="Z443" s="36" t="str">
        <f>IFERROR(IF(Y443=0,"",ROUNDUP(Y443/H443,0)*0.00902),"")</f>
        <v/>
      </c>
      <c r="AA443" s="56"/>
      <c r="AB443" s="57"/>
      <c r="AC443" s="489" t="s">
        <v>663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685</v>
      </c>
      <c r="B444" s="54" t="s">
        <v>687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22" t="s">
        <v>690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693</v>
      </c>
      <c r="B447" s="54" t="s">
        <v>694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77</v>
      </c>
      <c r="L447" s="32"/>
      <c r="M447" s="33" t="s">
        <v>107</v>
      </c>
      <c r="N447" s="33"/>
      <c r="O447" s="32">
        <v>60</v>
      </c>
      <c r="P447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695</v>
      </c>
      <c r="B448" s="54" t="s">
        <v>696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679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695</v>
      </c>
      <c r="B449" s="54" t="s">
        <v>697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679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6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7"/>
      <c r="P450" s="587" t="s">
        <v>72</v>
      </c>
      <c r="Q450" s="588"/>
      <c r="R450" s="588"/>
      <c r="S450" s="588"/>
      <c r="T450" s="588"/>
      <c r="U450" s="588"/>
      <c r="V450" s="589"/>
      <c r="W450" s="37" t="s">
        <v>73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7"/>
      <c r="P451" s="587" t="s">
        <v>72</v>
      </c>
      <c r="Q451" s="588"/>
      <c r="R451" s="588"/>
      <c r="S451" s="588"/>
      <c r="T451" s="588"/>
      <c r="U451" s="588"/>
      <c r="V451" s="589"/>
      <c r="W451" s="37" t="s">
        <v>70</v>
      </c>
      <c r="X451" s="569">
        <f>IFERROR(SUM(X435:X449),"0")</f>
        <v>0</v>
      </c>
      <c r="Y451" s="569">
        <f>IFERROR(SUM(Y435:Y449),"0")</f>
        <v>0</v>
      </c>
      <c r="Z451" s="37"/>
      <c r="AA451" s="570"/>
      <c r="AB451" s="570"/>
      <c r="AC451" s="570"/>
    </row>
    <row r="452" spans="1:68" ht="14.25" customHeight="1" x14ac:dyDescent="0.25">
      <c r="A452" s="585" t="s">
        <v>139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698</v>
      </c>
      <c r="B453" s="54" t="s">
        <v>699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106</v>
      </c>
      <c r="L453" s="32"/>
      <c r="M453" s="33" t="s">
        <v>78</v>
      </c>
      <c r="N453" s="33"/>
      <c r="O453" s="32">
        <v>70</v>
      </c>
      <c r="P453" s="6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70</v>
      </c>
      <c r="X453" s="567">
        <v>0</v>
      </c>
      <c r="Y453" s="568">
        <f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customHeight="1" x14ac:dyDescent="0.25">
      <c r="A454" s="54" t="s">
        <v>701</v>
      </c>
      <c r="B454" s="54" t="s">
        <v>702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77</v>
      </c>
      <c r="L454" s="32"/>
      <c r="M454" s="33" t="s">
        <v>78</v>
      </c>
      <c r="N454" s="33"/>
      <c r="O454" s="32">
        <v>70</v>
      </c>
      <c r="P454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70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700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703</v>
      </c>
      <c r="B455" s="54" t="s">
        <v>704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70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700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6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7"/>
      <c r="P456" s="587" t="s">
        <v>72</v>
      </c>
      <c r="Q456" s="588"/>
      <c r="R456" s="588"/>
      <c r="S456" s="588"/>
      <c r="T456" s="588"/>
      <c r="U456" s="588"/>
      <c r="V456" s="589"/>
      <c r="W456" s="37" t="s">
        <v>73</v>
      </c>
      <c r="X456" s="569">
        <f>IFERROR(X453/H453,"0")+IFERROR(X454/H454,"0")+IFERROR(X455/H455,"0")</f>
        <v>0</v>
      </c>
      <c r="Y456" s="569">
        <f>IFERROR(Y453/H453,"0")+IFERROR(Y454/H454,"0")+IFERROR(Y455/H455,"0")</f>
        <v>0</v>
      </c>
      <c r="Z456" s="569">
        <f>IFERROR(IF(Z453="",0,Z453),"0")+IFERROR(IF(Z454="",0,Z454),"0")+IFERROR(IF(Z455="",0,Z455),"0")</f>
        <v>0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7"/>
      <c r="P457" s="587" t="s">
        <v>72</v>
      </c>
      <c r="Q457" s="588"/>
      <c r="R457" s="588"/>
      <c r="S457" s="588"/>
      <c r="T457" s="588"/>
      <c r="U457" s="588"/>
      <c r="V457" s="589"/>
      <c r="W457" s="37" t="s">
        <v>70</v>
      </c>
      <c r="X457" s="569">
        <f>IFERROR(SUM(X453:X455),"0")</f>
        <v>0</v>
      </c>
      <c r="Y457" s="569">
        <f>IFERROR(SUM(Y453:Y455),"0")</f>
        <v>0</v>
      </c>
      <c r="Z457" s="37"/>
      <c r="AA457" s="570"/>
      <c r="AB457" s="570"/>
      <c r="AC457" s="570"/>
    </row>
    <row r="458" spans="1:68" ht="14.25" customHeight="1" x14ac:dyDescent="0.25">
      <c r="A458" s="585" t="s">
        <v>64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705</v>
      </c>
      <c r="B459" s="54" t="s">
        <v>706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106</v>
      </c>
      <c r="L459" s="32"/>
      <c r="M459" s="33" t="s">
        <v>107</v>
      </c>
      <c r="N459" s="33"/>
      <c r="O459" s="32">
        <v>70</v>
      </c>
      <c r="P459" s="7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0</v>
      </c>
      <c r="Y459" s="568">
        <f t="shared" ref="Y459:Y465" si="69">IFERROR(IF(X459="",0,CEILING((X459/$H459),1)*$H459),"")</f>
        <v>0</v>
      </c>
      <c r="Z459" s="36" t="str">
        <f>IFERROR(IF(Y459=0,"",ROUNDUP(Y459/H459,0)*0.01196),"")</f>
        <v/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0</v>
      </c>
      <c r="BN459" s="64">
        <f t="shared" ref="BN459:BN465" si="71">IFERROR(Y459*I459/H459,"0")</f>
        <v>0</v>
      </c>
      <c r="BO459" s="64">
        <f t="shared" ref="BO459:BO465" si="72">IFERROR(1/J459*(X459/H459),"0")</f>
        <v>0</v>
      </c>
      <c r="BP459" s="64">
        <f t="shared" ref="BP459:BP465" si="73">IFERROR(1/J459*(Y459/H459),"0")</f>
        <v>0</v>
      </c>
    </row>
    <row r="460" spans="1:68" ht="27" customHeight="1" x14ac:dyDescent="0.25">
      <c r="A460" s="54" t="s">
        <v>708</v>
      </c>
      <c r="B460" s="54" t="s">
        <v>709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106</v>
      </c>
      <c r="L460" s="32"/>
      <c r="M460" s="33" t="s">
        <v>68</v>
      </c>
      <c r="N460" s="33"/>
      <c r="O460" s="32">
        <v>70</v>
      </c>
      <c r="P460" s="81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0</v>
      </c>
      <c r="Y460" s="568">
        <f t="shared" si="69"/>
        <v>0</v>
      </c>
      <c r="Z460" s="36" t="str">
        <f>IFERROR(IF(Y460=0,"",ROUNDUP(Y460/H460,0)*0.01196),"")</f>
        <v/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711</v>
      </c>
      <c r="B461" s="54" t="s">
        <v>712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1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0</v>
      </c>
      <c r="Y461" s="568">
        <f t="shared" si="69"/>
        <v>0</v>
      </c>
      <c r="Z461" s="36" t="str">
        <f>IFERROR(IF(Y461=0,"",ROUNDUP(Y461/H461,0)*0.01196),"")</f>
        <v/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27" customHeight="1" x14ac:dyDescent="0.25">
      <c r="A462" s="54" t="s">
        <v>714</v>
      </c>
      <c r="B462" s="54" t="s">
        <v>715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707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714</v>
      </c>
      <c r="B463" s="54" t="s">
        <v>716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707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717</v>
      </c>
      <c r="B464" s="54" t="s">
        <v>718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111</v>
      </c>
      <c r="L464" s="32"/>
      <c r="M464" s="33" t="s">
        <v>68</v>
      </c>
      <c r="N464" s="33"/>
      <c r="O464" s="32">
        <v>70</v>
      </c>
      <c r="P464" s="6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70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6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7"/>
      <c r="P466" s="587" t="s">
        <v>72</v>
      </c>
      <c r="Q466" s="588"/>
      <c r="R466" s="588"/>
      <c r="S466" s="588"/>
      <c r="T466" s="588"/>
      <c r="U466" s="588"/>
      <c r="V466" s="589"/>
      <c r="W466" s="37" t="s">
        <v>73</v>
      </c>
      <c r="X466" s="569">
        <f>IFERROR(X459/H459,"0")+IFERROR(X460/H460,"0")+IFERROR(X461/H461,"0")+IFERROR(X462/H462,"0")+IFERROR(X463/H463,"0")+IFERROR(X464/H464,"0")+IFERROR(X465/H465,"0")</f>
        <v>0</v>
      </c>
      <c r="Y466" s="569">
        <f>IFERROR(Y459/H459,"0")+IFERROR(Y460/H460,"0")+IFERROR(Y461/H461,"0")+IFERROR(Y462/H462,"0")+IFERROR(Y463/H463,"0")+IFERROR(Y464/H464,"0")+IFERROR(Y465/H465,"0")</f>
        <v>0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7"/>
      <c r="P467" s="587" t="s">
        <v>72</v>
      </c>
      <c r="Q467" s="588"/>
      <c r="R467" s="588"/>
      <c r="S467" s="588"/>
      <c r="T467" s="588"/>
      <c r="U467" s="588"/>
      <c r="V467" s="589"/>
      <c r="W467" s="37" t="s">
        <v>70</v>
      </c>
      <c r="X467" s="569">
        <f>IFERROR(SUM(X459:X465),"0")</f>
        <v>0</v>
      </c>
      <c r="Y467" s="569">
        <f>IFERROR(SUM(Y459:Y465),"0")</f>
        <v>0</v>
      </c>
      <c r="Z467" s="37"/>
      <c r="AA467" s="570"/>
      <c r="AB467" s="570"/>
      <c r="AC467" s="570"/>
    </row>
    <row r="468" spans="1:68" ht="14.25" customHeight="1" x14ac:dyDescent="0.25">
      <c r="A468" s="585" t="s">
        <v>74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customHeight="1" x14ac:dyDescent="0.25">
      <c r="A469" s="54" t="s">
        <v>721</v>
      </c>
      <c r="B469" s="54" t="s">
        <v>722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106</v>
      </c>
      <c r="L469" s="32"/>
      <c r="M469" s="33" t="s">
        <v>78</v>
      </c>
      <c r="N469" s="33"/>
      <c r="O469" s="32">
        <v>45</v>
      </c>
      <c r="P469" s="7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70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723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customHeight="1" x14ac:dyDescent="0.25">
      <c r="A470" s="54" t="s">
        <v>724</v>
      </c>
      <c r="B470" s="54" t="s">
        <v>725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3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77</v>
      </c>
      <c r="L471" s="32"/>
      <c r="M471" s="33" t="s">
        <v>78</v>
      </c>
      <c r="N471" s="33"/>
      <c r="O471" s="32">
        <v>45</v>
      </c>
      <c r="P471" s="6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96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7"/>
      <c r="P472" s="587" t="s">
        <v>72</v>
      </c>
      <c r="Q472" s="588"/>
      <c r="R472" s="588"/>
      <c r="S472" s="588"/>
      <c r="T472" s="588"/>
      <c r="U472" s="588"/>
      <c r="V472" s="589"/>
      <c r="W472" s="37" t="s">
        <v>73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7"/>
      <c r="P473" s="587" t="s">
        <v>72</v>
      </c>
      <c r="Q473" s="588"/>
      <c r="R473" s="588"/>
      <c r="S473" s="588"/>
      <c r="T473" s="588"/>
      <c r="U473" s="588"/>
      <c r="V473" s="589"/>
      <c r="W473" s="37" t="s">
        <v>70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customHeight="1" x14ac:dyDescent="0.2">
      <c r="A474" s="650" t="s">
        <v>730</v>
      </c>
      <c r="B474" s="651"/>
      <c r="C474" s="651"/>
      <c r="D474" s="651"/>
      <c r="E474" s="651"/>
      <c r="F474" s="651"/>
      <c r="G474" s="651"/>
      <c r="H474" s="651"/>
      <c r="I474" s="651"/>
      <c r="J474" s="651"/>
      <c r="K474" s="651"/>
      <c r="L474" s="651"/>
      <c r="M474" s="651"/>
      <c r="N474" s="651"/>
      <c r="O474" s="651"/>
      <c r="P474" s="651"/>
      <c r="Q474" s="651"/>
      <c r="R474" s="651"/>
      <c r="S474" s="651"/>
      <c r="T474" s="651"/>
      <c r="U474" s="651"/>
      <c r="V474" s="651"/>
      <c r="W474" s="651"/>
      <c r="X474" s="651"/>
      <c r="Y474" s="651"/>
      <c r="Z474" s="651"/>
      <c r="AA474" s="48"/>
      <c r="AB474" s="48"/>
      <c r="AC474" s="48"/>
    </row>
    <row r="475" spans="1:68" ht="16.5" customHeight="1" x14ac:dyDescent="0.25">
      <c r="A475" s="611" t="s">
        <v>730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customHeight="1" x14ac:dyDescent="0.25">
      <c r="A476" s="585" t="s">
        <v>103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customHeight="1" x14ac:dyDescent="0.25">
      <c r="A477" s="54" t="s">
        <v>731</v>
      </c>
      <c r="B477" s="54" t="s">
        <v>732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55</v>
      </c>
      <c r="P477" s="768" t="s">
        <v>733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735</v>
      </c>
      <c r="B478" s="54" t="s">
        <v>736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43" t="s">
        <v>737</v>
      </c>
      <c r="Q478" s="574"/>
      <c r="R478" s="574"/>
      <c r="S478" s="574"/>
      <c r="T478" s="575"/>
      <c r="U478" s="34"/>
      <c r="V478" s="34"/>
      <c r="W478" s="35" t="s">
        <v>70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738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739</v>
      </c>
      <c r="B479" s="54" t="s">
        <v>740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3" t="s">
        <v>741</v>
      </c>
      <c r="Q479" s="574"/>
      <c r="R479" s="574"/>
      <c r="S479" s="574"/>
      <c r="T479" s="575"/>
      <c r="U479" s="34"/>
      <c r="V479" s="34"/>
      <c r="W479" s="35" t="s">
        <v>70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742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744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111</v>
      </c>
      <c r="L480" s="32"/>
      <c r="M480" s="33" t="s">
        <v>78</v>
      </c>
      <c r="N480" s="33"/>
      <c r="O480" s="32">
        <v>55</v>
      </c>
      <c r="P480" s="694" t="s">
        <v>745</v>
      </c>
      <c r="Q480" s="574"/>
      <c r="R480" s="574"/>
      <c r="S480" s="574"/>
      <c r="T480" s="575"/>
      <c r="U480" s="34"/>
      <c r="V480" s="34"/>
      <c r="W480" s="35" t="s">
        <v>70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734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6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7"/>
      <c r="P481" s="587" t="s">
        <v>72</v>
      </c>
      <c r="Q481" s="588"/>
      <c r="R481" s="588"/>
      <c r="S481" s="588"/>
      <c r="T481" s="588"/>
      <c r="U481" s="588"/>
      <c r="V481" s="589"/>
      <c r="W481" s="37" t="s">
        <v>73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7"/>
      <c r="P482" s="587" t="s">
        <v>72</v>
      </c>
      <c r="Q482" s="588"/>
      <c r="R482" s="588"/>
      <c r="S482" s="588"/>
      <c r="T482" s="588"/>
      <c r="U482" s="588"/>
      <c r="V482" s="589"/>
      <c r="W482" s="37" t="s">
        <v>70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customHeight="1" x14ac:dyDescent="0.25">
      <c r="A483" s="585" t="s">
        <v>139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customHeight="1" x14ac:dyDescent="0.25">
      <c r="A484" s="54" t="s">
        <v>746</v>
      </c>
      <c r="B484" s="54" t="s">
        <v>747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106</v>
      </c>
      <c r="L484" s="32"/>
      <c r="M484" s="33" t="s">
        <v>78</v>
      </c>
      <c r="N484" s="33"/>
      <c r="O484" s="32">
        <v>50</v>
      </c>
      <c r="P484" s="880" t="s">
        <v>748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746</v>
      </c>
      <c r="B485" s="54" t="s">
        <v>750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84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753</v>
      </c>
      <c r="B486" s="54" t="s">
        <v>754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68" t="s">
        <v>755</v>
      </c>
      <c r="Q486" s="574"/>
      <c r="R486" s="574"/>
      <c r="S486" s="574"/>
      <c r="T486" s="575"/>
      <c r="U486" s="34"/>
      <c r="V486" s="34"/>
      <c r="W486" s="35" t="s">
        <v>70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749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111</v>
      </c>
      <c r="L487" s="32"/>
      <c r="M487" s="33" t="s">
        <v>107</v>
      </c>
      <c r="N487" s="33"/>
      <c r="O487" s="32">
        <v>50</v>
      </c>
      <c r="P487" s="791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96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7"/>
      <c r="P488" s="587" t="s">
        <v>72</v>
      </c>
      <c r="Q488" s="588"/>
      <c r="R488" s="588"/>
      <c r="S488" s="588"/>
      <c r="T488" s="588"/>
      <c r="U488" s="588"/>
      <c r="V488" s="589"/>
      <c r="W488" s="37" t="s">
        <v>73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7"/>
      <c r="P489" s="587" t="s">
        <v>72</v>
      </c>
      <c r="Q489" s="588"/>
      <c r="R489" s="588"/>
      <c r="S489" s="588"/>
      <c r="T489" s="588"/>
      <c r="U489" s="588"/>
      <c r="V489" s="589"/>
      <c r="W489" s="37" t="s">
        <v>70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customHeight="1" x14ac:dyDescent="0.25">
      <c r="A490" s="585" t="s">
        <v>64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customHeight="1" x14ac:dyDescent="0.25">
      <c r="A491" s="54" t="s">
        <v>760</v>
      </c>
      <c r="B491" s="54" t="s">
        <v>761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111</v>
      </c>
      <c r="L491" s="32"/>
      <c r="M491" s="33" t="s">
        <v>68</v>
      </c>
      <c r="N491" s="33"/>
      <c r="O491" s="32">
        <v>40</v>
      </c>
      <c r="P491" s="751" t="s">
        <v>762</v>
      </c>
      <c r="Q491" s="574"/>
      <c r="R491" s="574"/>
      <c r="S491" s="574"/>
      <c r="T491" s="575"/>
      <c r="U491" s="34"/>
      <c r="V491" s="34"/>
      <c r="W491" s="35" t="s">
        <v>70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764</v>
      </c>
      <c r="B492" s="54" t="s">
        <v>765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71" t="s">
        <v>766</v>
      </c>
      <c r="Q492" s="574"/>
      <c r="R492" s="574"/>
      <c r="S492" s="574"/>
      <c r="T492" s="575"/>
      <c r="U492" s="34"/>
      <c r="V492" s="34"/>
      <c r="W492" s="35" t="s">
        <v>70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6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7"/>
      <c r="P493" s="587" t="s">
        <v>72</v>
      </c>
      <c r="Q493" s="588"/>
      <c r="R493" s="588"/>
      <c r="S493" s="588"/>
      <c r="T493" s="588"/>
      <c r="U493" s="588"/>
      <c r="V493" s="589"/>
      <c r="W493" s="37" t="s">
        <v>73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7"/>
      <c r="P494" s="587" t="s">
        <v>72</v>
      </c>
      <c r="Q494" s="588"/>
      <c r="R494" s="588"/>
      <c r="S494" s="588"/>
      <c r="T494" s="588"/>
      <c r="U494" s="588"/>
      <c r="V494" s="589"/>
      <c r="W494" s="37" t="s">
        <v>70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customHeight="1" x14ac:dyDescent="0.25">
      <c r="A495" s="585" t="s">
        <v>74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768</v>
      </c>
      <c r="B496" s="54" t="s">
        <v>769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106</v>
      </c>
      <c r="L496" s="32"/>
      <c r="M496" s="33" t="s">
        <v>93</v>
      </c>
      <c r="N496" s="33"/>
      <c r="O496" s="32">
        <v>45</v>
      </c>
      <c r="P496" s="737" t="s">
        <v>770</v>
      </c>
      <c r="Q496" s="574"/>
      <c r="R496" s="574"/>
      <c r="S496" s="574"/>
      <c r="T496" s="575"/>
      <c r="U496" s="34"/>
      <c r="V496" s="34"/>
      <c r="W496" s="35" t="s">
        <v>70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772</v>
      </c>
      <c r="B497" s="54" t="s">
        <v>773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77</v>
      </c>
      <c r="L497" s="32"/>
      <c r="M497" s="33" t="s">
        <v>93</v>
      </c>
      <c r="N497" s="33"/>
      <c r="O497" s="32">
        <v>45</v>
      </c>
      <c r="P497" s="877" t="s">
        <v>774</v>
      </c>
      <c r="Q497" s="574"/>
      <c r="R497" s="574"/>
      <c r="S497" s="574"/>
      <c r="T497" s="575"/>
      <c r="U497" s="34"/>
      <c r="V497" s="34"/>
      <c r="W497" s="35" t="s">
        <v>70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771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6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7"/>
      <c r="P498" s="587" t="s">
        <v>72</v>
      </c>
      <c r="Q498" s="588"/>
      <c r="R498" s="588"/>
      <c r="S498" s="588"/>
      <c r="T498" s="588"/>
      <c r="U498" s="588"/>
      <c r="V498" s="589"/>
      <c r="W498" s="37" t="s">
        <v>73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7"/>
      <c r="P499" s="587" t="s">
        <v>72</v>
      </c>
      <c r="Q499" s="588"/>
      <c r="R499" s="588"/>
      <c r="S499" s="588"/>
      <c r="T499" s="588"/>
      <c r="U499" s="588"/>
      <c r="V499" s="589"/>
      <c r="W499" s="37" t="s">
        <v>70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customHeight="1" x14ac:dyDescent="0.25">
      <c r="A500" s="585" t="s">
        <v>174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customHeight="1" x14ac:dyDescent="0.25">
      <c r="A501" s="54" t="s">
        <v>775</v>
      </c>
      <c r="B501" s="54" t="s">
        <v>776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106</v>
      </c>
      <c r="L501" s="32"/>
      <c r="M501" s="33" t="s">
        <v>78</v>
      </c>
      <c r="N501" s="33"/>
      <c r="O501" s="32">
        <v>40</v>
      </c>
      <c r="P501" s="726" t="s">
        <v>777</v>
      </c>
      <c r="Q501" s="574"/>
      <c r="R501" s="574"/>
      <c r="S501" s="574"/>
      <c r="T501" s="575"/>
      <c r="U501" s="34"/>
      <c r="V501" s="34"/>
      <c r="W501" s="35" t="s">
        <v>70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778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780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106</v>
      </c>
      <c r="L502" s="32"/>
      <c r="M502" s="33" t="s">
        <v>93</v>
      </c>
      <c r="N502" s="33"/>
      <c r="O502" s="32">
        <v>40</v>
      </c>
      <c r="P502" s="637" t="s">
        <v>781</v>
      </c>
      <c r="Q502" s="574"/>
      <c r="R502" s="574"/>
      <c r="S502" s="574"/>
      <c r="T502" s="575"/>
      <c r="U502" s="34"/>
      <c r="V502" s="34"/>
      <c r="W502" s="35" t="s">
        <v>70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782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96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7"/>
      <c r="P503" s="587" t="s">
        <v>72</v>
      </c>
      <c r="Q503" s="588"/>
      <c r="R503" s="588"/>
      <c r="S503" s="588"/>
      <c r="T503" s="588"/>
      <c r="U503" s="588"/>
      <c r="V503" s="589"/>
      <c r="W503" s="37" t="s">
        <v>73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7"/>
      <c r="P504" s="587" t="s">
        <v>72</v>
      </c>
      <c r="Q504" s="588"/>
      <c r="R504" s="588"/>
      <c r="S504" s="588"/>
      <c r="T504" s="588"/>
      <c r="U504" s="588"/>
      <c r="V504" s="589"/>
      <c r="W504" s="37" t="s">
        <v>70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customHeight="1" x14ac:dyDescent="0.25">
      <c r="A505" s="611" t="s">
        <v>783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customHeight="1" x14ac:dyDescent="0.25">
      <c r="A506" s="585" t="s">
        <v>139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customHeight="1" x14ac:dyDescent="0.25">
      <c r="A507" s="54" t="s">
        <v>784</v>
      </c>
      <c r="B507" s="54" t="s">
        <v>785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106</v>
      </c>
      <c r="L507" s="32"/>
      <c r="M507" s="33" t="s">
        <v>107</v>
      </c>
      <c r="N507" s="33"/>
      <c r="O507" s="32">
        <v>50</v>
      </c>
      <c r="P507" s="902" t="s">
        <v>786</v>
      </c>
      <c r="Q507" s="574"/>
      <c r="R507" s="574"/>
      <c r="S507" s="574"/>
      <c r="T507" s="575"/>
      <c r="U507" s="34"/>
      <c r="V507" s="34"/>
      <c r="W507" s="35" t="s">
        <v>70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96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7"/>
      <c r="P508" s="587" t="s">
        <v>72</v>
      </c>
      <c r="Q508" s="588"/>
      <c r="R508" s="588"/>
      <c r="S508" s="588"/>
      <c r="T508" s="588"/>
      <c r="U508" s="588"/>
      <c r="V508" s="589"/>
      <c r="W508" s="37" t="s">
        <v>73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7"/>
      <c r="P509" s="587" t="s">
        <v>72</v>
      </c>
      <c r="Q509" s="588"/>
      <c r="R509" s="588"/>
      <c r="S509" s="588"/>
      <c r="T509" s="588"/>
      <c r="U509" s="588"/>
      <c r="V509" s="589"/>
      <c r="W509" s="37" t="s">
        <v>70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593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94"/>
      <c r="P510" s="576" t="s">
        <v>788</v>
      </c>
      <c r="Q510" s="577"/>
      <c r="R510" s="577"/>
      <c r="S510" s="577"/>
      <c r="T510" s="577"/>
      <c r="U510" s="577"/>
      <c r="V510" s="578"/>
      <c r="W510" s="37" t="s">
        <v>70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16110.3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16110.3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94"/>
      <c r="P511" s="576" t="s">
        <v>789</v>
      </c>
      <c r="Q511" s="577"/>
      <c r="R511" s="577"/>
      <c r="S511" s="577"/>
      <c r="T511" s="577"/>
      <c r="U511" s="577"/>
      <c r="V511" s="578"/>
      <c r="W511" s="37" t="s">
        <v>70</v>
      </c>
      <c r="X511" s="569">
        <f>IFERROR(SUM(BM22:BM507),"0")</f>
        <v>17313.495999999996</v>
      </c>
      <c r="Y511" s="569">
        <f>IFERROR(SUM(BN22:BN507),"0")</f>
        <v>17313.495999999996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94"/>
      <c r="P512" s="576" t="s">
        <v>790</v>
      </c>
      <c r="Q512" s="577"/>
      <c r="R512" s="577"/>
      <c r="S512" s="577"/>
      <c r="T512" s="577"/>
      <c r="U512" s="577"/>
      <c r="V512" s="578"/>
      <c r="W512" s="37" t="s">
        <v>791</v>
      </c>
      <c r="X512" s="38">
        <f>ROUNDUP(SUM(BO22:BO507),0)</f>
        <v>33</v>
      </c>
      <c r="Y512" s="38">
        <f>ROUNDUP(SUM(BP22:BP507),0)</f>
        <v>33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94"/>
      <c r="P513" s="576" t="s">
        <v>792</v>
      </c>
      <c r="Q513" s="577"/>
      <c r="R513" s="577"/>
      <c r="S513" s="577"/>
      <c r="T513" s="577"/>
      <c r="U513" s="577"/>
      <c r="V513" s="578"/>
      <c r="W513" s="37" t="s">
        <v>70</v>
      </c>
      <c r="X513" s="569">
        <f>GrossWeightTotal+PalletQtyTotal*25</f>
        <v>18138.495999999996</v>
      </c>
      <c r="Y513" s="569">
        <f>GrossWeightTotalR+PalletQtyTotalR*25</f>
        <v>18138.495999999996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94"/>
      <c r="P514" s="576" t="s">
        <v>793</v>
      </c>
      <c r="Q514" s="577"/>
      <c r="R514" s="577"/>
      <c r="S514" s="577"/>
      <c r="T514" s="577"/>
      <c r="U514" s="577"/>
      <c r="V514" s="578"/>
      <c r="W514" s="37" t="s">
        <v>791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5165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5165</v>
      </c>
      <c r="Z514" s="37"/>
      <c r="AA514" s="570"/>
      <c r="AB514" s="570"/>
      <c r="AC514" s="570"/>
    </row>
    <row r="515" spans="1:32" ht="14.25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94"/>
      <c r="P515" s="576" t="s">
        <v>794</v>
      </c>
      <c r="Q515" s="577"/>
      <c r="R515" s="577"/>
      <c r="S515" s="577"/>
      <c r="T515" s="577"/>
      <c r="U515" s="577"/>
      <c r="V515" s="578"/>
      <c r="W515" s="39" t="s">
        <v>795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38.156210000000002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796</v>
      </c>
      <c r="B517" s="564" t="s">
        <v>63</v>
      </c>
      <c r="C517" s="571" t="s">
        <v>101</v>
      </c>
      <c r="D517" s="612"/>
      <c r="E517" s="612"/>
      <c r="F517" s="612"/>
      <c r="G517" s="612"/>
      <c r="H517" s="572"/>
      <c r="I517" s="571" t="s">
        <v>261</v>
      </c>
      <c r="J517" s="612"/>
      <c r="K517" s="612"/>
      <c r="L517" s="612"/>
      <c r="M517" s="612"/>
      <c r="N517" s="612"/>
      <c r="O517" s="612"/>
      <c r="P517" s="612"/>
      <c r="Q517" s="612"/>
      <c r="R517" s="612"/>
      <c r="S517" s="572"/>
      <c r="T517" s="571" t="s">
        <v>547</v>
      </c>
      <c r="U517" s="572"/>
      <c r="V517" s="571" t="s">
        <v>604</v>
      </c>
      <c r="W517" s="612"/>
      <c r="X517" s="612"/>
      <c r="Y517" s="572"/>
      <c r="Z517" s="564" t="s">
        <v>660</v>
      </c>
      <c r="AA517" s="571" t="s">
        <v>730</v>
      </c>
      <c r="AB517" s="572"/>
      <c r="AC517" s="52"/>
      <c r="AF517" s="565"/>
    </row>
    <row r="518" spans="1:32" ht="14.25" customHeight="1" thickTop="1" x14ac:dyDescent="0.2">
      <c r="A518" s="789" t="s">
        <v>797</v>
      </c>
      <c r="B518" s="571" t="s">
        <v>63</v>
      </c>
      <c r="C518" s="571" t="s">
        <v>102</v>
      </c>
      <c r="D518" s="571" t="s">
        <v>119</v>
      </c>
      <c r="E518" s="571" t="s">
        <v>181</v>
      </c>
      <c r="F518" s="571" t="s">
        <v>204</v>
      </c>
      <c r="G518" s="571" t="s">
        <v>237</v>
      </c>
      <c r="H518" s="571" t="s">
        <v>101</v>
      </c>
      <c r="I518" s="571" t="s">
        <v>262</v>
      </c>
      <c r="J518" s="571" t="s">
        <v>302</v>
      </c>
      <c r="K518" s="571" t="s">
        <v>363</v>
      </c>
      <c r="L518" s="571" t="s">
        <v>404</v>
      </c>
      <c r="M518" s="571" t="s">
        <v>420</v>
      </c>
      <c r="N518" s="565"/>
      <c r="O518" s="571" t="s">
        <v>433</v>
      </c>
      <c r="P518" s="571" t="s">
        <v>443</v>
      </c>
      <c r="Q518" s="571" t="s">
        <v>450</v>
      </c>
      <c r="R518" s="571" t="s">
        <v>455</v>
      </c>
      <c r="S518" s="571" t="s">
        <v>537</v>
      </c>
      <c r="T518" s="571" t="s">
        <v>548</v>
      </c>
      <c r="U518" s="571" t="s">
        <v>582</v>
      </c>
      <c r="V518" s="571" t="s">
        <v>605</v>
      </c>
      <c r="W518" s="571" t="s">
        <v>637</v>
      </c>
      <c r="X518" s="571" t="s">
        <v>652</v>
      </c>
      <c r="Y518" s="571" t="s">
        <v>656</v>
      </c>
      <c r="Z518" s="571" t="s">
        <v>660</v>
      </c>
      <c r="AA518" s="571" t="s">
        <v>730</v>
      </c>
      <c r="AB518" s="571" t="s">
        <v>783</v>
      </c>
      <c r="AC518" s="52"/>
      <c r="AF518" s="565"/>
    </row>
    <row r="519" spans="1:32" ht="13.5" customHeight="1" thickBot="1" x14ac:dyDescent="0.25">
      <c r="A519" s="790"/>
      <c r="B519" s="608"/>
      <c r="C519" s="608"/>
      <c r="D519" s="608"/>
      <c r="E519" s="608"/>
      <c r="F519" s="608"/>
      <c r="G519" s="608"/>
      <c r="H519" s="608"/>
      <c r="I519" s="608"/>
      <c r="J519" s="608"/>
      <c r="K519" s="608"/>
      <c r="L519" s="608"/>
      <c r="M519" s="608"/>
      <c r="N519" s="565"/>
      <c r="O519" s="608"/>
      <c r="P519" s="608"/>
      <c r="Q519" s="608"/>
      <c r="R519" s="608"/>
      <c r="S519" s="608"/>
      <c r="T519" s="608"/>
      <c r="U519" s="608"/>
      <c r="V519" s="608"/>
      <c r="W519" s="608"/>
      <c r="X519" s="608"/>
      <c r="Y519" s="608"/>
      <c r="Z519" s="608"/>
      <c r="AA519" s="608"/>
      <c r="AB519" s="608"/>
      <c r="AC519" s="52"/>
      <c r="AF519" s="565"/>
    </row>
    <row r="520" spans="1:32" ht="18" customHeight="1" thickTop="1" thickBot="1" x14ac:dyDescent="0.25">
      <c r="A520" s="40" t="s">
        <v>798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720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675</v>
      </c>
      <c r="E520" s="46">
        <f>IFERROR(Y89*1,"0")+IFERROR(Y90*1,"0")+IFERROR(Y91*1,"0")+IFERROR(Y95*1,"0")+IFERROR(Y96*1,"0")+IFERROR(Y97*1,"0")+IFERROR(Y98*1,"0")+IFERROR(Y99*1,"0")+IFERROR(Y100*1,"0")</f>
        <v>3600.9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5175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2208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0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0</v>
      </c>
      <c r="S520" s="46">
        <f>IFERROR(Y338*1,"0")+IFERROR(Y339*1,"0")+IFERROR(Y340*1,"0")</f>
        <v>3116.4000000000005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615</v>
      </c>
      <c r="U520" s="46">
        <f>IFERROR(Y371*1,"0")+IFERROR(Y372*1,"0")+IFERROR(Y373*1,"0")+IFERROR(Y374*1,"0")+IFERROR(Y378*1,"0")+IFERROR(Y382*1,"0")+IFERROR(Y383*1,"0")+IFERROR(Y387*1,"0")</f>
        <v>0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0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0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46">
        <f>IFERROR(Y507*1,"0")</f>
        <v>0</v>
      </c>
      <c r="AC520" s="52"/>
      <c r="AF520" s="565"/>
    </row>
  </sheetData>
  <sheetProtection algorithmName="SHA-512" hashValue="dVcbHoS6nlfomKVYGh1BfypG6qaPoHqEScGgfWVsvf4oX5yWpRSNvR9BFy+z4qBWwMB8/OtSTy14BrjoOpzQSg==" saltValue="MnMT9M8ZWSBlXHWWacWzl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46:X347 X349 X35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72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801</v>
      </c>
      <c r="D6" s="47" t="s">
        <v>802</v>
      </c>
      <c r="E6" s="47"/>
    </row>
    <row r="8" spans="2:8" x14ac:dyDescent="0.2">
      <c r="B8" s="47" t="s">
        <v>19</v>
      </c>
      <c r="C8" s="47" t="s">
        <v>801</v>
      </c>
      <c r="D8" s="47"/>
      <c r="E8" s="47"/>
    </row>
    <row r="10" spans="2:8" x14ac:dyDescent="0.2">
      <c r="B10" s="47" t="s">
        <v>803</v>
      </c>
      <c r="C10" s="47"/>
      <c r="D10" s="47"/>
      <c r="E10" s="47"/>
    </row>
    <row r="11" spans="2:8" x14ac:dyDescent="0.2">
      <c r="B11" s="47" t="s">
        <v>804</v>
      </c>
      <c r="C11" s="47"/>
      <c r="D11" s="47"/>
      <c r="E11" s="47"/>
    </row>
    <row r="12" spans="2:8" x14ac:dyDescent="0.2">
      <c r="B12" s="47" t="s">
        <v>805</v>
      </c>
      <c r="C12" s="47"/>
      <c r="D12" s="47"/>
      <c r="E12" s="47"/>
    </row>
    <row r="13" spans="2:8" x14ac:dyDescent="0.2">
      <c r="B13" s="47" t="s">
        <v>806</v>
      </c>
      <c r="C13" s="47"/>
      <c r="D13" s="47"/>
      <c r="E13" s="47"/>
    </row>
    <row r="14" spans="2:8" x14ac:dyDescent="0.2">
      <c r="B14" s="47" t="s">
        <v>807</v>
      </c>
      <c r="C14" s="47"/>
      <c r="D14" s="47"/>
      <c r="E14" s="47"/>
    </row>
    <row r="15" spans="2:8" x14ac:dyDescent="0.2">
      <c r="B15" s="47" t="s">
        <v>808</v>
      </c>
      <c r="C15" s="47"/>
      <c r="D15" s="47"/>
      <c r="E15" s="47"/>
    </row>
    <row r="16" spans="2:8" x14ac:dyDescent="0.2">
      <c r="B16" s="47" t="s">
        <v>809</v>
      </c>
      <c r="C16" s="47"/>
      <c r="D16" s="47"/>
      <c r="E16" s="47"/>
    </row>
    <row r="17" spans="2:5" x14ac:dyDescent="0.2">
      <c r="B17" s="47" t="s">
        <v>810</v>
      </c>
      <c r="C17" s="47"/>
      <c r="D17" s="47"/>
      <c r="E17" s="47"/>
    </row>
    <row r="18" spans="2:5" x14ac:dyDescent="0.2">
      <c r="B18" s="47" t="s">
        <v>811</v>
      </c>
      <c r="C18" s="47"/>
      <c r="D18" s="47"/>
      <c r="E18" s="47"/>
    </row>
    <row r="19" spans="2:5" x14ac:dyDescent="0.2">
      <c r="B19" s="47" t="s">
        <v>812</v>
      </c>
      <c r="C19" s="47"/>
      <c r="D19" s="47"/>
      <c r="E19" s="47"/>
    </row>
    <row r="20" spans="2:5" x14ac:dyDescent="0.2">
      <c r="B20" s="47" t="s">
        <v>813</v>
      </c>
      <c r="C20" s="47"/>
      <c r="D20" s="47"/>
      <c r="E20" s="47"/>
    </row>
  </sheetData>
  <sheetProtection algorithmName="SHA-512" hashValue="nJLfSzHainsPL/IEm3eiLGa/wqc4nR23nDQeH+WWEIOR0fxapZ3OwTmFODrMiVEUZzpPPCKv7WwExDdYHXvF7w==" saltValue="pJ+casYe/OT8D715BkCL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2025-07-30T08:14:59Z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