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DA839BF-38E5-4E8D-B4D2-764FB1AFCEA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Y481" i="1"/>
  <c r="X481" i="1"/>
  <c r="BP480" i="1"/>
  <c r="BO480" i="1"/>
  <c r="BN480" i="1"/>
  <c r="BM480" i="1"/>
  <c r="Z480" i="1"/>
  <c r="Y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Z481" i="1" s="1"/>
  <c r="Y477" i="1"/>
  <c r="Y482" i="1" s="1"/>
  <c r="X473" i="1"/>
  <c r="X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Z445" i="1" s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BO349" i="1"/>
  <c r="BM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X342" i="1"/>
  <c r="X341" i="1"/>
  <c r="BO340" i="1"/>
  <c r="BM340" i="1"/>
  <c r="Y340" i="1"/>
  <c r="P340" i="1"/>
  <c r="BO339" i="1"/>
  <c r="BM339" i="1"/>
  <c r="Y339" i="1"/>
  <c r="P339" i="1"/>
  <c r="BO338" i="1"/>
  <c r="BM338" i="1"/>
  <c r="Y338" i="1"/>
  <c r="P338" i="1"/>
  <c r="X335" i="1"/>
  <c r="X334" i="1"/>
  <c r="BO333" i="1"/>
  <c r="BM333" i="1"/>
  <c r="Y333" i="1"/>
  <c r="P333" i="1"/>
  <c r="BO332" i="1"/>
  <c r="BM332" i="1"/>
  <c r="Y332" i="1"/>
  <c r="P332" i="1"/>
  <c r="BO331" i="1"/>
  <c r="BM331" i="1"/>
  <c r="Y331" i="1"/>
  <c r="P331" i="1"/>
  <c r="X329" i="1"/>
  <c r="X328" i="1"/>
  <c r="BO327" i="1"/>
  <c r="BM327" i="1"/>
  <c r="Y327" i="1"/>
  <c r="P327" i="1"/>
  <c r="BO326" i="1"/>
  <c r="BM326" i="1"/>
  <c r="Y326" i="1"/>
  <c r="P326" i="1"/>
  <c r="BO325" i="1"/>
  <c r="BM325" i="1"/>
  <c r="Y325" i="1"/>
  <c r="BO324" i="1"/>
  <c r="BM324" i="1"/>
  <c r="Y324" i="1"/>
  <c r="X322" i="1"/>
  <c r="X321" i="1"/>
  <c r="BO320" i="1"/>
  <c r="BM320" i="1"/>
  <c r="Y320" i="1"/>
  <c r="P320" i="1"/>
  <c r="BO319" i="1"/>
  <c r="BM319" i="1"/>
  <c r="Y319" i="1"/>
  <c r="P319" i="1"/>
  <c r="BP318" i="1"/>
  <c r="BO318" i="1"/>
  <c r="BN318" i="1"/>
  <c r="BM318" i="1"/>
  <c r="Z318" i="1"/>
  <c r="Y318" i="1"/>
  <c r="P318" i="1"/>
  <c r="X316" i="1"/>
  <c r="X315" i="1"/>
  <c r="BO314" i="1"/>
  <c r="BM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P303" i="1"/>
  <c r="BO302" i="1"/>
  <c r="BM302" i="1"/>
  <c r="Y302" i="1"/>
  <c r="P302" i="1"/>
  <c r="BO301" i="1"/>
  <c r="BM301" i="1"/>
  <c r="Y301" i="1"/>
  <c r="P301" i="1"/>
  <c r="BO300" i="1"/>
  <c r="BM300" i="1"/>
  <c r="Y300" i="1"/>
  <c r="P300" i="1"/>
  <c r="X298" i="1"/>
  <c r="X297" i="1"/>
  <c r="BP296" i="1"/>
  <c r="BO296" i="1"/>
  <c r="BN296" i="1"/>
  <c r="BM296" i="1"/>
  <c r="Z296" i="1"/>
  <c r="Y296" i="1"/>
  <c r="P296" i="1"/>
  <c r="BO295" i="1"/>
  <c r="BM295" i="1"/>
  <c r="Y295" i="1"/>
  <c r="P295" i="1"/>
  <c r="BO294" i="1"/>
  <c r="BN294" i="1"/>
  <c r="BM294" i="1"/>
  <c r="Z294" i="1"/>
  <c r="Y294" i="1"/>
  <c r="BP294" i="1" s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BN291" i="1" s="1"/>
  <c r="P291" i="1"/>
  <c r="X288" i="1"/>
  <c r="X287" i="1"/>
  <c r="BO286" i="1"/>
  <c r="BM286" i="1"/>
  <c r="Y286" i="1"/>
  <c r="Q520" i="1" s="1"/>
  <c r="P286" i="1"/>
  <c r="X283" i="1"/>
  <c r="X282" i="1"/>
  <c r="BO281" i="1"/>
  <c r="BM281" i="1"/>
  <c r="Y281" i="1"/>
  <c r="Y283" i="1" s="1"/>
  <c r="P281" i="1"/>
  <c r="X279" i="1"/>
  <c r="X278" i="1"/>
  <c r="BO277" i="1"/>
  <c r="BM277" i="1"/>
  <c r="Y277" i="1"/>
  <c r="P520" i="1" s="1"/>
  <c r="P277" i="1"/>
  <c r="X274" i="1"/>
  <c r="X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BP270" i="1" s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BP262" i="1" s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BO244" i="1"/>
  <c r="BM244" i="1"/>
  <c r="Y244" i="1"/>
  <c r="P244" i="1"/>
  <c r="X242" i="1"/>
  <c r="X241" i="1"/>
  <c r="BO240" i="1"/>
  <c r="BM240" i="1"/>
  <c r="Y240" i="1"/>
  <c r="X238" i="1"/>
  <c r="X237" i="1"/>
  <c r="BO236" i="1"/>
  <c r="BM236" i="1"/>
  <c r="Y236" i="1"/>
  <c r="BP236" i="1" s="1"/>
  <c r="P236" i="1"/>
  <c r="BO235" i="1"/>
  <c r="BM235" i="1"/>
  <c r="Y235" i="1"/>
  <c r="P235" i="1"/>
  <c r="X233" i="1"/>
  <c r="X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P220" i="1"/>
  <c r="BO219" i="1"/>
  <c r="BM219" i="1"/>
  <c r="Y219" i="1"/>
  <c r="Y221" i="1" s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BP209" i="1" s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Y193" i="1" s="1"/>
  <c r="P191" i="1"/>
  <c r="X189" i="1"/>
  <c r="X188" i="1"/>
  <c r="BO187" i="1"/>
  <c r="BM187" i="1"/>
  <c r="Y187" i="1"/>
  <c r="P187" i="1"/>
  <c r="BO186" i="1"/>
  <c r="BM186" i="1"/>
  <c r="Y186" i="1"/>
  <c r="P186" i="1"/>
  <c r="X183" i="1"/>
  <c r="X182" i="1"/>
  <c r="BO181" i="1"/>
  <c r="BM181" i="1"/>
  <c r="Y181" i="1"/>
  <c r="P181" i="1"/>
  <c r="X179" i="1"/>
  <c r="X178" i="1"/>
  <c r="BO177" i="1"/>
  <c r="BM177" i="1"/>
  <c r="Y177" i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O168" i="1"/>
  <c r="BM168" i="1"/>
  <c r="Y168" i="1"/>
  <c r="BP168" i="1" s="1"/>
  <c r="P168" i="1"/>
  <c r="BO167" i="1"/>
  <c r="BM167" i="1"/>
  <c r="Y167" i="1"/>
  <c r="P167" i="1"/>
  <c r="BO166" i="1"/>
  <c r="BM166" i="1"/>
  <c r="Y166" i="1"/>
  <c r="P166" i="1"/>
  <c r="BO165" i="1"/>
  <c r="BM165" i="1"/>
  <c r="Y165" i="1"/>
  <c r="P165" i="1"/>
  <c r="BO164" i="1"/>
  <c r="BM164" i="1"/>
  <c r="Y164" i="1"/>
  <c r="BP164" i="1" s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BP141" i="1" s="1"/>
  <c r="P141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P125" i="1"/>
  <c r="X123" i="1"/>
  <c r="X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BP112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BO97" i="1"/>
  <c r="BM97" i="1"/>
  <c r="Y97" i="1"/>
  <c r="BP97" i="1" s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M63" i="1"/>
  <c r="Y63" i="1"/>
  <c r="P63" i="1"/>
  <c r="BO62" i="1"/>
  <c r="BM62" i="1"/>
  <c r="Y62" i="1"/>
  <c r="P62" i="1"/>
  <c r="BO61" i="1"/>
  <c r="BM61" i="1"/>
  <c r="Y61" i="1"/>
  <c r="BP61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O30" i="1"/>
  <c r="BM30" i="1"/>
  <c r="Y30" i="1"/>
  <c r="BP30" i="1" s="1"/>
  <c r="P30" i="1"/>
  <c r="BO29" i="1"/>
  <c r="BM29" i="1"/>
  <c r="Y29" i="1"/>
  <c r="P29" i="1"/>
  <c r="BO28" i="1"/>
  <c r="BM28" i="1"/>
  <c r="Y28" i="1"/>
  <c r="BP28" i="1" s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X23" i="1"/>
  <c r="BO22" i="1"/>
  <c r="BM22" i="1"/>
  <c r="Y22" i="1"/>
  <c r="Y23" i="1" s="1"/>
  <c r="H10" i="1"/>
  <c r="A9" i="1"/>
  <c r="H9" i="1" s="1"/>
  <c r="D7" i="1"/>
  <c r="Q6" i="1"/>
  <c r="P2" i="1"/>
  <c r="BP63" i="1" l="1"/>
  <c r="BN63" i="1"/>
  <c r="Z63" i="1"/>
  <c r="BP99" i="1"/>
  <c r="BN99" i="1"/>
  <c r="Z99" i="1"/>
  <c r="BP131" i="1"/>
  <c r="BN131" i="1"/>
  <c r="Z131" i="1"/>
  <c r="BP187" i="1"/>
  <c r="BN187" i="1"/>
  <c r="Z187" i="1"/>
  <c r="BP211" i="1"/>
  <c r="BN211" i="1"/>
  <c r="Z211" i="1"/>
  <c r="BP246" i="1"/>
  <c r="BN246" i="1"/>
  <c r="Z246" i="1"/>
  <c r="BP272" i="1"/>
  <c r="BN272" i="1"/>
  <c r="Z272" i="1"/>
  <c r="BP312" i="1"/>
  <c r="BN312" i="1"/>
  <c r="Z312" i="1"/>
  <c r="BP351" i="1"/>
  <c r="BN351" i="1"/>
  <c r="Z351" i="1"/>
  <c r="BP400" i="1"/>
  <c r="BN400" i="1"/>
  <c r="Z400" i="1"/>
  <c r="BP442" i="1"/>
  <c r="BN442" i="1"/>
  <c r="Z442" i="1"/>
  <c r="BP462" i="1"/>
  <c r="BN462" i="1"/>
  <c r="Z462" i="1"/>
  <c r="BP502" i="1"/>
  <c r="BN502" i="1"/>
  <c r="Z502" i="1"/>
  <c r="Z22" i="1"/>
  <c r="Z23" i="1" s="1"/>
  <c r="BN22" i="1"/>
  <c r="BP22" i="1"/>
  <c r="Z30" i="1"/>
  <c r="BN30" i="1"/>
  <c r="BP53" i="1"/>
  <c r="BN53" i="1"/>
  <c r="Z53" i="1"/>
  <c r="BP79" i="1"/>
  <c r="BN79" i="1"/>
  <c r="Z79" i="1"/>
  <c r="BP114" i="1"/>
  <c r="BN114" i="1"/>
  <c r="Z114" i="1"/>
  <c r="BP166" i="1"/>
  <c r="BN166" i="1"/>
  <c r="Z166" i="1"/>
  <c r="BP201" i="1"/>
  <c r="BN201" i="1"/>
  <c r="Z201" i="1"/>
  <c r="BP226" i="1"/>
  <c r="BN226" i="1"/>
  <c r="Z226" i="1"/>
  <c r="BP257" i="1"/>
  <c r="BN257" i="1"/>
  <c r="Z257" i="1"/>
  <c r="BP302" i="1"/>
  <c r="BN302" i="1"/>
  <c r="Z302" i="1"/>
  <c r="BP332" i="1"/>
  <c r="BN332" i="1"/>
  <c r="Z332" i="1"/>
  <c r="Y380" i="1"/>
  <c r="Y379" i="1"/>
  <c r="BP378" i="1"/>
  <c r="BN378" i="1"/>
  <c r="Z378" i="1"/>
  <c r="Z379" i="1" s="1"/>
  <c r="BP382" i="1"/>
  <c r="BN382" i="1"/>
  <c r="Z382" i="1"/>
  <c r="BP419" i="1"/>
  <c r="BN419" i="1"/>
  <c r="Z419" i="1"/>
  <c r="BP446" i="1"/>
  <c r="BN446" i="1"/>
  <c r="Z446" i="1"/>
  <c r="Y504" i="1"/>
  <c r="Y503" i="1"/>
  <c r="BP501" i="1"/>
  <c r="BN501" i="1"/>
  <c r="Z501" i="1"/>
  <c r="Z503" i="1" s="1"/>
  <c r="Y122" i="1"/>
  <c r="Y250" i="1"/>
  <c r="BP300" i="1"/>
  <c r="BN300" i="1"/>
  <c r="Z300" i="1"/>
  <c r="Y316" i="1"/>
  <c r="BP310" i="1"/>
  <c r="BN310" i="1"/>
  <c r="Z310" i="1"/>
  <c r="BP320" i="1"/>
  <c r="BN320" i="1"/>
  <c r="Z320" i="1"/>
  <c r="BP326" i="1"/>
  <c r="BN326" i="1"/>
  <c r="Z326" i="1"/>
  <c r="BP349" i="1"/>
  <c r="BN349" i="1"/>
  <c r="Z349" i="1"/>
  <c r="BP374" i="1"/>
  <c r="BN374" i="1"/>
  <c r="Z374" i="1"/>
  <c r="BP398" i="1"/>
  <c r="BN398" i="1"/>
  <c r="Z398" i="1"/>
  <c r="BP417" i="1"/>
  <c r="BN417" i="1"/>
  <c r="Z417" i="1"/>
  <c r="BP440" i="1"/>
  <c r="BN440" i="1"/>
  <c r="Z440" i="1"/>
  <c r="BP460" i="1"/>
  <c r="BN460" i="1"/>
  <c r="Z460" i="1"/>
  <c r="Y494" i="1"/>
  <c r="Y493" i="1"/>
  <c r="BP491" i="1"/>
  <c r="BN491" i="1"/>
  <c r="Z491" i="1"/>
  <c r="Z28" i="1"/>
  <c r="BN28" i="1"/>
  <c r="Z42" i="1"/>
  <c r="BN42" i="1"/>
  <c r="Z55" i="1"/>
  <c r="BN55" i="1"/>
  <c r="Z61" i="1"/>
  <c r="BN61" i="1"/>
  <c r="Z69" i="1"/>
  <c r="BN69" i="1"/>
  <c r="Z77" i="1"/>
  <c r="BN77" i="1"/>
  <c r="Z83" i="1"/>
  <c r="BN83" i="1"/>
  <c r="BP83" i="1"/>
  <c r="Z97" i="1"/>
  <c r="BN97" i="1"/>
  <c r="Z106" i="1"/>
  <c r="BN106" i="1"/>
  <c r="Z112" i="1"/>
  <c r="BN112" i="1"/>
  <c r="Z118" i="1"/>
  <c r="BN118" i="1"/>
  <c r="BP118" i="1"/>
  <c r="Z126" i="1"/>
  <c r="BN126" i="1"/>
  <c r="Z137" i="1"/>
  <c r="BN137" i="1"/>
  <c r="Z141" i="1"/>
  <c r="BN141" i="1"/>
  <c r="Z164" i="1"/>
  <c r="BN164" i="1"/>
  <c r="Z168" i="1"/>
  <c r="BN168" i="1"/>
  <c r="Z176" i="1"/>
  <c r="BN176" i="1"/>
  <c r="Z191" i="1"/>
  <c r="BN191" i="1"/>
  <c r="BP191" i="1"/>
  <c r="Z199" i="1"/>
  <c r="BN199" i="1"/>
  <c r="Z203" i="1"/>
  <c r="BN203" i="1"/>
  <c r="Y217" i="1"/>
  <c r="Z209" i="1"/>
  <c r="BN209" i="1"/>
  <c r="Z213" i="1"/>
  <c r="BN213" i="1"/>
  <c r="Z219" i="1"/>
  <c r="BN219" i="1"/>
  <c r="BP219" i="1"/>
  <c r="Z228" i="1"/>
  <c r="BN228" i="1"/>
  <c r="Z236" i="1"/>
  <c r="BN236" i="1"/>
  <c r="Z248" i="1"/>
  <c r="BN248" i="1"/>
  <c r="Y259" i="1"/>
  <c r="Z255" i="1"/>
  <c r="BN255" i="1"/>
  <c r="Z262" i="1"/>
  <c r="BN262" i="1"/>
  <c r="Z270" i="1"/>
  <c r="BN270" i="1"/>
  <c r="Z277" i="1"/>
  <c r="Z278" i="1" s="1"/>
  <c r="BN277" i="1"/>
  <c r="BP277" i="1"/>
  <c r="Y278" i="1"/>
  <c r="Z281" i="1"/>
  <c r="Z282" i="1" s="1"/>
  <c r="BN281" i="1"/>
  <c r="BP281" i="1"/>
  <c r="Y282" i="1"/>
  <c r="Z286" i="1"/>
  <c r="Z287" i="1" s="1"/>
  <c r="BN286" i="1"/>
  <c r="BP286" i="1"/>
  <c r="Y287" i="1"/>
  <c r="Z291" i="1"/>
  <c r="Z292" i="1"/>
  <c r="BN292" i="1"/>
  <c r="BP304" i="1"/>
  <c r="BN304" i="1"/>
  <c r="Z304" i="1"/>
  <c r="BP314" i="1"/>
  <c r="BN314" i="1"/>
  <c r="Z314" i="1"/>
  <c r="BP339" i="1"/>
  <c r="BN339" i="1"/>
  <c r="Z339" i="1"/>
  <c r="BP357" i="1"/>
  <c r="BN357" i="1"/>
  <c r="Z357" i="1"/>
  <c r="BP361" i="1"/>
  <c r="BN361" i="1"/>
  <c r="Z361" i="1"/>
  <c r="BP394" i="1"/>
  <c r="BN394" i="1"/>
  <c r="Z394" i="1"/>
  <c r="BP402" i="1"/>
  <c r="BN402" i="1"/>
  <c r="Z402" i="1"/>
  <c r="X520" i="1"/>
  <c r="Y425" i="1"/>
  <c r="BP424" i="1"/>
  <c r="BN424" i="1"/>
  <c r="Z424" i="1"/>
  <c r="Z425" i="1" s="1"/>
  <c r="Y431" i="1"/>
  <c r="Y520" i="1"/>
  <c r="Y430" i="1"/>
  <c r="BP429" i="1"/>
  <c r="BN429" i="1"/>
  <c r="Z429" i="1"/>
  <c r="Z430" i="1" s="1"/>
  <c r="BP435" i="1"/>
  <c r="BN435" i="1"/>
  <c r="Z435" i="1"/>
  <c r="BP444" i="1"/>
  <c r="BN444" i="1"/>
  <c r="Z444" i="1"/>
  <c r="BP448" i="1"/>
  <c r="BN448" i="1"/>
  <c r="Z448" i="1"/>
  <c r="BP464" i="1"/>
  <c r="BN464" i="1"/>
  <c r="Z464" i="1"/>
  <c r="BP492" i="1"/>
  <c r="BN492" i="1"/>
  <c r="Z492" i="1"/>
  <c r="Y322" i="1"/>
  <c r="Y321" i="1"/>
  <c r="Y408" i="1"/>
  <c r="BP27" i="1"/>
  <c r="BN27" i="1"/>
  <c r="Z27" i="1"/>
  <c r="BP31" i="1"/>
  <c r="BN31" i="1"/>
  <c r="Z31" i="1"/>
  <c r="Y33" i="1"/>
  <c r="Y36" i="1"/>
  <c r="BP35" i="1"/>
  <c r="BN35" i="1"/>
  <c r="Z35" i="1"/>
  <c r="Z36" i="1" s="1"/>
  <c r="Y37" i="1"/>
  <c r="C520" i="1"/>
  <c r="Y44" i="1"/>
  <c r="BP41" i="1"/>
  <c r="BN41" i="1"/>
  <c r="Z41" i="1"/>
  <c r="BP54" i="1"/>
  <c r="BN54" i="1"/>
  <c r="Z54" i="1"/>
  <c r="Y58" i="1"/>
  <c r="BP62" i="1"/>
  <c r="BN62" i="1"/>
  <c r="Z62" i="1"/>
  <c r="BP70" i="1"/>
  <c r="BN70" i="1"/>
  <c r="Z70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BP100" i="1"/>
  <c r="BN100" i="1"/>
  <c r="Z100" i="1"/>
  <c r="Y102" i="1"/>
  <c r="F520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Y123" i="1"/>
  <c r="Y128" i="1"/>
  <c r="BP125" i="1"/>
  <c r="BN125" i="1"/>
  <c r="Z125" i="1"/>
  <c r="Z127" i="1" s="1"/>
  <c r="BP142" i="1"/>
  <c r="BN142" i="1"/>
  <c r="Z142" i="1"/>
  <c r="Z143" i="1" s="1"/>
  <c r="Y144" i="1"/>
  <c r="H520" i="1"/>
  <c r="Y148" i="1"/>
  <c r="BP147" i="1"/>
  <c r="BN147" i="1"/>
  <c r="Z147" i="1"/>
  <c r="Z148" i="1" s="1"/>
  <c r="Y149" i="1"/>
  <c r="Y154" i="1"/>
  <c r="BP151" i="1"/>
  <c r="BN151" i="1"/>
  <c r="Z151" i="1"/>
  <c r="BP165" i="1"/>
  <c r="BN165" i="1"/>
  <c r="Z165" i="1"/>
  <c r="BP169" i="1"/>
  <c r="BN169" i="1"/>
  <c r="Z169" i="1"/>
  <c r="BP177" i="1"/>
  <c r="BN177" i="1"/>
  <c r="Z177" i="1"/>
  <c r="Y179" i="1"/>
  <c r="Y182" i="1"/>
  <c r="BP181" i="1"/>
  <c r="BN181" i="1"/>
  <c r="Z181" i="1"/>
  <c r="Z182" i="1" s="1"/>
  <c r="Y183" i="1"/>
  <c r="J520" i="1"/>
  <c r="Y189" i="1"/>
  <c r="BP186" i="1"/>
  <c r="BN186" i="1"/>
  <c r="Z186" i="1"/>
  <c r="Z188" i="1" s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27" i="1"/>
  <c r="BN227" i="1"/>
  <c r="Z227" i="1"/>
  <c r="BP231" i="1"/>
  <c r="BN231" i="1"/>
  <c r="Z231" i="1"/>
  <c r="Y233" i="1"/>
  <c r="Y238" i="1"/>
  <c r="BP235" i="1"/>
  <c r="BN235" i="1"/>
  <c r="Z235" i="1"/>
  <c r="F10" i="1"/>
  <c r="J9" i="1"/>
  <c r="F9" i="1"/>
  <c r="A10" i="1"/>
  <c r="X510" i="1"/>
  <c r="Y32" i="1"/>
  <c r="BP29" i="1"/>
  <c r="BN29" i="1"/>
  <c r="Z29" i="1"/>
  <c r="Z32" i="1" s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20" i="1"/>
  <c r="BP56" i="1"/>
  <c r="BN56" i="1"/>
  <c r="Z56" i="1"/>
  <c r="Y65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BP84" i="1"/>
  <c r="BN84" i="1"/>
  <c r="Z84" i="1"/>
  <c r="Z85" i="1" s="1"/>
  <c r="Y86" i="1"/>
  <c r="E520" i="1"/>
  <c r="Y92" i="1"/>
  <c r="BP89" i="1"/>
  <c r="BN89" i="1"/>
  <c r="Z89" i="1"/>
  <c r="Y101" i="1"/>
  <c r="BP98" i="1"/>
  <c r="BN98" i="1"/>
  <c r="Z98" i="1"/>
  <c r="BP107" i="1"/>
  <c r="BN107" i="1"/>
  <c r="Z107" i="1"/>
  <c r="Y116" i="1"/>
  <c r="Y115" i="1"/>
  <c r="BP119" i="1"/>
  <c r="BN119" i="1"/>
  <c r="Z119" i="1"/>
  <c r="Y127" i="1"/>
  <c r="BP132" i="1"/>
  <c r="BN132" i="1"/>
  <c r="Z132" i="1"/>
  <c r="Z133" i="1" s="1"/>
  <c r="Y134" i="1"/>
  <c r="Y139" i="1"/>
  <c r="BP136" i="1"/>
  <c r="BN136" i="1"/>
  <c r="Z136" i="1"/>
  <c r="Z138" i="1" s="1"/>
  <c r="Y143" i="1"/>
  <c r="BP153" i="1"/>
  <c r="BN153" i="1"/>
  <c r="Z153" i="1"/>
  <c r="Y155" i="1"/>
  <c r="I520" i="1"/>
  <c r="Y160" i="1"/>
  <c r="BP159" i="1"/>
  <c r="BN159" i="1"/>
  <c r="Z159" i="1"/>
  <c r="Z160" i="1" s="1"/>
  <c r="Y161" i="1"/>
  <c r="Y172" i="1"/>
  <c r="BP163" i="1"/>
  <c r="BN163" i="1"/>
  <c r="Z163" i="1"/>
  <c r="BP167" i="1"/>
  <c r="BN167" i="1"/>
  <c r="Z167" i="1"/>
  <c r="BP171" i="1"/>
  <c r="BN171" i="1"/>
  <c r="Z171" i="1"/>
  <c r="Y173" i="1"/>
  <c r="Y178" i="1"/>
  <c r="BP175" i="1"/>
  <c r="BN175" i="1"/>
  <c r="Z175" i="1"/>
  <c r="Z178" i="1" s="1"/>
  <c r="Y188" i="1"/>
  <c r="BP192" i="1"/>
  <c r="BN192" i="1"/>
  <c r="Z192" i="1"/>
  <c r="Z193" i="1" s="1"/>
  <c r="Y194" i="1"/>
  <c r="Y205" i="1"/>
  <c r="BP196" i="1"/>
  <c r="BN196" i="1"/>
  <c r="Z196" i="1"/>
  <c r="BP200" i="1"/>
  <c r="BN200" i="1"/>
  <c r="Z200" i="1"/>
  <c r="Y204" i="1"/>
  <c r="BP208" i="1"/>
  <c r="BN208" i="1"/>
  <c r="Z208" i="1"/>
  <c r="BP212" i="1"/>
  <c r="BN212" i="1"/>
  <c r="Z212" i="1"/>
  <c r="Y216" i="1"/>
  <c r="BP220" i="1"/>
  <c r="BN220" i="1"/>
  <c r="Z220" i="1"/>
  <c r="Z221" i="1" s="1"/>
  <c r="Y222" i="1"/>
  <c r="K520" i="1"/>
  <c r="Y232" i="1"/>
  <c r="BP225" i="1"/>
  <c r="BN225" i="1"/>
  <c r="Z225" i="1"/>
  <c r="BP229" i="1"/>
  <c r="BN229" i="1"/>
  <c r="Z229" i="1"/>
  <c r="Y237" i="1"/>
  <c r="Y241" i="1"/>
  <c r="BP240" i="1"/>
  <c r="BN240" i="1"/>
  <c r="Z240" i="1"/>
  <c r="Z241" i="1" s="1"/>
  <c r="Y242" i="1"/>
  <c r="Y249" i="1"/>
  <c r="Y258" i="1"/>
  <c r="Y266" i="1"/>
  <c r="Y273" i="1"/>
  <c r="BP293" i="1"/>
  <c r="BN293" i="1"/>
  <c r="Z293" i="1"/>
  <c r="Y297" i="1"/>
  <c r="BP301" i="1"/>
  <c r="BN301" i="1"/>
  <c r="Z301" i="1"/>
  <c r="BP305" i="1"/>
  <c r="BN305" i="1"/>
  <c r="Z305" i="1"/>
  <c r="BP313" i="1"/>
  <c r="BN313" i="1"/>
  <c r="Z313" i="1"/>
  <c r="Y328" i="1"/>
  <c r="BP324" i="1"/>
  <c r="BN324" i="1"/>
  <c r="Z324" i="1"/>
  <c r="BP327" i="1"/>
  <c r="BN327" i="1"/>
  <c r="Z327" i="1"/>
  <c r="Y329" i="1"/>
  <c r="Y334" i="1"/>
  <c r="BP331" i="1"/>
  <c r="BN331" i="1"/>
  <c r="Z331" i="1"/>
  <c r="BP340" i="1"/>
  <c r="BN340" i="1"/>
  <c r="Z340" i="1"/>
  <c r="Y342" i="1"/>
  <c r="T520" i="1"/>
  <c r="Y353" i="1"/>
  <c r="BP346" i="1"/>
  <c r="BN346" i="1"/>
  <c r="Z346" i="1"/>
  <c r="BP350" i="1"/>
  <c r="BN350" i="1"/>
  <c r="Z350" i="1"/>
  <c r="BP362" i="1"/>
  <c r="BN362" i="1"/>
  <c r="Z362" i="1"/>
  <c r="Z363" i="1" s="1"/>
  <c r="Y364" i="1"/>
  <c r="Y367" i="1"/>
  <c r="BP366" i="1"/>
  <c r="BN366" i="1"/>
  <c r="Z366" i="1"/>
  <c r="Z367" i="1" s="1"/>
  <c r="Y368" i="1"/>
  <c r="Y376" i="1"/>
  <c r="BP371" i="1"/>
  <c r="BN371" i="1"/>
  <c r="Z371" i="1"/>
  <c r="Y375" i="1"/>
  <c r="BP383" i="1"/>
  <c r="BN383" i="1"/>
  <c r="Z383" i="1"/>
  <c r="Z384" i="1" s="1"/>
  <c r="Y385" i="1"/>
  <c r="Y388" i="1"/>
  <c r="BP387" i="1"/>
  <c r="BN387" i="1"/>
  <c r="Z387" i="1"/>
  <c r="Z388" i="1" s="1"/>
  <c r="Y389" i="1"/>
  <c r="V520" i="1"/>
  <c r="Y404" i="1"/>
  <c r="BP393" i="1"/>
  <c r="BN393" i="1"/>
  <c r="Z393" i="1"/>
  <c r="BP397" i="1"/>
  <c r="BN397" i="1"/>
  <c r="Z397" i="1"/>
  <c r="BP401" i="1"/>
  <c r="BN401" i="1"/>
  <c r="Z401" i="1"/>
  <c r="BP418" i="1"/>
  <c r="BN418" i="1"/>
  <c r="Z418" i="1"/>
  <c r="BP439" i="1"/>
  <c r="BN439" i="1"/>
  <c r="Z439" i="1"/>
  <c r="BP443" i="1"/>
  <c r="BN443" i="1"/>
  <c r="Z443" i="1"/>
  <c r="L520" i="1"/>
  <c r="U520" i="1"/>
  <c r="B520" i="1"/>
  <c r="X511" i="1"/>
  <c r="X512" i="1"/>
  <c r="X514" i="1"/>
  <c r="Y24" i="1"/>
  <c r="G520" i="1"/>
  <c r="Y133" i="1"/>
  <c r="Z244" i="1"/>
  <c r="BN244" i="1"/>
  <c r="BP244" i="1"/>
  <c r="Z245" i="1"/>
  <c r="BN245" i="1"/>
  <c r="Z247" i="1"/>
  <c r="BN247" i="1"/>
  <c r="Z254" i="1"/>
  <c r="BN254" i="1"/>
  <c r="Z256" i="1"/>
  <c r="BN256" i="1"/>
  <c r="M520" i="1"/>
  <c r="Z263" i="1"/>
  <c r="Z266" i="1" s="1"/>
  <c r="BN263" i="1"/>
  <c r="Y267" i="1"/>
  <c r="O520" i="1"/>
  <c r="Z271" i="1"/>
  <c r="Z273" i="1" s="1"/>
  <c r="BN271" i="1"/>
  <c r="Y274" i="1"/>
  <c r="Y279" i="1"/>
  <c r="Y288" i="1"/>
  <c r="R520" i="1"/>
  <c r="Y298" i="1"/>
  <c r="BP291" i="1"/>
  <c r="BP295" i="1"/>
  <c r="BN295" i="1"/>
  <c r="Z295" i="1"/>
  <c r="Y308" i="1"/>
  <c r="BP303" i="1"/>
  <c r="BN303" i="1"/>
  <c r="Z303" i="1"/>
  <c r="Z307" i="1" s="1"/>
  <c r="Y307" i="1"/>
  <c r="BP311" i="1"/>
  <c r="BN311" i="1"/>
  <c r="Z311" i="1"/>
  <c r="Z315" i="1" s="1"/>
  <c r="Y315" i="1"/>
  <c r="BP319" i="1"/>
  <c r="BN319" i="1"/>
  <c r="Z319" i="1"/>
  <c r="Z321" i="1" s="1"/>
  <c r="BP325" i="1"/>
  <c r="BN325" i="1"/>
  <c r="Z325" i="1"/>
  <c r="BP333" i="1"/>
  <c r="BN333" i="1"/>
  <c r="Z333" i="1"/>
  <c r="Y335" i="1"/>
  <c r="S520" i="1"/>
  <c r="Y341" i="1"/>
  <c r="BP338" i="1"/>
  <c r="BN338" i="1"/>
  <c r="Z338" i="1"/>
  <c r="Z341" i="1" s="1"/>
  <c r="BP348" i="1"/>
  <c r="BN348" i="1"/>
  <c r="Z348" i="1"/>
  <c r="BP352" i="1"/>
  <c r="BN352" i="1"/>
  <c r="Z352" i="1"/>
  <c r="Y354" i="1"/>
  <c r="Y359" i="1"/>
  <c r="BP356" i="1"/>
  <c r="BN356" i="1"/>
  <c r="Z356" i="1"/>
  <c r="Z358" i="1" s="1"/>
  <c r="Y363" i="1"/>
  <c r="BP373" i="1"/>
  <c r="BN373" i="1"/>
  <c r="Z373" i="1"/>
  <c r="Y384" i="1"/>
  <c r="BP395" i="1"/>
  <c r="BN395" i="1"/>
  <c r="Z395" i="1"/>
  <c r="BP399" i="1"/>
  <c r="BN399" i="1"/>
  <c r="Z399" i="1"/>
  <c r="Y403" i="1"/>
  <c r="BP407" i="1"/>
  <c r="BN407" i="1"/>
  <c r="Z407" i="1"/>
  <c r="Z408" i="1" s="1"/>
  <c r="Y409" i="1"/>
  <c r="W520" i="1"/>
  <c r="Y413" i="1"/>
  <c r="BP412" i="1"/>
  <c r="BN412" i="1"/>
  <c r="Z412" i="1"/>
  <c r="Z413" i="1" s="1"/>
  <c r="Y414" i="1"/>
  <c r="Y421" i="1"/>
  <c r="BP416" i="1"/>
  <c r="BN416" i="1"/>
  <c r="Z416" i="1"/>
  <c r="Y420" i="1"/>
  <c r="BP436" i="1"/>
  <c r="BN436" i="1"/>
  <c r="Z436" i="1"/>
  <c r="BP441" i="1"/>
  <c r="BN441" i="1"/>
  <c r="Z441" i="1"/>
  <c r="BP449" i="1"/>
  <c r="BN449" i="1"/>
  <c r="Z449" i="1"/>
  <c r="Y451" i="1"/>
  <c r="Y456" i="1"/>
  <c r="BP453" i="1"/>
  <c r="BN453" i="1"/>
  <c r="Z453" i="1"/>
  <c r="Y457" i="1"/>
  <c r="BP461" i="1"/>
  <c r="BN461" i="1"/>
  <c r="Z461" i="1"/>
  <c r="BP465" i="1"/>
  <c r="BN465" i="1"/>
  <c r="Z465" i="1"/>
  <c r="Y467" i="1"/>
  <c r="Y472" i="1"/>
  <c r="BP469" i="1"/>
  <c r="BN469" i="1"/>
  <c r="Z469" i="1"/>
  <c r="Y473" i="1"/>
  <c r="BP485" i="1"/>
  <c r="BN485" i="1"/>
  <c r="Z485" i="1"/>
  <c r="BP487" i="1"/>
  <c r="BN487" i="1"/>
  <c r="Z487" i="1"/>
  <c r="Y489" i="1"/>
  <c r="Y498" i="1"/>
  <c r="BP496" i="1"/>
  <c r="BN496" i="1"/>
  <c r="Z496" i="1"/>
  <c r="Y499" i="1"/>
  <c r="Y426" i="1"/>
  <c r="Z520" i="1"/>
  <c r="Y450" i="1"/>
  <c r="BP445" i="1"/>
  <c r="BN445" i="1"/>
  <c r="BP447" i="1"/>
  <c r="BN447" i="1"/>
  <c r="Z447" i="1"/>
  <c r="BP455" i="1"/>
  <c r="BN455" i="1"/>
  <c r="Z455" i="1"/>
  <c r="Y466" i="1"/>
  <c r="BP459" i="1"/>
  <c r="BN459" i="1"/>
  <c r="Z459" i="1"/>
  <c r="Z466" i="1" s="1"/>
  <c r="BP463" i="1"/>
  <c r="BN463" i="1"/>
  <c r="Z463" i="1"/>
  <c r="BP471" i="1"/>
  <c r="BN471" i="1"/>
  <c r="Z471" i="1"/>
  <c r="Y488" i="1"/>
  <c r="BP484" i="1"/>
  <c r="BN484" i="1"/>
  <c r="Z484" i="1"/>
  <c r="Z488" i="1" s="1"/>
  <c r="BP486" i="1"/>
  <c r="BN486" i="1"/>
  <c r="Z486" i="1"/>
  <c r="BP497" i="1"/>
  <c r="BN497" i="1"/>
  <c r="Z497" i="1"/>
  <c r="AB520" i="1"/>
  <c r="Y508" i="1"/>
  <c r="BP507" i="1"/>
  <c r="BN507" i="1"/>
  <c r="Z507" i="1"/>
  <c r="Z508" i="1" s="1"/>
  <c r="Y509" i="1"/>
  <c r="AA520" i="1"/>
  <c r="Z258" i="1" l="1"/>
  <c r="Z122" i="1"/>
  <c r="Z237" i="1"/>
  <c r="Z450" i="1"/>
  <c r="Z297" i="1"/>
  <c r="Y512" i="1"/>
  <c r="Z493" i="1"/>
  <c r="Z249" i="1"/>
  <c r="X513" i="1"/>
  <c r="Z375" i="1"/>
  <c r="Z232" i="1"/>
  <c r="Z216" i="1"/>
  <c r="Z101" i="1"/>
  <c r="Z80" i="1"/>
  <c r="Z65" i="1"/>
  <c r="Y514" i="1"/>
  <c r="Y511" i="1"/>
  <c r="Z498" i="1"/>
  <c r="Z472" i="1"/>
  <c r="Z456" i="1"/>
  <c r="Z353" i="1"/>
  <c r="Z154" i="1"/>
  <c r="Z420" i="1"/>
  <c r="Y510" i="1"/>
  <c r="Z403" i="1"/>
  <c r="Z334" i="1"/>
  <c r="Z328" i="1"/>
  <c r="Z204" i="1"/>
  <c r="Z172" i="1"/>
  <c r="Z92" i="1"/>
  <c r="Z58" i="1"/>
  <c r="Z109" i="1"/>
  <c r="Z44" i="1"/>
  <c r="Z515" i="1" l="1"/>
  <c r="Y513" i="1"/>
</calcChain>
</file>

<file path=xl/sharedStrings.xml><?xml version="1.0" encoding="utf-8"?>
<sst xmlns="http://schemas.openxmlformats.org/spreadsheetml/2006/main" count="2281" uniqueCount="815">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</sst>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814</v>
      </c>
      <c r="I5" s="812"/>
      <c r="J5" s="812"/>
      <c r="K5" s="812"/>
      <c r="L5" s="812"/>
      <c r="M5" s="650"/>
      <c r="N5" s="58"/>
      <c r="P5" s="24" t="s">
        <v>10</v>
      </c>
      <c r="Q5" s="882">
        <v>45871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14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1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 t="s">
        <v>19</v>
      </c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20</v>
      </c>
      <c r="Q8" s="706">
        <v>0.375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21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22</v>
      </c>
      <c r="Q10" s="752"/>
      <c r="R10" s="753"/>
      <c r="U10" s="24" t="s">
        <v>23</v>
      </c>
      <c r="V10" s="615" t="s">
        <v>24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9"/>
      <c r="R11" s="690"/>
      <c r="U11" s="24" t="s">
        <v>27</v>
      </c>
      <c r="V11" s="764" t="s">
        <v>28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36</v>
      </c>
      <c r="B17" s="617" t="s">
        <v>37</v>
      </c>
      <c r="C17" s="715" t="s">
        <v>38</v>
      </c>
      <c r="D17" s="617" t="s">
        <v>39</v>
      </c>
      <c r="E17" s="666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665"/>
      <c r="R17" s="665"/>
      <c r="S17" s="665"/>
      <c r="T17" s="666"/>
      <c r="U17" s="900" t="s">
        <v>51</v>
      </c>
      <c r="V17" s="578"/>
      <c r="W17" s="617" t="s">
        <v>52</v>
      </c>
      <c r="X17" s="617" t="s">
        <v>53</v>
      </c>
      <c r="Y17" s="898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4"/>
      <c r="AF17" s="865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61</v>
      </c>
      <c r="V18" s="67" t="s">
        <v>62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63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72</v>
      </c>
      <c r="Q23" s="588"/>
      <c r="R23" s="588"/>
      <c r="S23" s="588"/>
      <c r="T23" s="588"/>
      <c r="U23" s="588"/>
      <c r="V23" s="589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72</v>
      </c>
      <c r="Q24" s="588"/>
      <c r="R24" s="588"/>
      <c r="S24" s="588"/>
      <c r="T24" s="588"/>
      <c r="U24" s="588"/>
      <c r="V24" s="589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72</v>
      </c>
      <c r="Q32" s="588"/>
      <c r="R32" s="588"/>
      <c r="S32" s="588"/>
      <c r="T32" s="588"/>
      <c r="U32" s="588"/>
      <c r="V32" s="589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72</v>
      </c>
      <c r="Q33" s="588"/>
      <c r="R33" s="588"/>
      <c r="S33" s="588"/>
      <c r="T33" s="588"/>
      <c r="U33" s="588"/>
      <c r="V33" s="589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72</v>
      </c>
      <c r="Q36" s="588"/>
      <c r="R36" s="588"/>
      <c r="S36" s="588"/>
      <c r="T36" s="588"/>
      <c r="U36" s="588"/>
      <c r="V36" s="589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72</v>
      </c>
      <c r="Q37" s="588"/>
      <c r="R37" s="588"/>
      <c r="S37" s="588"/>
      <c r="T37" s="588"/>
      <c r="U37" s="588"/>
      <c r="V37" s="589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101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150</v>
      </c>
      <c r="Y41" s="568">
        <f>IFERROR(IF(X41="",0,CEILING((X41/$H41),1)*$H41),"")</f>
        <v>151.20000000000002</v>
      </c>
      <c r="Z41" s="36">
        <f>IFERROR(IF(Y41=0,"",ROUNDUP(Y41/H41,0)*0.01898),"")</f>
        <v>0.26572000000000001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156.04166666666666</v>
      </c>
      <c r="BN41" s="64">
        <f>IFERROR(Y41*I41/H41,"0")</f>
        <v>157.29000000000002</v>
      </c>
      <c r="BO41" s="64">
        <f>IFERROR(1/J41*(X41/H41),"0")</f>
        <v>0.21701388888888887</v>
      </c>
      <c r="BP41" s="64">
        <f>IFERROR(1/J41*(Y41/H41),"0")</f>
        <v>0.21875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280</v>
      </c>
      <c r="Y42" s="568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72</v>
      </c>
      <c r="Q44" s="588"/>
      <c r="R44" s="588"/>
      <c r="S44" s="588"/>
      <c r="T44" s="588"/>
      <c r="U44" s="588"/>
      <c r="V44" s="589"/>
      <c r="W44" s="37" t="s">
        <v>73</v>
      </c>
      <c r="X44" s="569">
        <f>IFERROR(X41/H41,"0")+IFERROR(X42/H42,"0")+IFERROR(X43/H43,"0")</f>
        <v>83.888888888888886</v>
      </c>
      <c r="Y44" s="569">
        <f>IFERROR(Y41/H41,"0")+IFERROR(Y42/H42,"0")+IFERROR(Y43/H43,"0")</f>
        <v>84</v>
      </c>
      <c r="Z44" s="569">
        <f>IFERROR(IF(Z41="",0,Z41),"0")+IFERROR(IF(Z42="",0,Z42),"0")+IFERROR(IF(Z43="",0,Z43),"0")</f>
        <v>0.89711999999999992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72</v>
      </c>
      <c r="Q45" s="588"/>
      <c r="R45" s="588"/>
      <c r="S45" s="588"/>
      <c r="T45" s="588"/>
      <c r="U45" s="588"/>
      <c r="V45" s="589"/>
      <c r="W45" s="37" t="s">
        <v>70</v>
      </c>
      <c r="X45" s="569">
        <f>IFERROR(SUM(X41:X43),"0")</f>
        <v>430</v>
      </c>
      <c r="Y45" s="569">
        <f>IFERROR(SUM(Y41:Y43),"0")</f>
        <v>431.20000000000005</v>
      </c>
      <c r="Z45" s="37"/>
      <c r="AA45" s="570"/>
      <c r="AB45" s="570"/>
      <c r="AC45" s="570"/>
    </row>
    <row r="46" spans="1:68" ht="14.25" hidden="1" customHeight="1" x14ac:dyDescent="0.25">
      <c r="A46" s="585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72</v>
      </c>
      <c r="Q48" s="588"/>
      <c r="R48" s="588"/>
      <c r="S48" s="588"/>
      <c r="T48" s="588"/>
      <c r="U48" s="588"/>
      <c r="V48" s="589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72</v>
      </c>
      <c r="Q49" s="588"/>
      <c r="R49" s="588"/>
      <c r="S49" s="588"/>
      <c r="T49" s="588"/>
      <c r="U49" s="588"/>
      <c r="V49" s="589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200</v>
      </c>
      <c r="Y53" s="56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855</v>
      </c>
      <c r="Y57" s="568">
        <f t="shared" si="6"/>
        <v>855</v>
      </c>
      <c r="Z57" s="36">
        <f>IFERROR(IF(Y57=0,"",ROUNDUP(Y57/H57,0)*0.00902),"")</f>
        <v>1.7138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894.90000000000009</v>
      </c>
      <c r="BN57" s="64">
        <f t="shared" si="8"/>
        <v>894.90000000000009</v>
      </c>
      <c r="BO57" s="64">
        <f t="shared" si="9"/>
        <v>1.4393939393939394</v>
      </c>
      <c r="BP57" s="64">
        <f t="shared" si="10"/>
        <v>1.4393939393939394</v>
      </c>
    </row>
    <row r="58" spans="1:68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72</v>
      </c>
      <c r="Q58" s="588"/>
      <c r="R58" s="588"/>
      <c r="S58" s="588"/>
      <c r="T58" s="588"/>
      <c r="U58" s="588"/>
      <c r="V58" s="589"/>
      <c r="W58" s="37" t="s">
        <v>73</v>
      </c>
      <c r="X58" s="569">
        <f>IFERROR(X52/H52,"0")+IFERROR(X53/H53,"0")+IFERROR(X54/H54,"0")+IFERROR(X55/H55,"0")+IFERROR(X56/H56,"0")+IFERROR(X57/H57,"0")</f>
        <v>208.51851851851853</v>
      </c>
      <c r="Y58" s="569">
        <f>IFERROR(Y52/H52,"0")+IFERROR(Y53/H53,"0")+IFERROR(Y54/H54,"0")+IFERROR(Y55/H55,"0")+IFERROR(Y56/H56,"0")+IFERROR(Y57/H57,"0")</f>
        <v>209</v>
      </c>
      <c r="Z58" s="569">
        <f>IFERROR(IF(Z52="",0,Z52),"0")+IFERROR(IF(Z53="",0,Z53),"0")+IFERROR(IF(Z54="",0,Z54),"0")+IFERROR(IF(Z55="",0,Z55),"0")+IFERROR(IF(Z56="",0,Z56),"0")+IFERROR(IF(Z57="",0,Z57),"0")</f>
        <v>2.0744199999999999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72</v>
      </c>
      <c r="Q59" s="588"/>
      <c r="R59" s="588"/>
      <c r="S59" s="588"/>
      <c r="T59" s="588"/>
      <c r="U59" s="588"/>
      <c r="V59" s="589"/>
      <c r="W59" s="37" t="s">
        <v>70</v>
      </c>
      <c r="X59" s="569">
        <f>IFERROR(SUM(X52:X57),"0")</f>
        <v>1055</v>
      </c>
      <c r="Y59" s="569">
        <f>IFERROR(SUM(Y52:Y57),"0")</f>
        <v>1060.2</v>
      </c>
      <c r="Z59" s="37"/>
      <c r="AA59" s="570"/>
      <c r="AB59" s="570"/>
      <c r="AC59" s="570"/>
    </row>
    <row r="60" spans="1:68" ht="14.25" hidden="1" customHeight="1" x14ac:dyDescent="0.25">
      <c r="A60" s="585" t="s">
        <v>137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150</v>
      </c>
      <c r="Y61" s="568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225</v>
      </c>
      <c r="Y64" s="568">
        <f>IFERROR(IF(X64="",0,CEILING((X64/$H64),1)*$H64),"")</f>
        <v>226.8</v>
      </c>
      <c r="Z64" s="36">
        <f>IFERROR(IF(Y64=0,"",ROUNDUP(Y64/H64,0)*0.00651),"")</f>
        <v>0.54683999999999999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239.99999999999997</v>
      </c>
      <c r="BN64" s="64">
        <f>IFERROR(Y64*I64/H64,"0")</f>
        <v>241.91999999999996</v>
      </c>
      <c r="BO64" s="64">
        <f>IFERROR(1/J64*(X64/H64),"0")</f>
        <v>0.45787545787545786</v>
      </c>
      <c r="BP64" s="64">
        <f>IFERROR(1/J64*(Y64/H64),"0")</f>
        <v>0.46153846153846156</v>
      </c>
    </row>
    <row r="65" spans="1:68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72</v>
      </c>
      <c r="Q65" s="588"/>
      <c r="R65" s="588"/>
      <c r="S65" s="588"/>
      <c r="T65" s="588"/>
      <c r="U65" s="588"/>
      <c r="V65" s="589"/>
      <c r="W65" s="37" t="s">
        <v>73</v>
      </c>
      <c r="X65" s="569">
        <f>IFERROR(X61/H61,"0")+IFERROR(X62/H62,"0")+IFERROR(X63/H63,"0")+IFERROR(X64/H64,"0")</f>
        <v>97.222222222222214</v>
      </c>
      <c r="Y65" s="569">
        <f>IFERROR(Y61/H61,"0")+IFERROR(Y62/H62,"0")+IFERROR(Y63/H63,"0")+IFERROR(Y64/H64,"0")</f>
        <v>98</v>
      </c>
      <c r="Z65" s="569">
        <f>IFERROR(IF(Z61="",0,Z61),"0")+IFERROR(IF(Z62="",0,Z62),"0")+IFERROR(IF(Z63="",0,Z63),"0")+IFERROR(IF(Z64="",0,Z64),"0")</f>
        <v>0.81255999999999995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72</v>
      </c>
      <c r="Q66" s="588"/>
      <c r="R66" s="588"/>
      <c r="S66" s="588"/>
      <c r="T66" s="588"/>
      <c r="U66" s="588"/>
      <c r="V66" s="589"/>
      <c r="W66" s="37" t="s">
        <v>70</v>
      </c>
      <c r="X66" s="569">
        <f>IFERROR(SUM(X61:X64),"0")</f>
        <v>375</v>
      </c>
      <c r="Y66" s="569">
        <f>IFERROR(SUM(Y61:Y64),"0")</f>
        <v>378</v>
      </c>
      <c r="Z66" s="37"/>
      <c r="AA66" s="570"/>
      <c r="AB66" s="570"/>
      <c r="AC66" s="570"/>
    </row>
    <row r="67" spans="1:68" ht="14.25" hidden="1" customHeight="1" x14ac:dyDescent="0.25">
      <c r="A67" s="585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72</v>
      </c>
      <c r="Q71" s="588"/>
      <c r="R71" s="588"/>
      <c r="S71" s="588"/>
      <c r="T71" s="588"/>
      <c r="U71" s="588"/>
      <c r="V71" s="589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72</v>
      </c>
      <c r="Q72" s="588"/>
      <c r="R72" s="588"/>
      <c r="S72" s="588"/>
      <c r="T72" s="588"/>
      <c r="U72" s="588"/>
      <c r="V72" s="589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85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72</v>
      </c>
      <c r="Q80" s="588"/>
      <c r="R80" s="588"/>
      <c r="S80" s="588"/>
      <c r="T80" s="588"/>
      <c r="U80" s="588"/>
      <c r="V80" s="589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72</v>
      </c>
      <c r="Q81" s="588"/>
      <c r="R81" s="588"/>
      <c r="S81" s="588"/>
      <c r="T81" s="588"/>
      <c r="U81" s="588"/>
      <c r="V81" s="589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5" t="s">
        <v>172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40</v>
      </c>
      <c r="Y83" s="568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72</v>
      </c>
      <c r="Q85" s="588"/>
      <c r="R85" s="588"/>
      <c r="S85" s="588"/>
      <c r="T85" s="588"/>
      <c r="U85" s="588"/>
      <c r="V85" s="589"/>
      <c r="W85" s="37" t="s">
        <v>73</v>
      </c>
      <c r="X85" s="569">
        <f>IFERROR(X83/H83,"0")+IFERROR(X84/H84,"0")</f>
        <v>5.1282051282051286</v>
      </c>
      <c r="Y85" s="569">
        <f>IFERROR(Y83/H83,"0")+IFERROR(Y84/H84,"0")</f>
        <v>6</v>
      </c>
      <c r="Z85" s="569">
        <f>IFERROR(IF(Z83="",0,Z83),"0")+IFERROR(IF(Z84="",0,Z84),"0")</f>
        <v>0.11388000000000001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72</v>
      </c>
      <c r="Q86" s="588"/>
      <c r="R86" s="588"/>
      <c r="S86" s="588"/>
      <c r="T86" s="588"/>
      <c r="U86" s="588"/>
      <c r="V86" s="589"/>
      <c r="W86" s="37" t="s">
        <v>70</v>
      </c>
      <c r="X86" s="569">
        <f>IFERROR(SUM(X83:X84),"0")</f>
        <v>40</v>
      </c>
      <c r="Y86" s="569">
        <f>IFERROR(SUM(Y83:Y84),"0")</f>
        <v>46.8</v>
      </c>
      <c r="Z86" s="37"/>
      <c r="AA86" s="570"/>
      <c r="AB86" s="570"/>
      <c r="AC86" s="570"/>
    </row>
    <row r="87" spans="1:68" ht="16.5" hidden="1" customHeight="1" x14ac:dyDescent="0.25">
      <c r="A87" s="595" t="s">
        <v>179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200</v>
      </c>
      <c r="Y89" s="568">
        <f>IFERROR(IF(X89="",0,CEILING((X89/$H89),1)*$H89),"")</f>
        <v>205.20000000000002</v>
      </c>
      <c r="Z89" s="36">
        <f>IFERROR(IF(Y89=0,"",ROUNDUP(Y89/H89,0)*0.01898),"")</f>
        <v>0.36062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208.05555555555554</v>
      </c>
      <c r="BN89" s="64">
        <f>IFERROR(Y89*I89/H89,"0")</f>
        <v>213.46499999999997</v>
      </c>
      <c r="BO89" s="64">
        <f>IFERROR(1/J89*(X89/H89),"0")</f>
        <v>0.28935185185185186</v>
      </c>
      <c r="BP89" s="64">
        <f>IFERROR(1/J89*(Y89/H89),"0")</f>
        <v>0.296875</v>
      </c>
    </row>
    <row r="90" spans="1:68" ht="27" hidden="1" customHeight="1" x14ac:dyDescent="0.25">
      <c r="A90" s="54" t="s">
        <v>183</v>
      </c>
      <c r="B90" s="54" t="s">
        <v>184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450</v>
      </c>
      <c r="Y91" s="568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72</v>
      </c>
      <c r="Q92" s="588"/>
      <c r="R92" s="588"/>
      <c r="S92" s="588"/>
      <c r="T92" s="588"/>
      <c r="U92" s="588"/>
      <c r="V92" s="589"/>
      <c r="W92" s="37" t="s">
        <v>73</v>
      </c>
      <c r="X92" s="569">
        <f>IFERROR(X89/H89,"0")+IFERROR(X90/H90,"0")+IFERROR(X91/H91,"0")</f>
        <v>118.51851851851852</v>
      </c>
      <c r="Y92" s="569">
        <f>IFERROR(Y89/H89,"0")+IFERROR(Y90/H90,"0")+IFERROR(Y91/H91,"0")</f>
        <v>119</v>
      </c>
      <c r="Z92" s="569">
        <f>IFERROR(IF(Z89="",0,Z89),"0")+IFERROR(IF(Z90="",0,Z90),"0")+IFERROR(IF(Z91="",0,Z91),"0")</f>
        <v>1.2626200000000001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72</v>
      </c>
      <c r="Q93" s="588"/>
      <c r="R93" s="588"/>
      <c r="S93" s="588"/>
      <c r="T93" s="588"/>
      <c r="U93" s="588"/>
      <c r="V93" s="589"/>
      <c r="W93" s="37" t="s">
        <v>70</v>
      </c>
      <c r="X93" s="569">
        <f>IFERROR(SUM(X89:X91),"0")</f>
        <v>650</v>
      </c>
      <c r="Y93" s="569">
        <f>IFERROR(SUM(Y89:Y91),"0")</f>
        <v>655.20000000000005</v>
      </c>
      <c r="Z93" s="37"/>
      <c r="AA93" s="570"/>
      <c r="AB93" s="570"/>
      <c r="AC93" s="570"/>
    </row>
    <row r="94" spans="1:68" ht="14.25" hidden="1" customHeight="1" x14ac:dyDescent="0.25">
      <c r="A94" s="585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8" t="s">
        <v>189</v>
      </c>
      <c r="Q95" s="574"/>
      <c r="R95" s="574"/>
      <c r="S95" s="574"/>
      <c r="T95" s="575"/>
      <c r="U95" s="34"/>
      <c r="V95" s="34"/>
      <c r="W95" s="35" t="s">
        <v>70</v>
      </c>
      <c r="X95" s="567">
        <v>150</v>
      </c>
      <c r="Y95" s="568">
        <f t="shared" ref="Y95:Y100" si="16"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159.61111111111111</v>
      </c>
      <c r="BN95" s="64">
        <f t="shared" ref="BN95:BN100" si="18">IFERROR(Y95*I95/H95,"0")</f>
        <v>163.761</v>
      </c>
      <c r="BO95" s="64">
        <f t="shared" ref="BO95:BO100" si="19">IFERROR(1/J95*(X95/H95),"0")</f>
        <v>0.28935185185185186</v>
      </c>
      <c r="BP95" s="64">
        <f t="shared" ref="BP95:BP100" si="20">IFERROR(1/J95*(Y95/H95),"0")</f>
        <v>0.296875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450</v>
      </c>
      <c r="Y99" s="568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72</v>
      </c>
      <c r="Q101" s="588"/>
      <c r="R101" s="588"/>
      <c r="S101" s="588"/>
      <c r="T101" s="588"/>
      <c r="U101" s="588"/>
      <c r="V101" s="589"/>
      <c r="W101" s="37" t="s">
        <v>73</v>
      </c>
      <c r="X101" s="569">
        <f>IFERROR(X95/H95,"0")+IFERROR(X96/H96,"0")+IFERROR(X97/H97,"0")+IFERROR(X98/H98,"0")+IFERROR(X99/H99,"0")+IFERROR(X100/H100,"0")</f>
        <v>185.18518518518516</v>
      </c>
      <c r="Y101" s="569">
        <f>IFERROR(Y95/H95,"0")+IFERROR(Y96/H96,"0")+IFERROR(Y97/H97,"0")+IFERROR(Y98/H98,"0")+IFERROR(Y99/H99,"0")+IFERROR(Y100/H100,"0")</f>
        <v>186</v>
      </c>
      <c r="Z101" s="569">
        <f>IFERROR(IF(Z95="",0,Z95),"0")+IFERROR(IF(Z96="",0,Z96),"0")+IFERROR(IF(Z97="",0,Z97),"0")+IFERROR(IF(Z98="",0,Z98),"0")+IFERROR(IF(Z99="",0,Z99),"0")+IFERROR(IF(Z100="",0,Z100),"0")</f>
        <v>1.4477899999999999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72</v>
      </c>
      <c r="Q102" s="588"/>
      <c r="R102" s="588"/>
      <c r="S102" s="588"/>
      <c r="T102" s="588"/>
      <c r="U102" s="588"/>
      <c r="V102" s="589"/>
      <c r="W102" s="37" t="s">
        <v>70</v>
      </c>
      <c r="X102" s="569">
        <f>IFERROR(SUM(X95:X100),"0")</f>
        <v>600</v>
      </c>
      <c r="Y102" s="569">
        <f>IFERROR(SUM(Y95:Y100),"0")</f>
        <v>604.80000000000007</v>
      </c>
      <c r="Z102" s="37"/>
      <c r="AA102" s="570"/>
      <c r="AB102" s="570"/>
      <c r="AC102" s="570"/>
    </row>
    <row r="103" spans="1:68" ht="16.5" hidden="1" customHeight="1" x14ac:dyDescent="0.25">
      <c r="A103" s="595" t="s">
        <v>202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200</v>
      </c>
      <c r="Y105" s="568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495</v>
      </c>
      <c r="Y107" s="568">
        <f>IFERROR(IF(X107="",0,CEILING((X107/$H107),1)*$H107),"")</f>
        <v>495</v>
      </c>
      <c r="Z107" s="36">
        <f>IFERROR(IF(Y107=0,"",ROUNDUP(Y107/H107,0)*0.00902),"")</f>
        <v>0.99219999999999997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518.09999999999991</v>
      </c>
      <c r="BN107" s="64">
        <f>IFERROR(Y107*I107/H107,"0")</f>
        <v>518.09999999999991</v>
      </c>
      <c r="BO107" s="64">
        <f>IFERROR(1/J107*(X107/H107),"0")</f>
        <v>0.83333333333333337</v>
      </c>
      <c r="BP107" s="64">
        <f>IFERROR(1/J107*(Y107/H107),"0")</f>
        <v>0.83333333333333337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72</v>
      </c>
      <c r="Q109" s="588"/>
      <c r="R109" s="588"/>
      <c r="S109" s="588"/>
      <c r="T109" s="588"/>
      <c r="U109" s="588"/>
      <c r="V109" s="589"/>
      <c r="W109" s="37" t="s">
        <v>73</v>
      </c>
      <c r="X109" s="569">
        <f>IFERROR(X105/H105,"0")+IFERROR(X106/H106,"0")+IFERROR(X107/H107,"0")+IFERROR(X108/H108,"0")</f>
        <v>128.51851851851853</v>
      </c>
      <c r="Y109" s="569">
        <f>IFERROR(Y105/H105,"0")+IFERROR(Y106/H106,"0")+IFERROR(Y107/H107,"0")+IFERROR(Y108/H108,"0")</f>
        <v>129</v>
      </c>
      <c r="Z109" s="569">
        <f>IFERROR(IF(Z105="",0,Z105),"0")+IFERROR(IF(Z106="",0,Z106),"0")+IFERROR(IF(Z107="",0,Z107),"0")+IFERROR(IF(Z108="",0,Z108),"0")</f>
        <v>1.3528199999999999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72</v>
      </c>
      <c r="Q110" s="588"/>
      <c r="R110" s="588"/>
      <c r="S110" s="588"/>
      <c r="T110" s="588"/>
      <c r="U110" s="588"/>
      <c r="V110" s="589"/>
      <c r="W110" s="37" t="s">
        <v>70</v>
      </c>
      <c r="X110" s="569">
        <f>IFERROR(SUM(X105:X108),"0")</f>
        <v>695</v>
      </c>
      <c r="Y110" s="569">
        <f>IFERROR(SUM(Y105:Y108),"0")</f>
        <v>700.2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137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72</v>
      </c>
      <c r="Q115" s="588"/>
      <c r="R115" s="588"/>
      <c r="S115" s="588"/>
      <c r="T115" s="588"/>
      <c r="U115" s="588"/>
      <c r="V115" s="589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72</v>
      </c>
      <c r="Q116" s="588"/>
      <c r="R116" s="588"/>
      <c r="S116" s="588"/>
      <c r="T116" s="588"/>
      <c r="U116" s="588"/>
      <c r="V116" s="589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85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900</v>
      </c>
      <c r="Y118" s="568">
        <f>IFERROR(IF(X118="",0,CEILING((X118/$H118),1)*$H118),"")</f>
        <v>907.19999999999993</v>
      </c>
      <c r="Z118" s="36">
        <f>IFERROR(IF(Y118=0,"",ROUNDUP(Y118/H118,0)*0.01898),"")</f>
        <v>2.1257600000000001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957</v>
      </c>
      <c r="BN118" s="64">
        <f>IFERROR(Y118*I118/H118,"0")</f>
        <v>964.65599999999995</v>
      </c>
      <c r="BO118" s="64">
        <f>IFERROR(1/J118*(X118/H118),"0")</f>
        <v>1.7361111111111112</v>
      </c>
      <c r="BP118" s="64">
        <f>IFERROR(1/J118*(Y118/H118),"0")</f>
        <v>1.75</v>
      </c>
    </row>
    <row r="119" spans="1:68" ht="27" hidden="1" customHeight="1" x14ac:dyDescent="0.25">
      <c r="A119" s="54" t="s">
        <v>222</v>
      </c>
      <c r="B119" s="54" t="s">
        <v>223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495</v>
      </c>
      <c r="Y120" s="568">
        <f>IFERROR(IF(X120="",0,CEILING((X120/$H120),1)*$H120),"")</f>
        <v>496.8</v>
      </c>
      <c r="Z120" s="36">
        <f>IFERROR(IF(Y120=0,"",ROUNDUP(Y120/H120,0)*0.00651),"")</f>
        <v>1.19784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541.19999999999993</v>
      </c>
      <c r="BN120" s="64">
        <f>IFERROR(Y120*I120/H120,"0")</f>
        <v>543.16800000000001</v>
      </c>
      <c r="BO120" s="64">
        <f>IFERROR(1/J120*(X120/H120),"0")</f>
        <v>1.0073260073260073</v>
      </c>
      <c r="BP120" s="64">
        <f>IFERROR(1/J120*(Y120/H120),"0")</f>
        <v>1.0109890109890112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45</v>
      </c>
      <c r="Y121" s="568">
        <f>IFERROR(IF(X121="",0,CEILING((X121/$H121),1)*$H121),"")</f>
        <v>45</v>
      </c>
      <c r="Z121" s="36">
        <f>IFERROR(IF(Y121=0,"",ROUNDUP(Y121/H121,0)*0.00651),"")</f>
        <v>0.16275000000000001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49.499999999999993</v>
      </c>
      <c r="BN121" s="64">
        <f>IFERROR(Y121*I121/H121,"0")</f>
        <v>49.499999999999993</v>
      </c>
      <c r="BO121" s="64">
        <f>IFERROR(1/J121*(X121/H121),"0")</f>
        <v>0.13736263736263737</v>
      </c>
      <c r="BP121" s="64">
        <f>IFERROR(1/J121*(Y121/H121),"0")</f>
        <v>0.13736263736263737</v>
      </c>
    </row>
    <row r="122" spans="1:68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72</v>
      </c>
      <c r="Q122" s="588"/>
      <c r="R122" s="588"/>
      <c r="S122" s="588"/>
      <c r="T122" s="588"/>
      <c r="U122" s="588"/>
      <c r="V122" s="589"/>
      <c r="W122" s="37" t="s">
        <v>73</v>
      </c>
      <c r="X122" s="569">
        <f>IFERROR(X118/H118,"0")+IFERROR(X119/H119,"0")+IFERROR(X120/H120,"0")+IFERROR(X121/H121,"0")</f>
        <v>319.44444444444446</v>
      </c>
      <c r="Y122" s="569">
        <f>IFERROR(Y118/H118,"0")+IFERROR(Y119/H119,"0")+IFERROR(Y120/H120,"0")+IFERROR(Y121/H121,"0")</f>
        <v>321</v>
      </c>
      <c r="Z122" s="569">
        <f>IFERROR(IF(Z118="",0,Z118),"0")+IFERROR(IF(Z119="",0,Z119),"0")+IFERROR(IF(Z120="",0,Z120),"0")+IFERROR(IF(Z121="",0,Z121),"0")</f>
        <v>3.4863499999999998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72</v>
      </c>
      <c r="Q123" s="588"/>
      <c r="R123" s="588"/>
      <c r="S123" s="588"/>
      <c r="T123" s="588"/>
      <c r="U123" s="588"/>
      <c r="V123" s="589"/>
      <c r="W123" s="37" t="s">
        <v>70</v>
      </c>
      <c r="X123" s="569">
        <f>IFERROR(SUM(X118:X121),"0")</f>
        <v>1440</v>
      </c>
      <c r="Y123" s="569">
        <f>IFERROR(SUM(Y118:Y121),"0")</f>
        <v>1449</v>
      </c>
      <c r="Z123" s="37"/>
      <c r="AA123" s="570"/>
      <c r="AB123" s="570"/>
      <c r="AC123" s="570"/>
    </row>
    <row r="124" spans="1:68" ht="14.25" hidden="1" customHeight="1" x14ac:dyDescent="0.25">
      <c r="A124" s="585" t="s">
        <v>172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229</v>
      </c>
      <c r="B125" s="54" t="s">
        <v>230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16.5</v>
      </c>
      <c r="Y126" s="568">
        <f>IFERROR(IF(X126="",0,CEILING((X126/$H126),1)*$H126),"")</f>
        <v>17.82</v>
      </c>
      <c r="Z126" s="36">
        <f>IFERROR(IF(Y126=0,"",ROUNDUP(Y126/H126,0)*0.00651),"")</f>
        <v>5.8590000000000003E-2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18.649999999999999</v>
      </c>
      <c r="BN126" s="64">
        <f>IFERROR(Y126*I126/H126,"0")</f>
        <v>20.141999999999999</v>
      </c>
      <c r="BO126" s="64">
        <f>IFERROR(1/J126*(X126/H126),"0")</f>
        <v>4.5787545787545791E-2</v>
      </c>
      <c r="BP126" s="64">
        <f>IFERROR(1/J126*(Y126/H126),"0")</f>
        <v>4.9450549450549455E-2</v>
      </c>
    </row>
    <row r="127" spans="1:68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72</v>
      </c>
      <c r="Q127" s="588"/>
      <c r="R127" s="588"/>
      <c r="S127" s="588"/>
      <c r="T127" s="588"/>
      <c r="U127" s="588"/>
      <c r="V127" s="589"/>
      <c r="W127" s="37" t="s">
        <v>73</v>
      </c>
      <c r="X127" s="569">
        <f>IFERROR(X125/H125,"0")+IFERROR(X126/H126,"0")</f>
        <v>8.3333333333333339</v>
      </c>
      <c r="Y127" s="569">
        <f>IFERROR(Y125/H125,"0")+IFERROR(Y126/H126,"0")</f>
        <v>9</v>
      </c>
      <c r="Z127" s="569">
        <f>IFERROR(IF(Z125="",0,Z125),"0")+IFERROR(IF(Z126="",0,Z126),"0")</f>
        <v>5.8590000000000003E-2</v>
      </c>
      <c r="AA127" s="570"/>
      <c r="AB127" s="570"/>
      <c r="AC127" s="570"/>
    </row>
    <row r="128" spans="1:68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72</v>
      </c>
      <c r="Q128" s="588"/>
      <c r="R128" s="588"/>
      <c r="S128" s="588"/>
      <c r="T128" s="588"/>
      <c r="U128" s="588"/>
      <c r="V128" s="589"/>
      <c r="W128" s="37" t="s">
        <v>70</v>
      </c>
      <c r="X128" s="569">
        <f>IFERROR(SUM(X125:X126),"0")</f>
        <v>16.5</v>
      </c>
      <c r="Y128" s="569">
        <f>IFERROR(SUM(Y125:Y126),"0")</f>
        <v>17.82</v>
      </c>
      <c r="Z128" s="37"/>
      <c r="AA128" s="570"/>
      <c r="AB128" s="570"/>
      <c r="AC128" s="570"/>
    </row>
    <row r="129" spans="1:68" ht="16.5" hidden="1" customHeight="1" x14ac:dyDescent="0.25">
      <c r="A129" s="595" t="s">
        <v>235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236</v>
      </c>
      <c r="B131" s="54" t="s">
        <v>237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80</v>
      </c>
      <c r="Y132" s="568">
        <f>IFERROR(IF(X132="",0,CEILING((X132/$H132),1)*$H132),"")</f>
        <v>80</v>
      </c>
      <c r="Z132" s="36">
        <f>IFERROR(IF(Y132=0,"",ROUNDUP(Y132/H132,0)*0.00651),"")</f>
        <v>0.16275000000000001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84.499999999999986</v>
      </c>
      <c r="BN132" s="64">
        <f>IFERROR(Y132*I132/H132,"0")</f>
        <v>84.499999999999986</v>
      </c>
      <c r="BO132" s="64">
        <f>IFERROR(1/J132*(X132/H132),"0")</f>
        <v>0.13736263736263737</v>
      </c>
      <c r="BP132" s="64">
        <f>IFERROR(1/J132*(Y132/H132),"0")</f>
        <v>0.13736263736263737</v>
      </c>
    </row>
    <row r="133" spans="1:68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72</v>
      </c>
      <c r="Q133" s="588"/>
      <c r="R133" s="588"/>
      <c r="S133" s="588"/>
      <c r="T133" s="588"/>
      <c r="U133" s="588"/>
      <c r="V133" s="589"/>
      <c r="W133" s="37" t="s">
        <v>73</v>
      </c>
      <c r="X133" s="569">
        <f>IFERROR(X131/H131,"0")+IFERROR(X132/H132,"0")</f>
        <v>25</v>
      </c>
      <c r="Y133" s="569">
        <f>IFERROR(Y131/H131,"0")+IFERROR(Y132/H132,"0")</f>
        <v>25</v>
      </c>
      <c r="Z133" s="569">
        <f>IFERROR(IF(Z131="",0,Z131),"0")+IFERROR(IF(Z132="",0,Z132),"0")</f>
        <v>0.16275000000000001</v>
      </c>
      <c r="AA133" s="570"/>
      <c r="AB133" s="570"/>
      <c r="AC133" s="570"/>
    </row>
    <row r="134" spans="1:68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72</v>
      </c>
      <c r="Q134" s="588"/>
      <c r="R134" s="588"/>
      <c r="S134" s="588"/>
      <c r="T134" s="588"/>
      <c r="U134" s="588"/>
      <c r="V134" s="589"/>
      <c r="W134" s="37" t="s">
        <v>70</v>
      </c>
      <c r="X134" s="569">
        <f>IFERROR(SUM(X131:X132),"0")</f>
        <v>80</v>
      </c>
      <c r="Y134" s="569">
        <f>IFERROR(SUM(Y131:Y132),"0")</f>
        <v>80</v>
      </c>
      <c r="Z134" s="37"/>
      <c r="AA134" s="570"/>
      <c r="AB134" s="570"/>
      <c r="AC134" s="570"/>
    </row>
    <row r="135" spans="1:68" ht="14.25" hidden="1" customHeight="1" x14ac:dyDescent="0.25">
      <c r="A135" s="585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customHeight="1" x14ac:dyDescent="0.25">
      <c r="A136" s="54" t="s">
        <v>240</v>
      </c>
      <c r="B136" s="54" t="s">
        <v>241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35</v>
      </c>
      <c r="Y136" s="568">
        <f>IFERROR(IF(X136="",0,CEILING((X136/$H136),1)*$H136),"")</f>
        <v>36.4</v>
      </c>
      <c r="Z136" s="36">
        <f>IFERROR(IF(Y136=0,"",ROUNDUP(Y136/H136,0)*0.00651),"")</f>
        <v>8.4629999999999997E-2</v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38.35</v>
      </c>
      <c r="BN136" s="64">
        <f>IFERROR(Y136*I136/H136,"0")</f>
        <v>39.884</v>
      </c>
      <c r="BO136" s="64">
        <f>IFERROR(1/J136*(X136/H136),"0")</f>
        <v>6.8681318681318687E-2</v>
      </c>
      <c r="BP136" s="64">
        <f>IFERROR(1/J136*(Y136/H136),"0")</f>
        <v>7.1428571428571438E-2</v>
      </c>
    </row>
    <row r="137" spans="1:68" ht="27" hidden="1" customHeight="1" x14ac:dyDescent="0.25">
      <c r="A137" s="54" t="s">
        <v>240</v>
      </c>
      <c r="B137" s="54" t="s">
        <v>243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72</v>
      </c>
      <c r="Q138" s="588"/>
      <c r="R138" s="588"/>
      <c r="S138" s="588"/>
      <c r="T138" s="588"/>
      <c r="U138" s="588"/>
      <c r="V138" s="589"/>
      <c r="W138" s="37" t="s">
        <v>73</v>
      </c>
      <c r="X138" s="569">
        <f>IFERROR(X136/H136,"0")+IFERROR(X137/H137,"0")</f>
        <v>12.5</v>
      </c>
      <c r="Y138" s="569">
        <f>IFERROR(Y136/H136,"0")+IFERROR(Y137/H137,"0")</f>
        <v>13</v>
      </c>
      <c r="Z138" s="569">
        <f>IFERROR(IF(Z136="",0,Z136),"0")+IFERROR(IF(Z137="",0,Z137),"0")</f>
        <v>8.4629999999999997E-2</v>
      </c>
      <c r="AA138" s="570"/>
      <c r="AB138" s="570"/>
      <c r="AC138" s="570"/>
    </row>
    <row r="139" spans="1:68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72</v>
      </c>
      <c r="Q139" s="588"/>
      <c r="R139" s="588"/>
      <c r="S139" s="588"/>
      <c r="T139" s="588"/>
      <c r="U139" s="588"/>
      <c r="V139" s="589"/>
      <c r="W139" s="37" t="s">
        <v>70</v>
      </c>
      <c r="X139" s="569">
        <f>IFERROR(SUM(X136:X137),"0")</f>
        <v>35</v>
      </c>
      <c r="Y139" s="569">
        <f>IFERROR(SUM(Y136:Y137),"0")</f>
        <v>36.4</v>
      </c>
      <c r="Z139" s="37"/>
      <c r="AA139" s="570"/>
      <c r="AB139" s="570"/>
      <c r="AC139" s="570"/>
    </row>
    <row r="140" spans="1:68" ht="14.25" hidden="1" customHeight="1" x14ac:dyDescent="0.25">
      <c r="A140" s="585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244</v>
      </c>
      <c r="B141" s="54" t="s">
        <v>245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238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customHeight="1" x14ac:dyDescent="0.25">
      <c r="A142" s="54" t="s">
        <v>244</v>
      </c>
      <c r="B142" s="54" t="s">
        <v>246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72.600000000000009</v>
      </c>
      <c r="Y142" s="568">
        <f>IFERROR(IF(X142="",0,CEILING((X142/$H142),1)*$H142),"")</f>
        <v>73.92</v>
      </c>
      <c r="Z142" s="36">
        <f>IFERROR(IF(Y142=0,"",ROUNDUP(Y142/H142,0)*0.00651),"")</f>
        <v>0.18228</v>
      </c>
      <c r="AA142" s="56"/>
      <c r="AB142" s="57"/>
      <c r="AC142" s="189" t="s">
        <v>238</v>
      </c>
      <c r="AG142" s="64"/>
      <c r="AJ142" s="68"/>
      <c r="AK142" s="68">
        <v>0</v>
      </c>
      <c r="BB142" s="190" t="s">
        <v>1</v>
      </c>
      <c r="BM142" s="64">
        <f>IFERROR(X142*I142/H142,"0")</f>
        <v>79.970000000000013</v>
      </c>
      <c r="BN142" s="64">
        <f>IFERROR(Y142*I142/H142,"0")</f>
        <v>81.423999999999992</v>
      </c>
      <c r="BO142" s="64">
        <f>IFERROR(1/J142*(X142/H142),"0")</f>
        <v>0.15109890109890112</v>
      </c>
      <c r="BP142" s="64">
        <f>IFERROR(1/J142*(Y142/H142),"0")</f>
        <v>0.15384615384615385</v>
      </c>
    </row>
    <row r="143" spans="1:68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72</v>
      </c>
      <c r="Q143" s="588"/>
      <c r="R143" s="588"/>
      <c r="S143" s="588"/>
      <c r="T143" s="588"/>
      <c r="U143" s="588"/>
      <c r="V143" s="589"/>
      <c r="W143" s="37" t="s">
        <v>73</v>
      </c>
      <c r="X143" s="569">
        <f>IFERROR(X141/H141,"0")+IFERROR(X142/H142,"0")</f>
        <v>27.500000000000004</v>
      </c>
      <c r="Y143" s="569">
        <f>IFERROR(Y141/H141,"0")+IFERROR(Y142/H142,"0")</f>
        <v>28</v>
      </c>
      <c r="Z143" s="569">
        <f>IFERROR(IF(Z141="",0,Z141),"0")+IFERROR(IF(Z142="",0,Z142),"0")</f>
        <v>0.18228</v>
      </c>
      <c r="AA143" s="570"/>
      <c r="AB143" s="570"/>
      <c r="AC143" s="570"/>
    </row>
    <row r="144" spans="1:68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72</v>
      </c>
      <c r="Q144" s="588"/>
      <c r="R144" s="588"/>
      <c r="S144" s="588"/>
      <c r="T144" s="588"/>
      <c r="U144" s="588"/>
      <c r="V144" s="589"/>
      <c r="W144" s="37" t="s">
        <v>70</v>
      </c>
      <c r="X144" s="569">
        <f>IFERROR(SUM(X141:X142),"0")</f>
        <v>72.600000000000009</v>
      </c>
      <c r="Y144" s="569">
        <f>IFERROR(SUM(Y141:Y142),"0")</f>
        <v>73.92</v>
      </c>
      <c r="Z144" s="37"/>
      <c r="AA144" s="570"/>
      <c r="AB144" s="570"/>
      <c r="AC144" s="570"/>
    </row>
    <row r="145" spans="1:68" ht="16.5" hidden="1" customHeight="1" x14ac:dyDescent="0.25">
      <c r="A145" s="595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247</v>
      </c>
      <c r="B147" s="54" t="s">
        <v>248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72</v>
      </c>
      <c r="Q148" s="588"/>
      <c r="R148" s="588"/>
      <c r="S148" s="588"/>
      <c r="T148" s="588"/>
      <c r="U148" s="588"/>
      <c r="V148" s="589"/>
      <c r="W148" s="37" t="s">
        <v>73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72</v>
      </c>
      <c r="Q149" s="588"/>
      <c r="R149" s="588"/>
      <c r="S149" s="588"/>
      <c r="T149" s="588"/>
      <c r="U149" s="588"/>
      <c r="V149" s="589"/>
      <c r="W149" s="37" t="s">
        <v>70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250</v>
      </c>
      <c r="B151" s="54" t="s">
        <v>251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252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253</v>
      </c>
      <c r="B152" s="54" t="s">
        <v>254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255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256</v>
      </c>
      <c r="B153" s="54" t="s">
        <v>257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258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72</v>
      </c>
      <c r="Q154" s="588"/>
      <c r="R154" s="588"/>
      <c r="S154" s="588"/>
      <c r="T154" s="588"/>
      <c r="U154" s="588"/>
      <c r="V154" s="589"/>
      <c r="W154" s="37" t="s">
        <v>73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72</v>
      </c>
      <c r="Q155" s="588"/>
      <c r="R155" s="588"/>
      <c r="S155" s="588"/>
      <c r="T155" s="588"/>
      <c r="U155" s="588"/>
      <c r="V155" s="589"/>
      <c r="W155" s="37" t="s">
        <v>70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259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260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137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hidden="1" customHeight="1" x14ac:dyDescent="0.25">
      <c r="A159" s="54" t="s">
        <v>261</v>
      </c>
      <c r="B159" s="54" t="s">
        <v>262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72</v>
      </c>
      <c r="Q160" s="588"/>
      <c r="R160" s="588"/>
      <c r="S160" s="588"/>
      <c r="T160" s="588"/>
      <c r="U160" s="588"/>
      <c r="V160" s="589"/>
      <c r="W160" s="37" t="s">
        <v>73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72</v>
      </c>
      <c r="Q161" s="588"/>
      <c r="R161" s="588"/>
      <c r="S161" s="588"/>
      <c r="T161" s="588"/>
      <c r="U161" s="588"/>
      <c r="V161" s="589"/>
      <c r="W161" s="37" t="s">
        <v>70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5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264</v>
      </c>
      <c r="B163" s="54" t="s">
        <v>265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50</v>
      </c>
      <c r="Y163" s="568">
        <f t="shared" ref="Y163:Y171" si="21">IFERROR(IF(X163="",0,CEILING((X163/$H163),1)*$H163),"")</f>
        <v>50.400000000000006</v>
      </c>
      <c r="Z163" s="36">
        <f>IFERROR(IF(Y163=0,"",ROUNDUP(Y163/H163,0)*0.00902),"")</f>
        <v>0.10824</v>
      </c>
      <c r="AA163" s="56"/>
      <c r="AB163" s="57"/>
      <c r="AC163" s="201" t="s">
        <v>266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53.214285714285715</v>
      </c>
      <c r="BN163" s="64">
        <f t="shared" ref="BN163:BN171" si="23">IFERROR(Y163*I163/H163,"0")</f>
        <v>53.64</v>
      </c>
      <c r="BO163" s="64">
        <f t="shared" ref="BO163:BO171" si="24">IFERROR(1/J163*(X163/H163),"0")</f>
        <v>9.0187590187590191E-2</v>
      </c>
      <c r="BP163" s="64">
        <f t="shared" ref="BP163:BP171" si="25">IFERROR(1/J163*(Y163/H163),"0")</f>
        <v>9.0909090909090912E-2</v>
      </c>
    </row>
    <row r="164" spans="1:68" ht="27" hidden="1" customHeight="1" x14ac:dyDescent="0.25">
      <c r="A164" s="54" t="s">
        <v>267</v>
      </c>
      <c r="B164" s="54" t="s">
        <v>268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269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270</v>
      </c>
      <c r="B165" s="54" t="s">
        <v>271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120</v>
      </c>
      <c r="Y165" s="568">
        <f t="shared" si="21"/>
        <v>121.80000000000001</v>
      </c>
      <c r="Z165" s="36">
        <f>IFERROR(IF(Y165=0,"",ROUNDUP(Y165/H165,0)*0.00902),"")</f>
        <v>0.26158000000000003</v>
      </c>
      <c r="AA165" s="56"/>
      <c r="AB165" s="57"/>
      <c r="AC165" s="205" t="s">
        <v>272</v>
      </c>
      <c r="AG165" s="64"/>
      <c r="AJ165" s="68"/>
      <c r="AK165" s="68">
        <v>0</v>
      </c>
      <c r="BB165" s="206" t="s">
        <v>1</v>
      </c>
      <c r="BM165" s="64">
        <f t="shared" si="22"/>
        <v>126</v>
      </c>
      <c r="BN165" s="64">
        <f t="shared" si="23"/>
        <v>127.89</v>
      </c>
      <c r="BO165" s="64">
        <f t="shared" si="24"/>
        <v>0.21645021645021645</v>
      </c>
      <c r="BP165" s="64">
        <f t="shared" si="25"/>
        <v>0.2196969696969697</v>
      </c>
    </row>
    <row r="166" spans="1:68" ht="27" customHeight="1" x14ac:dyDescent="0.25">
      <c r="A166" s="54" t="s">
        <v>273</v>
      </c>
      <c r="B166" s="54" t="s">
        <v>274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105</v>
      </c>
      <c r="Y166" s="568">
        <f t="shared" si="21"/>
        <v>105</v>
      </c>
      <c r="Z166" s="36">
        <f>IFERROR(IF(Y166=0,"",ROUNDUP(Y166/H166,0)*0.00502),"")</f>
        <v>0.251</v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22"/>
        <v>111.5</v>
      </c>
      <c r="BN166" s="64">
        <f t="shared" si="23"/>
        <v>111.5</v>
      </c>
      <c r="BO166" s="64">
        <f t="shared" si="24"/>
        <v>0.21367521367521369</v>
      </c>
      <c r="BP166" s="64">
        <f t="shared" si="25"/>
        <v>0.21367521367521369</v>
      </c>
    </row>
    <row r="167" spans="1:68" ht="27" customHeight="1" x14ac:dyDescent="0.25">
      <c r="A167" s="54" t="s">
        <v>275</v>
      </c>
      <c r="B167" s="54" t="s">
        <v>276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7">
        <v>70</v>
      </c>
      <c r="Y167" s="568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269</v>
      </c>
      <c r="AG167" s="64"/>
      <c r="AJ167" s="68"/>
      <c r="AK167" s="68">
        <v>0</v>
      </c>
      <c r="BB167" s="210" t="s">
        <v>1</v>
      </c>
      <c r="BM167" s="64">
        <f t="shared" si="22"/>
        <v>74.333333333333329</v>
      </c>
      <c r="BN167" s="64">
        <f t="shared" si="23"/>
        <v>75.820000000000007</v>
      </c>
      <c r="BO167" s="64">
        <f t="shared" si="24"/>
        <v>0.14245014245014245</v>
      </c>
      <c r="BP167" s="64">
        <f t="shared" si="25"/>
        <v>0.14529914529914531</v>
      </c>
    </row>
    <row r="168" spans="1:68" ht="27" hidden="1" customHeight="1" x14ac:dyDescent="0.25">
      <c r="A168" s="54" t="s">
        <v>277</v>
      </c>
      <c r="B168" s="54" t="s">
        <v>278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279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customHeight="1" x14ac:dyDescent="0.25">
      <c r="A169" s="54" t="s">
        <v>280</v>
      </c>
      <c r="B169" s="54" t="s">
        <v>281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7">
        <v>175</v>
      </c>
      <c r="Y169" s="568">
        <f t="shared" si="21"/>
        <v>176.4</v>
      </c>
      <c r="Z169" s="36">
        <f>IFERROR(IF(Y169=0,"",ROUNDUP(Y169/H169,0)*0.00502),"")</f>
        <v>0.42168</v>
      </c>
      <c r="AA169" s="56"/>
      <c r="AB169" s="57"/>
      <c r="AC169" s="213" t="s">
        <v>272</v>
      </c>
      <c r="AG169" s="64"/>
      <c r="AJ169" s="68"/>
      <c r="AK169" s="68">
        <v>0</v>
      </c>
      <c r="BB169" s="214" t="s">
        <v>1</v>
      </c>
      <c r="BM169" s="64">
        <f t="shared" si="22"/>
        <v>183.33333333333334</v>
      </c>
      <c r="BN169" s="64">
        <f t="shared" si="23"/>
        <v>184.8</v>
      </c>
      <c r="BO169" s="64">
        <f t="shared" si="24"/>
        <v>0.35612535612535612</v>
      </c>
      <c r="BP169" s="64">
        <f t="shared" si="25"/>
        <v>0.35897435897435903</v>
      </c>
    </row>
    <row r="170" spans="1:68" ht="27" hidden="1" customHeight="1" x14ac:dyDescent="0.25">
      <c r="A170" s="54" t="s">
        <v>282</v>
      </c>
      <c r="B170" s="54" t="s">
        <v>283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272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72</v>
      </c>
      <c r="Q172" s="588"/>
      <c r="R172" s="588"/>
      <c r="S172" s="588"/>
      <c r="T172" s="588"/>
      <c r="U172" s="588"/>
      <c r="V172" s="589"/>
      <c r="W172" s="37" t="s">
        <v>73</v>
      </c>
      <c r="X172" s="569">
        <f>IFERROR(X163/H163,"0")+IFERROR(X164/H164,"0")+IFERROR(X165/H165,"0")+IFERROR(X166/H166,"0")+IFERROR(X167/H167,"0")+IFERROR(X168/H168,"0")+IFERROR(X169/H169,"0")+IFERROR(X170/H170,"0")+IFERROR(X171/H171,"0")</f>
        <v>207.14285714285714</v>
      </c>
      <c r="Y172" s="569">
        <f>IFERROR(Y163/H163,"0")+IFERROR(Y164/H164,"0")+IFERROR(Y165/H165,"0")+IFERROR(Y166/H166,"0")+IFERROR(Y167/H167,"0")+IFERROR(Y168/H168,"0")+IFERROR(Y169/H169,"0")+IFERROR(Y170/H170,"0")+IFERROR(Y171/H171,"0")</f>
        <v>209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1.2131800000000001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72</v>
      </c>
      <c r="Q173" s="588"/>
      <c r="R173" s="588"/>
      <c r="S173" s="588"/>
      <c r="T173" s="588"/>
      <c r="U173" s="588"/>
      <c r="V173" s="589"/>
      <c r="W173" s="37" t="s">
        <v>70</v>
      </c>
      <c r="X173" s="569">
        <f>IFERROR(SUM(X163:X171),"0")</f>
        <v>520</v>
      </c>
      <c r="Y173" s="569">
        <f>IFERROR(SUM(Y163:Y171),"0")</f>
        <v>525</v>
      </c>
      <c r="Z173" s="37"/>
      <c r="AA173" s="570"/>
      <c r="AB173" s="570"/>
      <c r="AC173" s="570"/>
    </row>
    <row r="174" spans="1:68" ht="14.25" hidden="1" customHeight="1" x14ac:dyDescent="0.25">
      <c r="A174" s="585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hidden="1" customHeight="1" x14ac:dyDescent="0.25">
      <c r="A175" s="54" t="s">
        <v>287</v>
      </c>
      <c r="B175" s="54" t="s">
        <v>288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289</v>
      </c>
      <c r="L175" s="32"/>
      <c r="M175" s="33" t="s">
        <v>290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291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292</v>
      </c>
      <c r="B176" s="54" t="s">
        <v>293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289</v>
      </c>
      <c r="L176" s="32"/>
      <c r="M176" s="33" t="s">
        <v>290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3.5</v>
      </c>
      <c r="Y176" s="568">
        <f>IFERROR(IF(X176="",0,CEILING((X176/$H176),1)*$H176),"")</f>
        <v>3.7800000000000002</v>
      </c>
      <c r="Z176" s="36">
        <f>IFERROR(IF(Y176=0,"",ROUNDUP(Y176/H176,0)*0.0059),"")</f>
        <v>1.77E-2</v>
      </c>
      <c r="AA176" s="56"/>
      <c r="AB176" s="57"/>
      <c r="AC176" s="221" t="s">
        <v>294</v>
      </c>
      <c r="AG176" s="64"/>
      <c r="AJ176" s="68"/>
      <c r="AK176" s="68">
        <v>0</v>
      </c>
      <c r="BB176" s="222" t="s">
        <v>1</v>
      </c>
      <c r="BM176" s="64">
        <f>IFERROR(X176*I176/H176,"0")</f>
        <v>4.0277777777777777</v>
      </c>
      <c r="BN176" s="64">
        <f>IFERROR(Y176*I176/H176,"0")</f>
        <v>4.3499999999999996</v>
      </c>
      <c r="BO176" s="64">
        <f>IFERROR(1/J176*(X176/H176),"0")</f>
        <v>1.2860082304526748E-2</v>
      </c>
      <c r="BP176" s="64">
        <f>IFERROR(1/J176*(Y176/H176),"0")</f>
        <v>1.3888888888888888E-2</v>
      </c>
    </row>
    <row r="177" spans="1:68" ht="27" customHeight="1" x14ac:dyDescent="0.25">
      <c r="A177" s="54" t="s">
        <v>295</v>
      </c>
      <c r="B177" s="54" t="s">
        <v>296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289</v>
      </c>
      <c r="L177" s="32"/>
      <c r="M177" s="33" t="s">
        <v>290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7">
        <v>7.0000000000000009</v>
      </c>
      <c r="Y177" s="568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23" t="s">
        <v>294</v>
      </c>
      <c r="AG177" s="64"/>
      <c r="AJ177" s="68"/>
      <c r="AK177" s="68">
        <v>0</v>
      </c>
      <c r="BB177" s="224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2.5720164609053499E-2</v>
      </c>
      <c r="BP177" s="64">
        <f>IFERROR(1/J177*(Y177/H177),"0")</f>
        <v>2.7777777777777776E-2</v>
      </c>
    </row>
    <row r="178" spans="1:68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72</v>
      </c>
      <c r="Q178" s="588"/>
      <c r="R178" s="588"/>
      <c r="S178" s="588"/>
      <c r="T178" s="588"/>
      <c r="U178" s="588"/>
      <c r="V178" s="589"/>
      <c r="W178" s="37" t="s">
        <v>73</v>
      </c>
      <c r="X178" s="569">
        <f>IFERROR(X175/H175,"0")+IFERROR(X176/H176,"0")+IFERROR(X177/H177,"0")</f>
        <v>8.3333333333333339</v>
      </c>
      <c r="Y178" s="569">
        <f>IFERROR(Y175/H175,"0")+IFERROR(Y176/H176,"0")+IFERROR(Y177/H177,"0")</f>
        <v>9</v>
      </c>
      <c r="Z178" s="569">
        <f>IFERROR(IF(Z175="",0,Z175),"0")+IFERROR(IF(Z176="",0,Z176),"0")+IFERROR(IF(Z177="",0,Z177),"0")</f>
        <v>5.3100000000000001E-2</v>
      </c>
      <c r="AA178" s="570"/>
      <c r="AB178" s="570"/>
      <c r="AC178" s="570"/>
    </row>
    <row r="179" spans="1:68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72</v>
      </c>
      <c r="Q179" s="588"/>
      <c r="R179" s="588"/>
      <c r="S179" s="588"/>
      <c r="T179" s="588"/>
      <c r="U179" s="588"/>
      <c r="V179" s="589"/>
      <c r="W179" s="37" t="s">
        <v>70</v>
      </c>
      <c r="X179" s="569">
        <f>IFERROR(SUM(X175:X177),"0")</f>
        <v>10.5</v>
      </c>
      <c r="Y179" s="569">
        <f>IFERROR(SUM(Y175:Y177),"0")</f>
        <v>11.34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297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customHeight="1" x14ac:dyDescent="0.25">
      <c r="A181" s="54" t="s">
        <v>298</v>
      </c>
      <c r="B181" s="54" t="s">
        <v>299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289</v>
      </c>
      <c r="L181" s="32"/>
      <c r="M181" s="33" t="s">
        <v>290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3.5</v>
      </c>
      <c r="Y181" s="568">
        <f>IFERROR(IF(X181="",0,CEILING((X181/$H181),1)*$H181),"")</f>
        <v>3.7800000000000002</v>
      </c>
      <c r="Z181" s="36">
        <f>IFERROR(IF(Y181=0,"",ROUNDUP(Y181/H181,0)*0.0059),"")</f>
        <v>1.77E-2</v>
      </c>
      <c r="AA181" s="56"/>
      <c r="AB181" s="57"/>
      <c r="AC181" s="225" t="s">
        <v>294</v>
      </c>
      <c r="AG181" s="64"/>
      <c r="AJ181" s="68"/>
      <c r="AK181" s="68">
        <v>0</v>
      </c>
      <c r="BB181" s="226" t="s">
        <v>1</v>
      </c>
      <c r="BM181" s="64">
        <f>IFERROR(X181*I181/H181,"0")</f>
        <v>4.0277777777777777</v>
      </c>
      <c r="BN181" s="64">
        <f>IFERROR(Y181*I181/H181,"0")</f>
        <v>4.3499999999999996</v>
      </c>
      <c r="BO181" s="64">
        <f>IFERROR(1/J181*(X181/H181),"0")</f>
        <v>1.2860082304526748E-2</v>
      </c>
      <c r="BP181" s="64">
        <f>IFERROR(1/J181*(Y181/H181),"0")</f>
        <v>1.3888888888888888E-2</v>
      </c>
    </row>
    <row r="182" spans="1:68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72</v>
      </c>
      <c r="Q182" s="588"/>
      <c r="R182" s="588"/>
      <c r="S182" s="588"/>
      <c r="T182" s="588"/>
      <c r="U182" s="588"/>
      <c r="V182" s="589"/>
      <c r="W182" s="37" t="s">
        <v>73</v>
      </c>
      <c r="X182" s="569">
        <f>IFERROR(X181/H181,"0")</f>
        <v>2.7777777777777777</v>
      </c>
      <c r="Y182" s="569">
        <f>IFERROR(Y181/H181,"0")</f>
        <v>3</v>
      </c>
      <c r="Z182" s="569">
        <f>IFERROR(IF(Z181="",0,Z181),"0")</f>
        <v>1.77E-2</v>
      </c>
      <c r="AA182" s="570"/>
      <c r="AB182" s="570"/>
      <c r="AC182" s="570"/>
    </row>
    <row r="183" spans="1:68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72</v>
      </c>
      <c r="Q183" s="588"/>
      <c r="R183" s="588"/>
      <c r="S183" s="588"/>
      <c r="T183" s="588"/>
      <c r="U183" s="588"/>
      <c r="V183" s="589"/>
      <c r="W183" s="37" t="s">
        <v>70</v>
      </c>
      <c r="X183" s="569">
        <f>IFERROR(SUM(X181:X181),"0")</f>
        <v>3.5</v>
      </c>
      <c r="Y183" s="569">
        <f>IFERROR(SUM(Y181:Y181),"0")</f>
        <v>3.7800000000000002</v>
      </c>
      <c r="Z183" s="37"/>
      <c r="AA183" s="570"/>
      <c r="AB183" s="570"/>
      <c r="AC183" s="570"/>
    </row>
    <row r="184" spans="1:68" ht="16.5" hidden="1" customHeight="1" x14ac:dyDescent="0.25">
      <c r="A184" s="595" t="s">
        <v>300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301</v>
      </c>
      <c r="B186" s="54" t="s">
        <v>302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303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304</v>
      </c>
      <c r="B187" s="54" t="s">
        <v>305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303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72</v>
      </c>
      <c r="Q188" s="588"/>
      <c r="R188" s="588"/>
      <c r="S188" s="588"/>
      <c r="T188" s="588"/>
      <c r="U188" s="588"/>
      <c r="V188" s="589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72</v>
      </c>
      <c r="Q189" s="588"/>
      <c r="R189" s="588"/>
      <c r="S189" s="588"/>
      <c r="T189" s="588"/>
      <c r="U189" s="588"/>
      <c r="V189" s="589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137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306</v>
      </c>
      <c r="B191" s="54" t="s">
        <v>307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308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309</v>
      </c>
      <c r="B192" s="54" t="s">
        <v>310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308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72</v>
      </c>
      <c r="Q193" s="588"/>
      <c r="R193" s="588"/>
      <c r="S193" s="588"/>
      <c r="T193" s="588"/>
      <c r="U193" s="588"/>
      <c r="V193" s="589"/>
      <c r="W193" s="37" t="s">
        <v>73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72</v>
      </c>
      <c r="Q194" s="588"/>
      <c r="R194" s="588"/>
      <c r="S194" s="588"/>
      <c r="T194" s="588"/>
      <c r="U194" s="588"/>
      <c r="V194" s="589"/>
      <c r="W194" s="37" t="s">
        <v>70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5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311</v>
      </c>
      <c r="B196" s="54" t="s">
        <v>312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250</v>
      </c>
      <c r="Y196" s="568">
        <f t="shared" ref="Y196:Y203" si="26">IFERROR(IF(X196="",0,CEILING((X196/$H196),1)*$H196),"")</f>
        <v>253.8</v>
      </c>
      <c r="Z196" s="36">
        <f>IFERROR(IF(Y196=0,"",ROUNDUP(Y196/H196,0)*0.00902),"")</f>
        <v>0.42393999999999998</v>
      </c>
      <c r="AA196" s="56"/>
      <c r="AB196" s="57"/>
      <c r="AC196" s="235" t="s">
        <v>313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259.72222222222223</v>
      </c>
      <c r="BN196" s="64">
        <f t="shared" ref="BN196:BN203" si="28">IFERROR(Y196*I196/H196,"0")</f>
        <v>263.67</v>
      </c>
      <c r="BO196" s="64">
        <f t="shared" ref="BO196:BO203" si="29">IFERROR(1/J196*(X196/H196),"0")</f>
        <v>0.35072951739618402</v>
      </c>
      <c r="BP196" s="64">
        <f t="shared" ref="BP196:BP203" si="30">IFERROR(1/J196*(Y196/H196),"0")</f>
        <v>0.35606060606060608</v>
      </c>
    </row>
    <row r="197" spans="1:68" ht="27" customHeight="1" x14ac:dyDescent="0.25">
      <c r="A197" s="54" t="s">
        <v>314</v>
      </c>
      <c r="B197" s="54" t="s">
        <v>315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50</v>
      </c>
      <c r="Y197" s="568">
        <f t="shared" si="26"/>
        <v>54</v>
      </c>
      <c r="Z197" s="36">
        <f>IFERROR(IF(Y197=0,"",ROUNDUP(Y197/H197,0)*0.00902),"")</f>
        <v>9.0200000000000002E-2</v>
      </c>
      <c r="AA197" s="56"/>
      <c r="AB197" s="57"/>
      <c r="AC197" s="237" t="s">
        <v>316</v>
      </c>
      <c r="AG197" s="64"/>
      <c r="AJ197" s="68"/>
      <c r="AK197" s="68">
        <v>0</v>
      </c>
      <c r="BB197" s="238" t="s">
        <v>1</v>
      </c>
      <c r="BM197" s="64">
        <f t="shared" si="27"/>
        <v>51.944444444444443</v>
      </c>
      <c r="BN197" s="64">
        <f t="shared" si="28"/>
        <v>56.099999999999994</v>
      </c>
      <c r="BO197" s="64">
        <f t="shared" si="29"/>
        <v>7.0145903479236812E-2</v>
      </c>
      <c r="BP197" s="64">
        <f t="shared" si="30"/>
        <v>7.575757575757576E-2</v>
      </c>
    </row>
    <row r="198" spans="1:68" ht="27" customHeight="1" x14ac:dyDescent="0.25">
      <c r="A198" s="54" t="s">
        <v>317</v>
      </c>
      <c r="B198" s="54" t="s">
        <v>318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120</v>
      </c>
      <c r="Y198" s="568">
        <f t="shared" si="26"/>
        <v>124.2</v>
      </c>
      <c r="Z198" s="36">
        <f>IFERROR(IF(Y198=0,"",ROUNDUP(Y198/H198,0)*0.00902),"")</f>
        <v>0.20746000000000001</v>
      </c>
      <c r="AA198" s="56"/>
      <c r="AB198" s="57"/>
      <c r="AC198" s="239" t="s">
        <v>319</v>
      </c>
      <c r="AG198" s="64"/>
      <c r="AJ198" s="68"/>
      <c r="AK198" s="68">
        <v>0</v>
      </c>
      <c r="BB198" s="240" t="s">
        <v>1</v>
      </c>
      <c r="BM198" s="64">
        <f t="shared" si="27"/>
        <v>124.66666666666667</v>
      </c>
      <c r="BN198" s="64">
        <f t="shared" si="28"/>
        <v>129.03</v>
      </c>
      <c r="BO198" s="64">
        <f t="shared" si="29"/>
        <v>0.16835016835016836</v>
      </c>
      <c r="BP198" s="64">
        <f t="shared" si="30"/>
        <v>0.17424242424242425</v>
      </c>
    </row>
    <row r="199" spans="1:68" ht="27" customHeight="1" x14ac:dyDescent="0.25">
      <c r="A199" s="54" t="s">
        <v>320</v>
      </c>
      <c r="B199" s="54" t="s">
        <v>321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7">
        <v>50</v>
      </c>
      <c r="Y199" s="568">
        <f t="shared" si="26"/>
        <v>54</v>
      </c>
      <c r="Z199" s="36">
        <f>IFERROR(IF(Y199=0,"",ROUNDUP(Y199/H199,0)*0.00902),"")</f>
        <v>9.0200000000000002E-2</v>
      </c>
      <c r="AA199" s="56"/>
      <c r="AB199" s="57"/>
      <c r="AC199" s="241" t="s">
        <v>322</v>
      </c>
      <c r="AG199" s="64"/>
      <c r="AJ199" s="68"/>
      <c r="AK199" s="68">
        <v>0</v>
      </c>
      <c r="BB199" s="242" t="s">
        <v>1</v>
      </c>
      <c r="BM199" s="64">
        <f t="shared" si="27"/>
        <v>51.944444444444443</v>
      </c>
      <c r="BN199" s="64">
        <f t="shared" si="28"/>
        <v>56.099999999999994</v>
      </c>
      <c r="BO199" s="64">
        <f t="shared" si="29"/>
        <v>7.0145903479236812E-2</v>
      </c>
      <c r="BP199" s="64">
        <f t="shared" si="30"/>
        <v>7.575757575757576E-2</v>
      </c>
    </row>
    <row r="200" spans="1:68" ht="27" customHeight="1" x14ac:dyDescent="0.25">
      <c r="A200" s="54" t="s">
        <v>323</v>
      </c>
      <c r="B200" s="54" t="s">
        <v>324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7">
        <v>90</v>
      </c>
      <c r="Y200" s="568">
        <f t="shared" si="26"/>
        <v>90</v>
      </c>
      <c r="Z200" s="36">
        <f>IFERROR(IF(Y200=0,"",ROUNDUP(Y200/H200,0)*0.00502),"")</f>
        <v>0.251</v>
      </c>
      <c r="AA200" s="56"/>
      <c r="AB200" s="57"/>
      <c r="AC200" s="243" t="s">
        <v>313</v>
      </c>
      <c r="AG200" s="64"/>
      <c r="AJ200" s="68"/>
      <c r="AK200" s="68">
        <v>0</v>
      </c>
      <c r="BB200" s="244" t="s">
        <v>1</v>
      </c>
      <c r="BM200" s="64">
        <f t="shared" si="27"/>
        <v>96.499999999999986</v>
      </c>
      <c r="BN200" s="64">
        <f t="shared" si="28"/>
        <v>96.499999999999986</v>
      </c>
      <c r="BO200" s="64">
        <f t="shared" si="29"/>
        <v>0.21367521367521369</v>
      </c>
      <c r="BP200" s="64">
        <f t="shared" si="30"/>
        <v>0.21367521367521369</v>
      </c>
    </row>
    <row r="201" spans="1:68" ht="27" customHeight="1" x14ac:dyDescent="0.25">
      <c r="A201" s="54" t="s">
        <v>325</v>
      </c>
      <c r="B201" s="54" t="s">
        <v>326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7">
        <v>45</v>
      </c>
      <c r="Y201" s="568">
        <f t="shared" si="26"/>
        <v>45</v>
      </c>
      <c r="Z201" s="36">
        <f>IFERROR(IF(Y201=0,"",ROUNDUP(Y201/H201,0)*0.00502),"")</f>
        <v>0.1255</v>
      </c>
      <c r="AA201" s="56"/>
      <c r="AB201" s="57"/>
      <c r="AC201" s="245" t="s">
        <v>316</v>
      </c>
      <c r="AG201" s="64"/>
      <c r="AJ201" s="68"/>
      <c r="AK201" s="68">
        <v>0</v>
      </c>
      <c r="BB201" s="246" t="s">
        <v>1</v>
      </c>
      <c r="BM201" s="64">
        <f t="shared" si="27"/>
        <v>47.5</v>
      </c>
      <c r="BN201" s="64">
        <f t="shared" si="28"/>
        <v>47.5</v>
      </c>
      <c r="BO201" s="64">
        <f t="shared" si="29"/>
        <v>0.10683760683760685</v>
      </c>
      <c r="BP201" s="64">
        <f t="shared" si="30"/>
        <v>0.10683760683760685</v>
      </c>
    </row>
    <row r="202" spans="1:68" ht="27" customHeight="1" x14ac:dyDescent="0.25">
      <c r="A202" s="54" t="s">
        <v>327</v>
      </c>
      <c r="B202" s="54" t="s">
        <v>328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75</v>
      </c>
      <c r="Y202" s="568">
        <f t="shared" si="26"/>
        <v>75.600000000000009</v>
      </c>
      <c r="Z202" s="36">
        <f>IFERROR(IF(Y202=0,"",ROUNDUP(Y202/H202,0)*0.00502),"")</f>
        <v>0.21084</v>
      </c>
      <c r="AA202" s="56"/>
      <c r="AB202" s="57"/>
      <c r="AC202" s="247" t="s">
        <v>319</v>
      </c>
      <c r="AG202" s="64"/>
      <c r="AJ202" s="68"/>
      <c r="AK202" s="68">
        <v>0</v>
      </c>
      <c r="BB202" s="248" t="s">
        <v>1</v>
      </c>
      <c r="BM202" s="64">
        <f t="shared" si="27"/>
        <v>79.166666666666671</v>
      </c>
      <c r="BN202" s="64">
        <f t="shared" si="28"/>
        <v>79.800000000000011</v>
      </c>
      <c r="BO202" s="64">
        <f t="shared" si="29"/>
        <v>0.17806267806267806</v>
      </c>
      <c r="BP202" s="64">
        <f t="shared" si="30"/>
        <v>0.17948717948717954</v>
      </c>
    </row>
    <row r="203" spans="1:68" ht="27" customHeight="1" x14ac:dyDescent="0.25">
      <c r="A203" s="54" t="s">
        <v>329</v>
      </c>
      <c r="B203" s="54" t="s">
        <v>330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48</v>
      </c>
      <c r="Y203" s="568">
        <f t="shared" si="26"/>
        <v>48.6</v>
      </c>
      <c r="Z203" s="36">
        <f>IFERROR(IF(Y203=0,"",ROUNDUP(Y203/H203,0)*0.00502),"")</f>
        <v>0.13553999999999999</v>
      </c>
      <c r="AA203" s="56"/>
      <c r="AB203" s="57"/>
      <c r="AC203" s="249" t="s">
        <v>322</v>
      </c>
      <c r="AG203" s="64"/>
      <c r="AJ203" s="68"/>
      <c r="AK203" s="68">
        <v>0</v>
      </c>
      <c r="BB203" s="250" t="s">
        <v>1</v>
      </c>
      <c r="BM203" s="64">
        <f t="shared" si="27"/>
        <v>50.666666666666657</v>
      </c>
      <c r="BN203" s="64">
        <f t="shared" si="28"/>
        <v>51.3</v>
      </c>
      <c r="BO203" s="64">
        <f t="shared" si="29"/>
        <v>0.11396011396011396</v>
      </c>
      <c r="BP203" s="64">
        <f t="shared" si="30"/>
        <v>0.11538461538461539</v>
      </c>
    </row>
    <row r="204" spans="1:68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72</v>
      </c>
      <c r="Q204" s="588"/>
      <c r="R204" s="588"/>
      <c r="S204" s="588"/>
      <c r="T204" s="588"/>
      <c r="U204" s="588"/>
      <c r="V204" s="589"/>
      <c r="W204" s="37" t="s">
        <v>73</v>
      </c>
      <c r="X204" s="569">
        <f>IFERROR(X196/H196,"0")+IFERROR(X197/H197,"0")+IFERROR(X198/H198,"0")+IFERROR(X199/H199,"0")+IFERROR(X200/H200,"0")+IFERROR(X201/H201,"0")+IFERROR(X202/H202,"0")+IFERROR(X203/H203,"0")</f>
        <v>230.37037037037035</v>
      </c>
      <c r="Y204" s="569">
        <f>IFERROR(Y196/H196,"0")+IFERROR(Y197/H197,"0")+IFERROR(Y198/H198,"0")+IFERROR(Y199/H199,"0")+IFERROR(Y200/H200,"0")+IFERROR(Y201/H201,"0")+IFERROR(Y202/H202,"0")+IFERROR(Y203/H203,"0")</f>
        <v>234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1.53468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72</v>
      </c>
      <c r="Q205" s="588"/>
      <c r="R205" s="588"/>
      <c r="S205" s="588"/>
      <c r="T205" s="588"/>
      <c r="U205" s="588"/>
      <c r="V205" s="589"/>
      <c r="W205" s="37" t="s">
        <v>70</v>
      </c>
      <c r="X205" s="569">
        <f>IFERROR(SUM(X196:X203),"0")</f>
        <v>728</v>
      </c>
      <c r="Y205" s="569">
        <f>IFERROR(SUM(Y196:Y203),"0")</f>
        <v>745.2</v>
      </c>
      <c r="Z205" s="37"/>
      <c r="AA205" s="570"/>
      <c r="AB205" s="570"/>
      <c r="AC205" s="570"/>
    </row>
    <row r="206" spans="1:68" ht="14.25" hidden="1" customHeight="1" x14ac:dyDescent="0.25">
      <c r="A206" s="585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331</v>
      </c>
      <c r="B207" s="54" t="s">
        <v>332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334</v>
      </c>
      <c r="B208" s="54" t="s">
        <v>335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336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337</v>
      </c>
      <c r="B209" s="54" t="s">
        <v>338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250</v>
      </c>
      <c r="Y209" s="568">
        <f t="shared" si="31"/>
        <v>252.29999999999998</v>
      </c>
      <c r="Z209" s="36">
        <f>IFERROR(IF(Y209=0,"",ROUNDUP(Y209/H209,0)*0.01898),"")</f>
        <v>0.55042000000000002</v>
      </c>
      <c r="AA209" s="56"/>
      <c r="AB209" s="57"/>
      <c r="AC209" s="255" t="s">
        <v>339</v>
      </c>
      <c r="AG209" s="64"/>
      <c r="AJ209" s="68"/>
      <c r="AK209" s="68">
        <v>0</v>
      </c>
      <c r="BB209" s="256" t="s">
        <v>1</v>
      </c>
      <c r="BM209" s="64">
        <f t="shared" si="32"/>
        <v>264.91379310344831</v>
      </c>
      <c r="BN209" s="64">
        <f t="shared" si="33"/>
        <v>267.351</v>
      </c>
      <c r="BO209" s="64">
        <f t="shared" si="34"/>
        <v>0.44899425287356326</v>
      </c>
      <c r="BP209" s="64">
        <f t="shared" si="35"/>
        <v>0.453125</v>
      </c>
    </row>
    <row r="210" spans="1:68" ht="27" customHeight="1" x14ac:dyDescent="0.25">
      <c r="A210" s="54" t="s">
        <v>340</v>
      </c>
      <c r="B210" s="54" t="s">
        <v>341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320</v>
      </c>
      <c r="Y210" s="568">
        <f t="shared" si="31"/>
        <v>321.59999999999997</v>
      </c>
      <c r="Z210" s="36">
        <f t="shared" ref="Z210:Z215" si="36">IFERROR(IF(Y210=0,"",ROUNDUP(Y210/H210,0)*0.00651),"")</f>
        <v>0.87234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32"/>
        <v>356</v>
      </c>
      <c r="BN210" s="64">
        <f t="shared" si="33"/>
        <v>357.78</v>
      </c>
      <c r="BO210" s="64">
        <f t="shared" si="34"/>
        <v>0.73260073260073266</v>
      </c>
      <c r="BP210" s="64">
        <f t="shared" si="35"/>
        <v>0.73626373626373631</v>
      </c>
    </row>
    <row r="211" spans="1:68" ht="27" hidden="1" customHeight="1" x14ac:dyDescent="0.25">
      <c r="A211" s="54" t="s">
        <v>342</v>
      </c>
      <c r="B211" s="54" t="s">
        <v>343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344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345</v>
      </c>
      <c r="B212" s="54" t="s">
        <v>346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7">
        <v>400</v>
      </c>
      <c r="Y212" s="568">
        <f t="shared" si="31"/>
        <v>400.8</v>
      </c>
      <c r="Z212" s="36">
        <f t="shared" si="36"/>
        <v>1.08717</v>
      </c>
      <c r="AA212" s="56"/>
      <c r="AB212" s="57"/>
      <c r="AC212" s="261" t="s">
        <v>339</v>
      </c>
      <c r="AG212" s="64"/>
      <c r="AJ212" s="68"/>
      <c r="AK212" s="68">
        <v>0</v>
      </c>
      <c r="BB212" s="262" t="s">
        <v>1</v>
      </c>
      <c r="BM212" s="64">
        <f t="shared" si="32"/>
        <v>442</v>
      </c>
      <c r="BN212" s="64">
        <f t="shared" si="33"/>
        <v>442.88400000000007</v>
      </c>
      <c r="BO212" s="64">
        <f t="shared" si="34"/>
        <v>0.91575091575091594</v>
      </c>
      <c r="BP212" s="64">
        <f t="shared" si="35"/>
        <v>0.91758241758241765</v>
      </c>
    </row>
    <row r="213" spans="1:68" ht="27" hidden="1" customHeight="1" x14ac:dyDescent="0.25">
      <c r="A213" s="54" t="s">
        <v>347</v>
      </c>
      <c r="B213" s="54" t="s">
        <v>348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339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349</v>
      </c>
      <c r="B214" s="54" t="s">
        <v>350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140</v>
      </c>
      <c r="Y214" s="568">
        <f t="shared" si="31"/>
        <v>141.6</v>
      </c>
      <c r="Z214" s="36">
        <f t="shared" si="36"/>
        <v>0.38408999999999999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 t="shared" si="32"/>
        <v>154.70000000000002</v>
      </c>
      <c r="BN214" s="64">
        <f t="shared" si="33"/>
        <v>156.46800000000002</v>
      </c>
      <c r="BO214" s="64">
        <f t="shared" si="34"/>
        <v>0.32051282051282054</v>
      </c>
      <c r="BP214" s="64">
        <f t="shared" si="35"/>
        <v>0.32417582417582419</v>
      </c>
    </row>
    <row r="215" spans="1:68" ht="27" customHeight="1" x14ac:dyDescent="0.25">
      <c r="A215" s="54" t="s">
        <v>352</v>
      </c>
      <c r="B215" s="54" t="s">
        <v>353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280</v>
      </c>
      <c r="Y215" s="568">
        <f t="shared" si="31"/>
        <v>280.8</v>
      </c>
      <c r="Z215" s="36">
        <f t="shared" si="36"/>
        <v>0.76167000000000007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 t="shared" si="32"/>
        <v>310.10000000000002</v>
      </c>
      <c r="BN215" s="64">
        <f t="shared" si="33"/>
        <v>310.98599999999999</v>
      </c>
      <c r="BO215" s="64">
        <f t="shared" si="34"/>
        <v>0.64102564102564108</v>
      </c>
      <c r="BP215" s="64">
        <f t="shared" si="35"/>
        <v>0.64285714285714302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72</v>
      </c>
      <c r="Q216" s="588"/>
      <c r="R216" s="588"/>
      <c r="S216" s="588"/>
      <c r="T216" s="588"/>
      <c r="U216" s="588"/>
      <c r="V216" s="589"/>
      <c r="W216" s="37" t="s">
        <v>73</v>
      </c>
      <c r="X216" s="569">
        <f>IFERROR(X207/H207,"0")+IFERROR(X208/H208,"0")+IFERROR(X209/H209,"0")+IFERROR(X210/H210,"0")+IFERROR(X211/H211,"0")+IFERROR(X212/H212,"0")+IFERROR(X213/H213,"0")+IFERROR(X214/H214,"0")+IFERROR(X215/H215,"0")</f>
        <v>503.73563218390808</v>
      </c>
      <c r="Y216" s="569">
        <f>IFERROR(Y207/H207,"0")+IFERROR(Y208/H208,"0")+IFERROR(Y209/H209,"0")+IFERROR(Y210/H210,"0")+IFERROR(Y211/H211,"0")+IFERROR(Y212/H212,"0")+IFERROR(Y213/H213,"0")+IFERROR(Y214/H214,"0")+IFERROR(Y215/H215,"0")</f>
        <v>506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3.6556899999999999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72</v>
      </c>
      <c r="Q217" s="588"/>
      <c r="R217" s="588"/>
      <c r="S217" s="588"/>
      <c r="T217" s="588"/>
      <c r="U217" s="588"/>
      <c r="V217" s="589"/>
      <c r="W217" s="37" t="s">
        <v>70</v>
      </c>
      <c r="X217" s="569">
        <f>IFERROR(SUM(X207:X215),"0")</f>
        <v>1390</v>
      </c>
      <c r="Y217" s="569">
        <f>IFERROR(SUM(Y207:Y215),"0")</f>
        <v>1397.1</v>
      </c>
      <c r="Z217" s="37"/>
      <c r="AA217" s="570"/>
      <c r="AB217" s="570"/>
      <c r="AC217" s="570"/>
    </row>
    <row r="218" spans="1:68" ht="14.25" hidden="1" customHeight="1" x14ac:dyDescent="0.25">
      <c r="A218" s="585" t="s">
        <v>172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customHeight="1" x14ac:dyDescent="0.25">
      <c r="A219" s="54" t="s">
        <v>355</v>
      </c>
      <c r="B219" s="54" t="s">
        <v>356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7">
        <v>32</v>
      </c>
      <c r="Y219" s="568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357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ht="27" customHeight="1" x14ac:dyDescent="0.25">
      <c r="A220" s="54" t="s">
        <v>358</v>
      </c>
      <c r="B220" s="54" t="s">
        <v>359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20</v>
      </c>
      <c r="Y220" s="568">
        <f>IFERROR(IF(X220="",0,CEILING((X220/$H220),1)*$H220),"")</f>
        <v>21.599999999999998</v>
      </c>
      <c r="Z220" s="36">
        <f>IFERROR(IF(Y220=0,"",ROUNDUP(Y220/H220,0)*0.00651),"")</f>
        <v>5.8590000000000003E-2</v>
      </c>
      <c r="AA220" s="56"/>
      <c r="AB220" s="57"/>
      <c r="AC220" s="271" t="s">
        <v>360</v>
      </c>
      <c r="AG220" s="64"/>
      <c r="AJ220" s="68"/>
      <c r="AK220" s="68">
        <v>0</v>
      </c>
      <c r="BB220" s="272" t="s">
        <v>1</v>
      </c>
      <c r="BM220" s="64">
        <f>IFERROR(X220*I220/H220,"0")</f>
        <v>22.100000000000005</v>
      </c>
      <c r="BN220" s="64">
        <f>IFERROR(Y220*I220/H220,"0")</f>
        <v>23.868000000000002</v>
      </c>
      <c r="BO220" s="64">
        <f>IFERROR(1/J220*(X220/H220),"0")</f>
        <v>4.5787545787545791E-2</v>
      </c>
      <c r="BP220" s="64">
        <f>IFERROR(1/J220*(Y220/H220),"0")</f>
        <v>4.9450549450549455E-2</v>
      </c>
    </row>
    <row r="221" spans="1:68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72</v>
      </c>
      <c r="Q221" s="588"/>
      <c r="R221" s="588"/>
      <c r="S221" s="588"/>
      <c r="T221" s="588"/>
      <c r="U221" s="588"/>
      <c r="V221" s="589"/>
      <c r="W221" s="37" t="s">
        <v>73</v>
      </c>
      <c r="X221" s="569">
        <f>IFERROR(X219/H219,"0")+IFERROR(X220/H220,"0")</f>
        <v>21.666666666666668</v>
      </c>
      <c r="Y221" s="569">
        <f>IFERROR(Y219/H219,"0")+IFERROR(Y220/H220,"0")</f>
        <v>23</v>
      </c>
      <c r="Z221" s="569">
        <f>IFERROR(IF(Z219="",0,Z219),"0")+IFERROR(IF(Z220="",0,Z220),"0")</f>
        <v>0.14973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72</v>
      </c>
      <c r="Q222" s="588"/>
      <c r="R222" s="588"/>
      <c r="S222" s="588"/>
      <c r="T222" s="588"/>
      <c r="U222" s="588"/>
      <c r="V222" s="589"/>
      <c r="W222" s="37" t="s">
        <v>70</v>
      </c>
      <c r="X222" s="569">
        <f>IFERROR(SUM(X219:X220),"0")</f>
        <v>52</v>
      </c>
      <c r="Y222" s="569">
        <f>IFERROR(SUM(Y219:Y220),"0")</f>
        <v>55.2</v>
      </c>
      <c r="Z222" s="37"/>
      <c r="AA222" s="570"/>
      <c r="AB222" s="570"/>
      <c r="AC222" s="570"/>
    </row>
    <row r="223" spans="1:68" ht="16.5" hidden="1" customHeight="1" x14ac:dyDescent="0.25">
      <c r="A223" s="595" t="s">
        <v>361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362</v>
      </c>
      <c r="B225" s="54" t="s">
        <v>363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20</v>
      </c>
      <c r="Y225" s="568">
        <f t="shared" ref="Y225:Y231" si="37">IFERROR(IF(X225="",0,CEILING((X225/$H225),1)*$H225),"")</f>
        <v>23.2</v>
      </c>
      <c r="Z225" s="36">
        <f>IFERROR(IF(Y225=0,"",ROUNDUP(Y225/H225,0)*0.01898),"")</f>
        <v>3.7960000000000001E-2</v>
      </c>
      <c r="AA225" s="56"/>
      <c r="AB225" s="57"/>
      <c r="AC225" s="273" t="s">
        <v>364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20.75</v>
      </c>
      <c r="BN225" s="64">
        <f t="shared" ref="BN225:BN231" si="39">IFERROR(Y225*I225/H225,"0")</f>
        <v>24.07</v>
      </c>
      <c r="BO225" s="64">
        <f t="shared" ref="BO225:BO231" si="40">IFERROR(1/J225*(X225/H225),"0")</f>
        <v>2.6939655172413795E-2</v>
      </c>
      <c r="BP225" s="64">
        <f t="shared" ref="BP225:BP231" si="41">IFERROR(1/J225*(Y225/H225),"0")</f>
        <v>3.125E-2</v>
      </c>
    </row>
    <row r="226" spans="1:68" ht="27" hidden="1" customHeight="1" x14ac:dyDescent="0.25">
      <c r="A226" s="54" t="s">
        <v>365</v>
      </c>
      <c r="B226" s="54" t="s">
        <v>366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367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368</v>
      </c>
      <c r="B227" s="54" t="s">
        <v>369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7">
        <v>36</v>
      </c>
      <c r="Y228" s="568">
        <f t="shared" si="37"/>
        <v>36</v>
      </c>
      <c r="Z228" s="36">
        <f>IFERROR(IF(Y228=0,"",ROUNDUP(Y228/H228,0)*0.00902),"")</f>
        <v>8.1180000000000002E-2</v>
      </c>
      <c r="AA228" s="56"/>
      <c r="AB228" s="57"/>
      <c r="AC228" s="279" t="s">
        <v>364</v>
      </c>
      <c r="AG228" s="64"/>
      <c r="AJ228" s="68"/>
      <c r="AK228" s="68">
        <v>0</v>
      </c>
      <c r="BB228" s="280" t="s">
        <v>1</v>
      </c>
      <c r="BM228" s="64">
        <f t="shared" si="38"/>
        <v>37.89</v>
      </c>
      <c r="BN228" s="64">
        <f t="shared" si="39"/>
        <v>37.89</v>
      </c>
      <c r="BO228" s="64">
        <f t="shared" si="40"/>
        <v>6.8181818181818177E-2</v>
      </c>
      <c r="BP228" s="64">
        <f t="shared" si="41"/>
        <v>6.8181818181818177E-2</v>
      </c>
    </row>
    <row r="229" spans="1:68" ht="27" hidden="1" customHeight="1" x14ac:dyDescent="0.25">
      <c r="A229" s="54" t="s">
        <v>373</v>
      </c>
      <c r="B229" s="54" t="s">
        <v>374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376</v>
      </c>
      <c r="B230" s="54" t="s">
        <v>377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378</v>
      </c>
      <c r="B231" s="54" t="s">
        <v>379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40</v>
      </c>
      <c r="Y231" s="568">
        <f t="shared" si="37"/>
        <v>40</v>
      </c>
      <c r="Z231" s="36">
        <f>IFERROR(IF(Y231=0,"",ROUNDUP(Y231/H231,0)*0.00902),"")</f>
        <v>9.0200000000000002E-2</v>
      </c>
      <c r="AA231" s="56"/>
      <c r="AB231" s="57"/>
      <c r="AC231" s="285" t="s">
        <v>370</v>
      </c>
      <c r="AG231" s="64"/>
      <c r="AJ231" s="68"/>
      <c r="AK231" s="68">
        <v>0</v>
      </c>
      <c r="BB231" s="286" t="s">
        <v>1</v>
      </c>
      <c r="BM231" s="64">
        <f t="shared" si="38"/>
        <v>42.1</v>
      </c>
      <c r="BN231" s="64">
        <f t="shared" si="39"/>
        <v>42.1</v>
      </c>
      <c r="BO231" s="64">
        <f t="shared" si="40"/>
        <v>7.575757575757576E-2</v>
      </c>
      <c r="BP231" s="64">
        <f t="shared" si="41"/>
        <v>7.575757575757576E-2</v>
      </c>
    </row>
    <row r="232" spans="1:68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72</v>
      </c>
      <c r="Q232" s="588"/>
      <c r="R232" s="588"/>
      <c r="S232" s="588"/>
      <c r="T232" s="588"/>
      <c r="U232" s="588"/>
      <c r="V232" s="589"/>
      <c r="W232" s="37" t="s">
        <v>73</v>
      </c>
      <c r="X232" s="569">
        <f>IFERROR(X225/H225,"0")+IFERROR(X226/H226,"0")+IFERROR(X227/H227,"0")+IFERROR(X228/H228,"0")+IFERROR(X229/H229,"0")+IFERROR(X230/H230,"0")+IFERROR(X231/H231,"0")</f>
        <v>20.724137931034484</v>
      </c>
      <c r="Y232" s="569">
        <f>IFERROR(Y225/H225,"0")+IFERROR(Y226/H226,"0")+IFERROR(Y227/H227,"0")+IFERROR(Y228/H228,"0")+IFERROR(Y229/H229,"0")+IFERROR(Y230/H230,"0")+IFERROR(Y231/H231,"0")</f>
        <v>21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0.20934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72</v>
      </c>
      <c r="Q233" s="588"/>
      <c r="R233" s="588"/>
      <c r="S233" s="588"/>
      <c r="T233" s="588"/>
      <c r="U233" s="588"/>
      <c r="V233" s="589"/>
      <c r="W233" s="37" t="s">
        <v>70</v>
      </c>
      <c r="X233" s="569">
        <f>IFERROR(SUM(X225:X231),"0")</f>
        <v>96</v>
      </c>
      <c r="Y233" s="569">
        <f>IFERROR(SUM(Y225:Y231),"0")</f>
        <v>99.2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137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380</v>
      </c>
      <c r="B235" s="54" t="s">
        <v>381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380</v>
      </c>
      <c r="B236" s="54" t="s">
        <v>383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382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72</v>
      </c>
      <c r="Q237" s="588"/>
      <c r="R237" s="588"/>
      <c r="S237" s="588"/>
      <c r="T237" s="588"/>
      <c r="U237" s="588"/>
      <c r="V237" s="589"/>
      <c r="W237" s="37" t="s">
        <v>73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72</v>
      </c>
      <c r="Q238" s="588"/>
      <c r="R238" s="588"/>
      <c r="S238" s="588"/>
      <c r="T238" s="588"/>
      <c r="U238" s="588"/>
      <c r="V238" s="589"/>
      <c r="W238" s="37" t="s">
        <v>70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384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hidden="1" customHeight="1" x14ac:dyDescent="0.25">
      <c r="A240" s="54" t="s">
        <v>385</v>
      </c>
      <c r="B240" s="54" t="s">
        <v>386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289</v>
      </c>
      <c r="L240" s="32"/>
      <c r="M240" s="33" t="s">
        <v>290</v>
      </c>
      <c r="N240" s="33"/>
      <c r="O240" s="32">
        <v>45</v>
      </c>
      <c r="P240" s="655" t="s">
        <v>387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388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72</v>
      </c>
      <c r="Q241" s="588"/>
      <c r="R241" s="588"/>
      <c r="S241" s="588"/>
      <c r="T241" s="588"/>
      <c r="U241" s="588"/>
      <c r="V241" s="589"/>
      <c r="W241" s="37" t="s">
        <v>73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72</v>
      </c>
      <c r="Q242" s="588"/>
      <c r="R242" s="588"/>
      <c r="S242" s="588"/>
      <c r="T242" s="588"/>
      <c r="U242" s="588"/>
      <c r="V242" s="589"/>
      <c r="W242" s="37" t="s">
        <v>70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389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390</v>
      </c>
      <c r="B244" s="54" t="s">
        <v>391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289</v>
      </c>
      <c r="L244" s="32"/>
      <c r="M244" s="33" t="s">
        <v>290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392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393</v>
      </c>
      <c r="B245" s="54" t="s">
        <v>394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289</v>
      </c>
      <c r="L245" s="32"/>
      <c r="M245" s="33" t="s">
        <v>290</v>
      </c>
      <c r="N245" s="33"/>
      <c r="O245" s="32">
        <v>90</v>
      </c>
      <c r="P245" s="756" t="s">
        <v>395</v>
      </c>
      <c r="Q245" s="574"/>
      <c r="R245" s="574"/>
      <c r="S245" s="574"/>
      <c r="T245" s="575"/>
      <c r="U245" s="34"/>
      <c r="V245" s="34"/>
      <c r="W245" s="35" t="s">
        <v>70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392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396</v>
      </c>
      <c r="B246" s="54" t="s">
        <v>397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289</v>
      </c>
      <c r="L246" s="32"/>
      <c r="M246" s="33" t="s">
        <v>290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7">
        <v>2.75</v>
      </c>
      <c r="Y246" s="568">
        <f>IFERROR(IF(X246="",0,CEILING((X246/$H246),1)*$H246),"")</f>
        <v>3.6</v>
      </c>
      <c r="Z246" s="36">
        <f>IFERROR(IF(Y246=0,"",ROUNDUP(Y246/H246,0)*0.0059),"")</f>
        <v>2.3599999999999999E-2</v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>IFERROR(X246*I246/H246,"0")</f>
        <v>3.3305555555555557</v>
      </c>
      <c r="BN246" s="64">
        <f>IFERROR(Y246*I246/H246,"0")</f>
        <v>4.3600000000000003</v>
      </c>
      <c r="BO246" s="64">
        <f>IFERROR(1/J246*(X246/H246),"0")</f>
        <v>1.4146090534979422E-2</v>
      </c>
      <c r="BP246" s="64">
        <f>IFERROR(1/J246*(Y246/H246),"0")</f>
        <v>1.8518518518518517E-2</v>
      </c>
    </row>
    <row r="247" spans="1:68" ht="27" customHeight="1" x14ac:dyDescent="0.25">
      <c r="A247" s="54" t="s">
        <v>398</v>
      </c>
      <c r="B247" s="54" t="s">
        <v>399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289</v>
      </c>
      <c r="L247" s="32"/>
      <c r="M247" s="33" t="s">
        <v>290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7">
        <v>2.75</v>
      </c>
      <c r="Y247" s="568">
        <f>IFERROR(IF(X247="",0,CEILING((X247/$H247),1)*$H247),"")</f>
        <v>2.9699999999999998</v>
      </c>
      <c r="Z247" s="36">
        <f>IFERROR(IF(Y247=0,"",ROUNDUP(Y247/H247,0)*0.0059),"")</f>
        <v>1.77E-2</v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>IFERROR(X247*I247/H247,"0")</f>
        <v>3.2777777777777777</v>
      </c>
      <c r="BN247" s="64">
        <f>IFERROR(Y247*I247/H247,"0")</f>
        <v>3.5399999999999996</v>
      </c>
      <c r="BO247" s="64">
        <f>IFERROR(1/J247*(X247/H247),"0")</f>
        <v>1.2860082304526748E-2</v>
      </c>
      <c r="BP247" s="64">
        <f>IFERROR(1/J247*(Y247/H247),"0")</f>
        <v>1.3888888888888886E-2</v>
      </c>
    </row>
    <row r="248" spans="1:68" ht="27" hidden="1" customHeight="1" x14ac:dyDescent="0.25">
      <c r="A248" s="54" t="s">
        <v>400</v>
      </c>
      <c r="B248" s="54" t="s">
        <v>401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289</v>
      </c>
      <c r="L248" s="32"/>
      <c r="M248" s="33" t="s">
        <v>290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72</v>
      </c>
      <c r="Q249" s="588"/>
      <c r="R249" s="588"/>
      <c r="S249" s="588"/>
      <c r="T249" s="588"/>
      <c r="U249" s="588"/>
      <c r="V249" s="589"/>
      <c r="W249" s="37" t="s">
        <v>73</v>
      </c>
      <c r="X249" s="569">
        <f>IFERROR(X244/H244,"0")+IFERROR(X245/H245,"0")+IFERROR(X246/H246,"0")+IFERROR(X247/H247,"0")+IFERROR(X248/H248,"0")</f>
        <v>5.833333333333333</v>
      </c>
      <c r="Y249" s="569">
        <f>IFERROR(Y244/H244,"0")+IFERROR(Y245/H245,"0")+IFERROR(Y246/H246,"0")+IFERROR(Y247/H247,"0")+IFERROR(Y248/H248,"0")</f>
        <v>7</v>
      </c>
      <c r="Z249" s="569">
        <f>IFERROR(IF(Z244="",0,Z244),"0")+IFERROR(IF(Z245="",0,Z245),"0")+IFERROR(IF(Z246="",0,Z246),"0")+IFERROR(IF(Z247="",0,Z247),"0")+IFERROR(IF(Z248="",0,Z248),"0")</f>
        <v>4.1300000000000003E-2</v>
      </c>
      <c r="AA249" s="570"/>
      <c r="AB249" s="570"/>
      <c r="AC249" s="570"/>
    </row>
    <row r="250" spans="1:68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72</v>
      </c>
      <c r="Q250" s="588"/>
      <c r="R250" s="588"/>
      <c r="S250" s="588"/>
      <c r="T250" s="588"/>
      <c r="U250" s="588"/>
      <c r="V250" s="589"/>
      <c r="W250" s="37" t="s">
        <v>70</v>
      </c>
      <c r="X250" s="569">
        <f>IFERROR(SUM(X244:X248),"0")</f>
        <v>5.5</v>
      </c>
      <c r="Y250" s="569">
        <f>IFERROR(SUM(Y244:Y248),"0")</f>
        <v>6.57</v>
      </c>
      <c r="Z250" s="37"/>
      <c r="AA250" s="570"/>
      <c r="AB250" s="570"/>
      <c r="AC250" s="570"/>
    </row>
    <row r="251" spans="1:68" ht="16.5" hidden="1" customHeight="1" x14ac:dyDescent="0.25">
      <c r="A251" s="595" t="s">
        <v>402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103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403</v>
      </c>
      <c r="B253" s="54" t="s">
        <v>404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406</v>
      </c>
      <c r="B254" s="54" t="s">
        <v>407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409</v>
      </c>
      <c r="B255" s="54" t="s">
        <v>410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412</v>
      </c>
      <c r="B256" s="54" t="s">
        <v>413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414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415</v>
      </c>
      <c r="B257" s="54" t="s">
        <v>416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417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72</v>
      </c>
      <c r="Q258" s="588"/>
      <c r="R258" s="588"/>
      <c r="S258" s="588"/>
      <c r="T258" s="588"/>
      <c r="U258" s="588"/>
      <c r="V258" s="589"/>
      <c r="W258" s="37" t="s">
        <v>73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72</v>
      </c>
      <c r="Q259" s="588"/>
      <c r="R259" s="588"/>
      <c r="S259" s="588"/>
      <c r="T259" s="588"/>
      <c r="U259" s="588"/>
      <c r="V259" s="589"/>
      <c r="W259" s="37" t="s">
        <v>70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418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103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419</v>
      </c>
      <c r="B262" s="54" t="s">
        <v>420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423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426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427</v>
      </c>
      <c r="B265" s="54" t="s">
        <v>428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591" t="s">
        <v>429</v>
      </c>
      <c r="Q265" s="574"/>
      <c r="R265" s="574"/>
      <c r="S265" s="574"/>
      <c r="T265" s="575"/>
      <c r="U265" s="34"/>
      <c r="V265" s="34"/>
      <c r="W265" s="35" t="s">
        <v>70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430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72</v>
      </c>
      <c r="Q266" s="588"/>
      <c r="R266" s="588"/>
      <c r="S266" s="588"/>
      <c r="T266" s="588"/>
      <c r="U266" s="588"/>
      <c r="V266" s="589"/>
      <c r="W266" s="37" t="s">
        <v>73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72</v>
      </c>
      <c r="Q267" s="588"/>
      <c r="R267" s="588"/>
      <c r="S267" s="588"/>
      <c r="T267" s="588"/>
      <c r="U267" s="588"/>
      <c r="V267" s="589"/>
      <c r="W267" s="37" t="s">
        <v>70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431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74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432</v>
      </c>
      <c r="B270" s="54" t="s">
        <v>433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434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435</v>
      </c>
      <c r="B271" s="54" t="s">
        <v>436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7">
        <v>80</v>
      </c>
      <c r="Y271" s="568">
        <f>IFERROR(IF(X271="",0,CEILING((X271/$H271),1)*$H271),"")</f>
        <v>81.599999999999994</v>
      </c>
      <c r="Z271" s="36">
        <f>IFERROR(IF(Y271=0,"",ROUNDUP(Y271/H271,0)*0.00651),"")</f>
        <v>0.22134000000000001</v>
      </c>
      <c r="AA271" s="56"/>
      <c r="AB271" s="57"/>
      <c r="AC271" s="323" t="s">
        <v>437</v>
      </c>
      <c r="AG271" s="64"/>
      <c r="AJ271" s="68"/>
      <c r="AK271" s="68">
        <v>0</v>
      </c>
      <c r="BB271" s="324" t="s">
        <v>1</v>
      </c>
      <c r="BM271" s="64">
        <f>IFERROR(X271*I271/H271,"0")</f>
        <v>88.40000000000002</v>
      </c>
      <c r="BN271" s="64">
        <f>IFERROR(Y271*I271/H271,"0")</f>
        <v>90.168000000000006</v>
      </c>
      <c r="BO271" s="64">
        <f>IFERROR(1/J271*(X271/H271),"0")</f>
        <v>0.18315018315018317</v>
      </c>
      <c r="BP271" s="64">
        <f>IFERROR(1/J271*(Y271/H271),"0")</f>
        <v>0.18681318681318682</v>
      </c>
    </row>
    <row r="272" spans="1:68" ht="37.5" customHeight="1" x14ac:dyDescent="0.25">
      <c r="A272" s="54" t="s">
        <v>438</v>
      </c>
      <c r="B272" s="54" t="s">
        <v>439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77</v>
      </c>
      <c r="L272" s="32" t="s">
        <v>112</v>
      </c>
      <c r="M272" s="33" t="s">
        <v>78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7">
        <v>200</v>
      </c>
      <c r="Y272" s="568">
        <f>IFERROR(IF(X272="",0,CEILING((X272/$H272),1)*$H272),"")</f>
        <v>201.6</v>
      </c>
      <c r="Z272" s="36">
        <f>IFERROR(IF(Y272=0,"",ROUNDUP(Y272/H272,0)*0.00651),"")</f>
        <v>0.54683999999999999</v>
      </c>
      <c r="AA272" s="56"/>
      <c r="AB272" s="57"/>
      <c r="AC272" s="325" t="s">
        <v>440</v>
      </c>
      <c r="AG272" s="64"/>
      <c r="AJ272" s="68" t="s">
        <v>113</v>
      </c>
      <c r="AK272" s="68">
        <v>436.8</v>
      </c>
      <c r="BB272" s="326" t="s">
        <v>1</v>
      </c>
      <c r="BM272" s="64">
        <f>IFERROR(X272*I272/H272,"0")</f>
        <v>215</v>
      </c>
      <c r="BN272" s="64">
        <f>IFERROR(Y272*I272/H272,"0")</f>
        <v>216.72000000000003</v>
      </c>
      <c r="BO272" s="64">
        <f>IFERROR(1/J272*(X272/H272),"0")</f>
        <v>0.45787545787545797</v>
      </c>
      <c r="BP272" s="64">
        <f>IFERROR(1/J272*(Y272/H272),"0")</f>
        <v>0.46153846153846156</v>
      </c>
    </row>
    <row r="273" spans="1:68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72</v>
      </c>
      <c r="Q273" s="588"/>
      <c r="R273" s="588"/>
      <c r="S273" s="588"/>
      <c r="T273" s="588"/>
      <c r="U273" s="588"/>
      <c r="V273" s="589"/>
      <c r="W273" s="37" t="s">
        <v>73</v>
      </c>
      <c r="X273" s="569">
        <f>IFERROR(X270/H270,"0")+IFERROR(X271/H271,"0")+IFERROR(X272/H272,"0")</f>
        <v>116.66666666666669</v>
      </c>
      <c r="Y273" s="569">
        <f>IFERROR(Y270/H270,"0")+IFERROR(Y271/H271,"0")+IFERROR(Y272/H272,"0")</f>
        <v>118</v>
      </c>
      <c r="Z273" s="569">
        <f>IFERROR(IF(Z270="",0,Z270),"0")+IFERROR(IF(Z271="",0,Z271),"0")+IFERROR(IF(Z272="",0,Z272),"0")</f>
        <v>0.76817999999999997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72</v>
      </c>
      <c r="Q274" s="588"/>
      <c r="R274" s="588"/>
      <c r="S274" s="588"/>
      <c r="T274" s="588"/>
      <c r="U274" s="588"/>
      <c r="V274" s="589"/>
      <c r="W274" s="37" t="s">
        <v>70</v>
      </c>
      <c r="X274" s="569">
        <f>IFERROR(SUM(X270:X272),"0")</f>
        <v>280</v>
      </c>
      <c r="Y274" s="569">
        <f>IFERROR(SUM(Y270:Y272),"0")</f>
        <v>283.2</v>
      </c>
      <c r="Z274" s="37"/>
      <c r="AA274" s="570"/>
      <c r="AB274" s="570"/>
      <c r="AC274" s="570"/>
    </row>
    <row r="275" spans="1:68" ht="16.5" hidden="1" customHeight="1" x14ac:dyDescent="0.25">
      <c r="A275" s="595" t="s">
        <v>441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64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442</v>
      </c>
      <c r="B277" s="54" t="s">
        <v>443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444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72</v>
      </c>
      <c r="Q278" s="588"/>
      <c r="R278" s="588"/>
      <c r="S278" s="588"/>
      <c r="T278" s="588"/>
      <c r="U278" s="588"/>
      <c r="V278" s="589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72</v>
      </c>
      <c r="Q279" s="588"/>
      <c r="R279" s="588"/>
      <c r="S279" s="588"/>
      <c r="T279" s="588"/>
      <c r="U279" s="588"/>
      <c r="V279" s="589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74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445</v>
      </c>
      <c r="B281" s="54" t="s">
        <v>446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447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72</v>
      </c>
      <c r="Q282" s="588"/>
      <c r="R282" s="588"/>
      <c r="S282" s="588"/>
      <c r="T282" s="588"/>
      <c r="U282" s="588"/>
      <c r="V282" s="589"/>
      <c r="W282" s="37" t="s">
        <v>73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72</v>
      </c>
      <c r="Q283" s="588"/>
      <c r="R283" s="588"/>
      <c r="S283" s="588"/>
      <c r="T283" s="588"/>
      <c r="U283" s="588"/>
      <c r="V283" s="589"/>
      <c r="W283" s="37" t="s">
        <v>70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448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103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449</v>
      </c>
      <c r="B286" s="54" t="s">
        <v>450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451</v>
      </c>
      <c r="AB286" s="57"/>
      <c r="AC286" s="331" t="s">
        <v>452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72</v>
      </c>
      <c r="Q287" s="588"/>
      <c r="R287" s="588"/>
      <c r="S287" s="588"/>
      <c r="T287" s="588"/>
      <c r="U287" s="588"/>
      <c r="V287" s="589"/>
      <c r="W287" s="37" t="s">
        <v>73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72</v>
      </c>
      <c r="Q288" s="588"/>
      <c r="R288" s="588"/>
      <c r="S288" s="588"/>
      <c r="T288" s="588"/>
      <c r="U288" s="588"/>
      <c r="V288" s="589"/>
      <c r="W288" s="37" t="s">
        <v>70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453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103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454</v>
      </c>
      <c r="B291" s="54" t="s">
        <v>455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106</v>
      </c>
      <c r="L291" s="32"/>
      <c r="M291" s="33" t="s">
        <v>78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457</v>
      </c>
      <c r="B292" s="54" t="s">
        <v>458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106</v>
      </c>
      <c r="L292" s="32" t="s">
        <v>459</v>
      </c>
      <c r="M292" s="33" t="s">
        <v>78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 t="s">
        <v>461</v>
      </c>
      <c r="AK292" s="68">
        <v>86.4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457</v>
      </c>
      <c r="B293" s="54" t="s">
        <v>462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106</v>
      </c>
      <c r="L293" s="32"/>
      <c r="M293" s="33" t="s">
        <v>463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465</v>
      </c>
      <c r="B294" s="54" t="s">
        <v>466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468</v>
      </c>
      <c r="B295" s="54" t="s">
        <v>469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456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472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72</v>
      </c>
      <c r="Q297" s="588"/>
      <c r="R297" s="588"/>
      <c r="S297" s="588"/>
      <c r="T297" s="588"/>
      <c r="U297" s="588"/>
      <c r="V297" s="589"/>
      <c r="W297" s="37" t="s">
        <v>73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72</v>
      </c>
      <c r="Q298" s="588"/>
      <c r="R298" s="588"/>
      <c r="S298" s="588"/>
      <c r="T298" s="588"/>
      <c r="U298" s="588"/>
      <c r="V298" s="589"/>
      <c r="W298" s="37" t="s">
        <v>70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64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473</v>
      </c>
      <c r="B300" s="54" t="s">
        <v>474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customHeight="1" x14ac:dyDescent="0.25">
      <c r="A304" s="54" t="s">
        <v>484</v>
      </c>
      <c r="B304" s="54" t="s">
        <v>485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7">
        <v>175</v>
      </c>
      <c r="Y304" s="568">
        <f t="shared" si="47"/>
        <v>176.4</v>
      </c>
      <c r="Z304" s="36">
        <f>IFERROR(IF(Y304=0,"",ROUNDUP(Y304/H304,0)*0.00502),"")</f>
        <v>0.42168</v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8"/>
        <v>183.33333333333334</v>
      </c>
      <c r="BN304" s="64">
        <f t="shared" si="49"/>
        <v>184.8</v>
      </c>
      <c r="BO304" s="64">
        <f t="shared" si="50"/>
        <v>0.35612535612535612</v>
      </c>
      <c r="BP304" s="64">
        <f t="shared" si="51"/>
        <v>0.35897435897435903</v>
      </c>
    </row>
    <row r="305" spans="1:68" ht="27" hidden="1" customHeight="1" x14ac:dyDescent="0.25">
      <c r="A305" s="54" t="s">
        <v>487</v>
      </c>
      <c r="B305" s="54" t="s">
        <v>488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70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489</v>
      </c>
      <c r="B306" s="54" t="s">
        <v>490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77</v>
      </c>
      <c r="L306" s="32"/>
      <c r="M306" s="33" t="s">
        <v>68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21</v>
      </c>
      <c r="Y306" s="568">
        <f t="shared" si="47"/>
        <v>21.6</v>
      </c>
      <c r="Z306" s="36">
        <f>IFERROR(IF(Y306=0,"",ROUNDUP(Y306/H306,0)*0.00651),"")</f>
        <v>7.8119999999999995E-2</v>
      </c>
      <c r="AA306" s="56"/>
      <c r="AB306" s="57"/>
      <c r="AC306" s="357" t="s">
        <v>491</v>
      </c>
      <c r="AG306" s="64"/>
      <c r="AJ306" s="68"/>
      <c r="AK306" s="68">
        <v>0</v>
      </c>
      <c r="BB306" s="358" t="s">
        <v>1</v>
      </c>
      <c r="BM306" s="64">
        <f t="shared" si="48"/>
        <v>23.66</v>
      </c>
      <c r="BN306" s="64">
        <f t="shared" si="49"/>
        <v>24.335999999999999</v>
      </c>
      <c r="BO306" s="64">
        <f t="shared" si="50"/>
        <v>6.4102564102564111E-2</v>
      </c>
      <c r="BP306" s="64">
        <f t="shared" si="51"/>
        <v>6.5934065934065936E-2</v>
      </c>
    </row>
    <row r="307" spans="1:68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72</v>
      </c>
      <c r="Q307" s="588"/>
      <c r="R307" s="588"/>
      <c r="S307" s="588"/>
      <c r="T307" s="588"/>
      <c r="U307" s="588"/>
      <c r="V307" s="589"/>
      <c r="W307" s="37" t="s">
        <v>73</v>
      </c>
      <c r="X307" s="569">
        <f>IFERROR(X300/H300,"0")+IFERROR(X301/H301,"0")+IFERROR(X302/H302,"0")+IFERROR(X303/H303,"0")+IFERROR(X304/H304,"0")+IFERROR(X305/H305,"0")+IFERROR(X306/H306,"0")</f>
        <v>95</v>
      </c>
      <c r="Y307" s="569">
        <f>IFERROR(Y300/H300,"0")+IFERROR(Y301/H301,"0")+IFERROR(Y302/H302,"0")+IFERROR(Y303/H303,"0")+IFERROR(Y304/H304,"0")+IFERROR(Y305/H305,"0")+IFERROR(Y306/H306,"0")</f>
        <v>96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0.49980000000000002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72</v>
      </c>
      <c r="Q308" s="588"/>
      <c r="R308" s="588"/>
      <c r="S308" s="588"/>
      <c r="T308" s="588"/>
      <c r="U308" s="588"/>
      <c r="V308" s="589"/>
      <c r="W308" s="37" t="s">
        <v>70</v>
      </c>
      <c r="X308" s="569">
        <f>IFERROR(SUM(X300:X306),"0")</f>
        <v>196</v>
      </c>
      <c r="Y308" s="569">
        <f>IFERROR(SUM(Y300:Y306),"0")</f>
        <v>198</v>
      </c>
      <c r="Z308" s="37"/>
      <c r="AA308" s="570"/>
      <c r="AB308" s="570"/>
      <c r="AC308" s="570"/>
    </row>
    <row r="309" spans="1:68" ht="14.25" hidden="1" customHeight="1" x14ac:dyDescent="0.25">
      <c r="A309" s="585" t="s">
        <v>74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492</v>
      </c>
      <c r="B310" s="54" t="s">
        <v>493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70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501</v>
      </c>
      <c r="B313" s="54" t="s">
        <v>502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77</v>
      </c>
      <c r="L313" s="32"/>
      <c r="M313" s="33" t="s">
        <v>78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70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504</v>
      </c>
      <c r="B314" s="54" t="s">
        <v>505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77</v>
      </c>
      <c r="L314" s="32"/>
      <c r="M314" s="33" t="s">
        <v>93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72</v>
      </c>
      <c r="Q315" s="588"/>
      <c r="R315" s="588"/>
      <c r="S315" s="588"/>
      <c r="T315" s="588"/>
      <c r="U315" s="588"/>
      <c r="V315" s="589"/>
      <c r="W315" s="37" t="s">
        <v>73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72</v>
      </c>
      <c r="Q316" s="588"/>
      <c r="R316" s="588"/>
      <c r="S316" s="588"/>
      <c r="T316" s="588"/>
      <c r="U316" s="588"/>
      <c r="V316" s="589"/>
      <c r="W316" s="37" t="s">
        <v>70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172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507</v>
      </c>
      <c r="B318" s="54" t="s">
        <v>508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70</v>
      </c>
      <c r="X318" s="567">
        <v>20</v>
      </c>
      <c r="Y318" s="56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ht="27" customHeight="1" x14ac:dyDescent="0.25">
      <c r="A319" s="54" t="s">
        <v>510</v>
      </c>
      <c r="B319" s="54" t="s">
        <v>511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7">
        <v>500</v>
      </c>
      <c r="Y319" s="568">
        <f>IFERROR(IF(X319="",0,CEILING((X319/$H319),1)*$H319),"")</f>
        <v>507</v>
      </c>
      <c r="Z319" s="36">
        <f>IFERROR(IF(Y319=0,"",ROUNDUP(Y319/H319,0)*0.01898),"")</f>
        <v>1.2337</v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533.26923076923083</v>
      </c>
      <c r="BN319" s="64">
        <f>IFERROR(Y319*I319/H319,"0")</f>
        <v>540.73500000000001</v>
      </c>
      <c r="BO319" s="64">
        <f>IFERROR(1/J319*(X319/H319),"0")</f>
        <v>1.0016025641025641</v>
      </c>
      <c r="BP319" s="64">
        <f>IFERROR(1/J319*(Y319/H319),"0")</f>
        <v>1.015625</v>
      </c>
    </row>
    <row r="320" spans="1:68" ht="16.5" hidden="1" customHeight="1" x14ac:dyDescent="0.25">
      <c r="A320" s="54" t="s">
        <v>513</v>
      </c>
      <c r="B320" s="54" t="s">
        <v>514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106</v>
      </c>
      <c r="L320" s="32"/>
      <c r="M320" s="33" t="s">
        <v>93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72</v>
      </c>
      <c r="Q321" s="588"/>
      <c r="R321" s="588"/>
      <c r="S321" s="588"/>
      <c r="T321" s="588"/>
      <c r="U321" s="588"/>
      <c r="V321" s="589"/>
      <c r="W321" s="37" t="s">
        <v>73</v>
      </c>
      <c r="X321" s="569">
        <f>IFERROR(X318/H318,"0")+IFERROR(X319/H319,"0")+IFERROR(X320/H320,"0")</f>
        <v>66.483516483516482</v>
      </c>
      <c r="Y321" s="569">
        <f>IFERROR(Y318/H318,"0")+IFERROR(Y319/H319,"0")+IFERROR(Y320/H320,"0")</f>
        <v>68</v>
      </c>
      <c r="Z321" s="569">
        <f>IFERROR(IF(Z318="",0,Z318),"0")+IFERROR(IF(Z319="",0,Z319),"0")+IFERROR(IF(Z320="",0,Z320),"0")</f>
        <v>1.29064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72</v>
      </c>
      <c r="Q322" s="588"/>
      <c r="R322" s="588"/>
      <c r="S322" s="588"/>
      <c r="T322" s="588"/>
      <c r="U322" s="588"/>
      <c r="V322" s="589"/>
      <c r="W322" s="37" t="s">
        <v>70</v>
      </c>
      <c r="X322" s="569">
        <f>IFERROR(SUM(X318:X320),"0")</f>
        <v>520</v>
      </c>
      <c r="Y322" s="569">
        <f>IFERROR(SUM(Y318:Y320),"0")</f>
        <v>532.20000000000005</v>
      </c>
      <c r="Z322" s="37"/>
      <c r="AA322" s="570"/>
      <c r="AB322" s="570"/>
      <c r="AC322" s="570"/>
    </row>
    <row r="323" spans="1:68" ht="14.25" hidden="1" customHeight="1" x14ac:dyDescent="0.25">
      <c r="A323" s="585" t="s">
        <v>95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516</v>
      </c>
      <c r="B324" s="54" t="s">
        <v>517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24" t="s">
        <v>518</v>
      </c>
      <c r="Q324" s="574"/>
      <c r="R324" s="574"/>
      <c r="S324" s="574"/>
      <c r="T324" s="575"/>
      <c r="U324" s="34"/>
      <c r="V324" s="34"/>
      <c r="W324" s="35" t="s">
        <v>70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520</v>
      </c>
      <c r="B325" s="54" t="s">
        <v>521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7" t="s">
        <v>522</v>
      </c>
      <c r="Q325" s="574"/>
      <c r="R325" s="574"/>
      <c r="S325" s="574"/>
      <c r="T325" s="575"/>
      <c r="U325" s="34"/>
      <c r="V325" s="34"/>
      <c r="W325" s="35" t="s">
        <v>70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523</v>
      </c>
      <c r="B326" s="54" t="s">
        <v>524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70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72</v>
      </c>
      <c r="Q328" s="588"/>
      <c r="R328" s="588"/>
      <c r="S328" s="588"/>
      <c r="T328" s="588"/>
      <c r="U328" s="588"/>
      <c r="V328" s="589"/>
      <c r="W328" s="37" t="s">
        <v>73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hidden="1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72</v>
      </c>
      <c r="Q329" s="588"/>
      <c r="R329" s="588"/>
      <c r="S329" s="588"/>
      <c r="T329" s="588"/>
      <c r="U329" s="588"/>
      <c r="V329" s="589"/>
      <c r="W329" s="37" t="s">
        <v>70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528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529</v>
      </c>
      <c r="B331" s="54" t="s">
        <v>530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70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533</v>
      </c>
      <c r="B332" s="54" t="s">
        <v>534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77</v>
      </c>
      <c r="L332" s="32"/>
      <c r="M332" s="33" t="s">
        <v>531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532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535</v>
      </c>
      <c r="B333" s="54" t="s">
        <v>536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77</v>
      </c>
      <c r="L333" s="32"/>
      <c r="M333" s="33" t="s">
        <v>531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70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72</v>
      </c>
      <c r="Q334" s="588"/>
      <c r="R334" s="588"/>
      <c r="S334" s="588"/>
      <c r="T334" s="588"/>
      <c r="U334" s="588"/>
      <c r="V334" s="589"/>
      <c r="W334" s="37" t="s">
        <v>73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72</v>
      </c>
      <c r="Q335" s="588"/>
      <c r="R335" s="588"/>
      <c r="S335" s="588"/>
      <c r="T335" s="588"/>
      <c r="U335" s="588"/>
      <c r="V335" s="589"/>
      <c r="W335" s="37" t="s">
        <v>70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537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74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538</v>
      </c>
      <c r="B338" s="54" t="s">
        <v>539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106</v>
      </c>
      <c r="L338" s="32"/>
      <c r="M338" s="33" t="s">
        <v>93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70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541</v>
      </c>
      <c r="B339" s="54" t="s">
        <v>542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77</v>
      </c>
      <c r="L339" s="32"/>
      <c r="M339" s="33" t="s">
        <v>78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70</v>
      </c>
      <c r="X339" s="567">
        <v>630</v>
      </c>
      <c r="Y339" s="568">
        <f>IFERROR(IF(X339="",0,CEILING((X339/$H339),1)*$H339),"")</f>
        <v>630</v>
      </c>
      <c r="Z339" s="36">
        <f>IFERROR(IF(Y339=0,"",ROUNDUP(Y339/H339,0)*0.00651),"")</f>
        <v>1.9530000000000001</v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705.59999999999991</v>
      </c>
      <c r="BN339" s="64">
        <f>IFERROR(Y339*I339/H339,"0")</f>
        <v>705.59999999999991</v>
      </c>
      <c r="BO339" s="64">
        <f>IFERROR(1/J339*(X339/H339),"0")</f>
        <v>1.6483516483516485</v>
      </c>
      <c r="BP339" s="64">
        <f>IFERROR(1/J339*(Y339/H339),"0")</f>
        <v>1.6483516483516485</v>
      </c>
    </row>
    <row r="340" spans="1:68" ht="27" customHeight="1" x14ac:dyDescent="0.25">
      <c r="A340" s="54" t="s">
        <v>544</v>
      </c>
      <c r="B340" s="54" t="s">
        <v>545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77</v>
      </c>
      <c r="L340" s="32"/>
      <c r="M340" s="33" t="s">
        <v>93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7">
        <v>385</v>
      </c>
      <c r="Y340" s="568">
        <f>IFERROR(IF(X340="",0,CEILING((X340/$H340),1)*$H340),"")</f>
        <v>386.40000000000003</v>
      </c>
      <c r="Z340" s="36">
        <f>IFERROR(IF(Y340=0,"",ROUNDUP(Y340/H340,0)*0.00651),"")</f>
        <v>1.19784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428.99999999999994</v>
      </c>
      <c r="BN340" s="64">
        <f>IFERROR(Y340*I340/H340,"0")</f>
        <v>430.56</v>
      </c>
      <c r="BO340" s="64">
        <f>IFERROR(1/J340*(X340/H340),"0")</f>
        <v>1.0073260073260073</v>
      </c>
      <c r="BP340" s="64">
        <f>IFERROR(1/J340*(Y340/H340),"0")</f>
        <v>1.0109890109890112</v>
      </c>
    </row>
    <row r="341" spans="1:68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72</v>
      </c>
      <c r="Q341" s="588"/>
      <c r="R341" s="588"/>
      <c r="S341" s="588"/>
      <c r="T341" s="588"/>
      <c r="U341" s="588"/>
      <c r="V341" s="589"/>
      <c r="W341" s="37" t="s">
        <v>73</v>
      </c>
      <c r="X341" s="569">
        <f>IFERROR(X338/H338,"0")+IFERROR(X339/H339,"0")+IFERROR(X340/H340,"0")</f>
        <v>483.33333333333331</v>
      </c>
      <c r="Y341" s="569">
        <f>IFERROR(Y338/H338,"0")+IFERROR(Y339/H339,"0")+IFERROR(Y340/H340,"0")</f>
        <v>484</v>
      </c>
      <c r="Z341" s="569">
        <f>IFERROR(IF(Z338="",0,Z338),"0")+IFERROR(IF(Z339="",0,Z339),"0")+IFERROR(IF(Z340="",0,Z340),"0")</f>
        <v>3.1508400000000001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72</v>
      </c>
      <c r="Q342" s="588"/>
      <c r="R342" s="588"/>
      <c r="S342" s="588"/>
      <c r="T342" s="588"/>
      <c r="U342" s="588"/>
      <c r="V342" s="589"/>
      <c r="W342" s="37" t="s">
        <v>70</v>
      </c>
      <c r="X342" s="569">
        <f>IFERROR(SUM(X338:X340),"0")</f>
        <v>1015</v>
      </c>
      <c r="Y342" s="569">
        <f>IFERROR(SUM(Y338:Y340),"0")</f>
        <v>1016.4000000000001</v>
      </c>
      <c r="Z342" s="37"/>
      <c r="AA342" s="570"/>
      <c r="AB342" s="570"/>
      <c r="AC342" s="570"/>
    </row>
    <row r="343" spans="1:68" ht="27.75" hidden="1" customHeight="1" x14ac:dyDescent="0.2">
      <c r="A343" s="656" t="s">
        <v>547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548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103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549</v>
      </c>
      <c r="B346" s="54" t="s">
        <v>550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106</v>
      </c>
      <c r="L346" s="32" t="s">
        <v>112</v>
      </c>
      <c r="M346" s="33" t="s">
        <v>68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1500</v>
      </c>
      <c r="Y346" s="568">
        <f t="shared" ref="Y346:Y352" si="52">IFERROR(IF(X346="",0,CEILING((X346/$H346),1)*$H346),"")</f>
        <v>1500</v>
      </c>
      <c r="Z346" s="36">
        <f>IFERROR(IF(Y346=0,"",ROUNDUP(Y346/H346,0)*0.02175),"")</f>
        <v>2.1749999999999998</v>
      </c>
      <c r="AA346" s="56"/>
      <c r="AB346" s="57"/>
      <c r="AC346" s="395" t="s">
        <v>551</v>
      </c>
      <c r="AG346" s="64"/>
      <c r="AJ346" s="68" t="s">
        <v>113</v>
      </c>
      <c r="AK346" s="68">
        <v>720</v>
      </c>
      <c r="BB346" s="396" t="s">
        <v>1</v>
      </c>
      <c r="BM346" s="64">
        <f t="shared" ref="BM346:BM352" si="53">IFERROR(X346*I346/H346,"0")</f>
        <v>1548</v>
      </c>
      <c r="BN346" s="64">
        <f t="shared" ref="BN346:BN352" si="54">IFERROR(Y346*I346/H346,"0")</f>
        <v>1548</v>
      </c>
      <c r="BO346" s="64">
        <f t="shared" ref="BO346:BO352" si="55">IFERROR(1/J346*(X346/H346),"0")</f>
        <v>2.083333333333333</v>
      </c>
      <c r="BP346" s="64">
        <f t="shared" ref="BP346:BP352" si="56">IFERROR(1/J346*(Y346/H346),"0")</f>
        <v>2.083333333333333</v>
      </c>
    </row>
    <row r="347" spans="1:68" ht="27" customHeight="1" x14ac:dyDescent="0.25">
      <c r="A347" s="54" t="s">
        <v>552</v>
      </c>
      <c r="B347" s="54" t="s">
        <v>553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1000</v>
      </c>
      <c r="Y347" s="568">
        <f t="shared" si="52"/>
        <v>1005</v>
      </c>
      <c r="Z347" s="36">
        <f>IFERROR(IF(Y347=0,"",ROUNDUP(Y347/H347,0)*0.02175),"")</f>
        <v>1.4572499999999999</v>
      </c>
      <c r="AA347" s="56"/>
      <c r="AB347" s="57"/>
      <c r="AC347" s="397" t="s">
        <v>554</v>
      </c>
      <c r="AG347" s="64"/>
      <c r="AJ347" s="68" t="s">
        <v>113</v>
      </c>
      <c r="AK347" s="68">
        <v>720</v>
      </c>
      <c r="BB347" s="398" t="s">
        <v>1</v>
      </c>
      <c r="BM347" s="64">
        <f t="shared" si="53"/>
        <v>1032</v>
      </c>
      <c r="BN347" s="64">
        <f t="shared" si="54"/>
        <v>1037.1600000000001</v>
      </c>
      <c r="BO347" s="64">
        <f t="shared" si="55"/>
        <v>1.3888888888888888</v>
      </c>
      <c r="BP347" s="64">
        <f t="shared" si="56"/>
        <v>1.3958333333333333</v>
      </c>
    </row>
    <row r="348" spans="1:68" ht="27" customHeight="1" x14ac:dyDescent="0.25">
      <c r="A348" s="54" t="s">
        <v>555</v>
      </c>
      <c r="B348" s="54" t="s">
        <v>556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106</v>
      </c>
      <c r="L348" s="32"/>
      <c r="M348" s="33" t="s">
        <v>93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400</v>
      </c>
      <c r="Y348" s="568">
        <f t="shared" si="52"/>
        <v>405</v>
      </c>
      <c r="Z348" s="36">
        <f>IFERROR(IF(Y348=0,"",ROUNDUP(Y348/H348,0)*0.02175),"")</f>
        <v>0.58724999999999994</v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53"/>
        <v>412.8</v>
      </c>
      <c r="BN348" s="64">
        <f t="shared" si="54"/>
        <v>417.96000000000004</v>
      </c>
      <c r="BO348" s="64">
        <f t="shared" si="55"/>
        <v>0.55555555555555558</v>
      </c>
      <c r="BP348" s="64">
        <f t="shared" si="56"/>
        <v>0.5625</v>
      </c>
    </row>
    <row r="349" spans="1:68" ht="37.5" customHeight="1" x14ac:dyDescent="0.25">
      <c r="A349" s="54" t="s">
        <v>558</v>
      </c>
      <c r="B349" s="54" t="s">
        <v>559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70</v>
      </c>
      <c r="X349" s="567">
        <v>1400</v>
      </c>
      <c r="Y349" s="568">
        <f t="shared" si="52"/>
        <v>1410</v>
      </c>
      <c r="Z349" s="36">
        <f>IFERROR(IF(Y349=0,"",ROUNDUP(Y349/H349,0)*0.02175),"")</f>
        <v>2.0444999999999998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3"/>
        <v>1444.8</v>
      </c>
      <c r="BN349" s="64">
        <f t="shared" si="54"/>
        <v>1455.12</v>
      </c>
      <c r="BO349" s="64">
        <f t="shared" si="55"/>
        <v>1.9444444444444442</v>
      </c>
      <c r="BP349" s="64">
        <f t="shared" si="56"/>
        <v>1.9583333333333333</v>
      </c>
    </row>
    <row r="350" spans="1:68" ht="27" hidden="1" customHeight="1" x14ac:dyDescent="0.25">
      <c r="A350" s="54" t="s">
        <v>561</v>
      </c>
      <c r="B350" s="54" t="s">
        <v>562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111</v>
      </c>
      <c r="L350" s="32"/>
      <c r="M350" s="33" t="s">
        <v>107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70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554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566</v>
      </c>
      <c r="B352" s="54" t="s">
        <v>567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72</v>
      </c>
      <c r="Q353" s="588"/>
      <c r="R353" s="588"/>
      <c r="S353" s="588"/>
      <c r="T353" s="588"/>
      <c r="U353" s="588"/>
      <c r="V353" s="589"/>
      <c r="W353" s="37" t="s">
        <v>73</v>
      </c>
      <c r="X353" s="569">
        <f>IFERROR(X346/H346,"0")+IFERROR(X347/H347,"0")+IFERROR(X348/H348,"0")+IFERROR(X349/H349,"0")+IFERROR(X350/H350,"0")+IFERROR(X351/H351,"0")+IFERROR(X352/H352,"0")</f>
        <v>286.66666666666669</v>
      </c>
      <c r="Y353" s="569">
        <f>IFERROR(Y346/H346,"0")+IFERROR(Y347/H347,"0")+IFERROR(Y348/H348,"0")+IFERROR(Y349/H349,"0")+IFERROR(Y350/H350,"0")+IFERROR(Y351/H351,"0")+IFERROR(Y352/H352,"0")</f>
        <v>288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6.2639999999999993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72</v>
      </c>
      <c r="Q354" s="588"/>
      <c r="R354" s="588"/>
      <c r="S354" s="588"/>
      <c r="T354" s="588"/>
      <c r="U354" s="588"/>
      <c r="V354" s="589"/>
      <c r="W354" s="37" t="s">
        <v>70</v>
      </c>
      <c r="X354" s="569">
        <f>IFERROR(SUM(X346:X352),"0")</f>
        <v>4300</v>
      </c>
      <c r="Y354" s="569">
        <f>IFERROR(SUM(Y346:Y352),"0")</f>
        <v>4320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137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568</v>
      </c>
      <c r="B356" s="54" t="s">
        <v>569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106</v>
      </c>
      <c r="L356" s="32" t="s">
        <v>112</v>
      </c>
      <c r="M356" s="33" t="s">
        <v>107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70</v>
      </c>
      <c r="X356" s="567">
        <v>1100</v>
      </c>
      <c r="Y356" s="568">
        <f>IFERROR(IF(X356="",0,CEILING((X356/$H356),1)*$H356),"")</f>
        <v>1110</v>
      </c>
      <c r="Z356" s="36">
        <f>IFERROR(IF(Y356=0,"",ROUNDUP(Y356/H356,0)*0.02175),"")</f>
        <v>1.6094999999999999</v>
      </c>
      <c r="AA356" s="56"/>
      <c r="AB356" s="57"/>
      <c r="AC356" s="409" t="s">
        <v>570</v>
      </c>
      <c r="AG356" s="64"/>
      <c r="AJ356" s="68" t="s">
        <v>113</v>
      </c>
      <c r="AK356" s="68">
        <v>720</v>
      </c>
      <c r="BB356" s="410" t="s">
        <v>1</v>
      </c>
      <c r="BM356" s="64">
        <f>IFERROR(X356*I356/H356,"0")</f>
        <v>1135.2</v>
      </c>
      <c r="BN356" s="64">
        <f>IFERROR(Y356*I356/H356,"0")</f>
        <v>1145.52</v>
      </c>
      <c r="BO356" s="64">
        <f>IFERROR(1/J356*(X356/H356),"0")</f>
        <v>1.5277777777777777</v>
      </c>
      <c r="BP356" s="64">
        <f>IFERROR(1/J356*(Y356/H356),"0")</f>
        <v>1.5416666666666665</v>
      </c>
    </row>
    <row r="357" spans="1:68" ht="16.5" hidden="1" customHeight="1" x14ac:dyDescent="0.25">
      <c r="A357" s="54" t="s">
        <v>571</v>
      </c>
      <c r="B357" s="54" t="s">
        <v>572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111</v>
      </c>
      <c r="L357" s="32"/>
      <c r="M357" s="33" t="s">
        <v>107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72</v>
      </c>
      <c r="Q358" s="588"/>
      <c r="R358" s="588"/>
      <c r="S358" s="588"/>
      <c r="T358" s="588"/>
      <c r="U358" s="588"/>
      <c r="V358" s="589"/>
      <c r="W358" s="37" t="s">
        <v>73</v>
      </c>
      <c r="X358" s="569">
        <f>IFERROR(X356/H356,"0")+IFERROR(X357/H357,"0")</f>
        <v>73.333333333333329</v>
      </c>
      <c r="Y358" s="569">
        <f>IFERROR(Y356/H356,"0")+IFERROR(Y357/H357,"0")</f>
        <v>74</v>
      </c>
      <c r="Z358" s="569">
        <f>IFERROR(IF(Z356="",0,Z356),"0")+IFERROR(IF(Z357="",0,Z357),"0")</f>
        <v>1.6094999999999999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72</v>
      </c>
      <c r="Q359" s="588"/>
      <c r="R359" s="588"/>
      <c r="S359" s="588"/>
      <c r="T359" s="588"/>
      <c r="U359" s="588"/>
      <c r="V359" s="589"/>
      <c r="W359" s="37" t="s">
        <v>70</v>
      </c>
      <c r="X359" s="569">
        <f>IFERROR(SUM(X356:X357),"0")</f>
        <v>1100</v>
      </c>
      <c r="Y359" s="569">
        <f>IFERROR(SUM(Y356:Y357),"0")</f>
        <v>1110</v>
      </c>
      <c r="Z359" s="37"/>
      <c r="AA359" s="570"/>
      <c r="AB359" s="570"/>
      <c r="AC359" s="570"/>
    </row>
    <row r="360" spans="1:68" ht="14.25" hidden="1" customHeight="1" x14ac:dyDescent="0.25">
      <c r="A360" s="585" t="s">
        <v>74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573</v>
      </c>
      <c r="B361" s="54" t="s">
        <v>574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70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575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576</v>
      </c>
      <c r="B362" s="54" t="s">
        <v>577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150</v>
      </c>
      <c r="Y362" s="568">
        <f>IFERROR(IF(X362="",0,CEILING((X362/$H362),1)*$H362),"")</f>
        <v>153</v>
      </c>
      <c r="Z362" s="36">
        <f>IFERROR(IF(Y362=0,"",ROUNDUP(Y362/H362,0)*0.01898),"")</f>
        <v>0.32266</v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158.64999999999998</v>
      </c>
      <c r="BN362" s="64">
        <f>IFERROR(Y362*I362/H362,"0")</f>
        <v>161.82299999999998</v>
      </c>
      <c r="BO362" s="64">
        <f>IFERROR(1/J362*(X362/H362),"0")</f>
        <v>0.26041666666666669</v>
      </c>
      <c r="BP362" s="64">
        <f>IFERROR(1/J362*(Y362/H362),"0")</f>
        <v>0.265625</v>
      </c>
    </row>
    <row r="363" spans="1:68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72</v>
      </c>
      <c r="Q363" s="588"/>
      <c r="R363" s="588"/>
      <c r="S363" s="588"/>
      <c r="T363" s="588"/>
      <c r="U363" s="588"/>
      <c r="V363" s="589"/>
      <c r="W363" s="37" t="s">
        <v>73</v>
      </c>
      <c r="X363" s="569">
        <f>IFERROR(X361/H361,"0")+IFERROR(X362/H362,"0")</f>
        <v>16.666666666666668</v>
      </c>
      <c r="Y363" s="569">
        <f>IFERROR(Y361/H361,"0")+IFERROR(Y362/H362,"0")</f>
        <v>17</v>
      </c>
      <c r="Z363" s="569">
        <f>IFERROR(IF(Z361="",0,Z361),"0")+IFERROR(IF(Z362="",0,Z362),"0")</f>
        <v>0.32266</v>
      </c>
      <c r="AA363" s="570"/>
      <c r="AB363" s="570"/>
      <c r="AC363" s="570"/>
    </row>
    <row r="364" spans="1:68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72</v>
      </c>
      <c r="Q364" s="588"/>
      <c r="R364" s="588"/>
      <c r="S364" s="588"/>
      <c r="T364" s="588"/>
      <c r="U364" s="588"/>
      <c r="V364" s="589"/>
      <c r="W364" s="37" t="s">
        <v>70</v>
      </c>
      <c r="X364" s="569">
        <f>IFERROR(SUM(X361:X362),"0")</f>
        <v>150</v>
      </c>
      <c r="Y364" s="569">
        <f>IFERROR(SUM(Y361:Y362),"0")</f>
        <v>153</v>
      </c>
      <c r="Z364" s="37"/>
      <c r="AA364" s="570"/>
      <c r="AB364" s="570"/>
      <c r="AC364" s="570"/>
    </row>
    <row r="365" spans="1:68" ht="14.25" hidden="1" customHeight="1" x14ac:dyDescent="0.25">
      <c r="A365" s="585" t="s">
        <v>172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579</v>
      </c>
      <c r="B366" s="54" t="s">
        <v>580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70</v>
      </c>
      <c r="X366" s="567">
        <v>20</v>
      </c>
      <c r="Y366" s="568">
        <f>IFERROR(IF(X366="",0,CEILING((X366/$H366),1)*$H366),"")</f>
        <v>27</v>
      </c>
      <c r="Z366" s="36">
        <f>IFERROR(IF(Y366=0,"",ROUNDUP(Y366/H366,0)*0.01898),"")</f>
        <v>5.6940000000000004E-2</v>
      </c>
      <c r="AA366" s="56"/>
      <c r="AB366" s="57"/>
      <c r="AC366" s="417" t="s">
        <v>581</v>
      </c>
      <c r="AG366" s="64"/>
      <c r="AJ366" s="68"/>
      <c r="AK366" s="68">
        <v>0</v>
      </c>
      <c r="BB366" s="418" t="s">
        <v>1</v>
      </c>
      <c r="BM366" s="64">
        <f>IFERROR(X366*I366/H366,"0")</f>
        <v>21.153333333333332</v>
      </c>
      <c r="BN366" s="64">
        <f>IFERROR(Y366*I366/H366,"0")</f>
        <v>28.556999999999999</v>
      </c>
      <c r="BO366" s="64">
        <f>IFERROR(1/J366*(X366/H366),"0")</f>
        <v>3.4722222222222224E-2</v>
      </c>
      <c r="BP366" s="64">
        <f>IFERROR(1/J366*(Y366/H366),"0")</f>
        <v>4.6875E-2</v>
      </c>
    </row>
    <row r="367" spans="1:68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72</v>
      </c>
      <c r="Q367" s="588"/>
      <c r="R367" s="588"/>
      <c r="S367" s="588"/>
      <c r="T367" s="588"/>
      <c r="U367" s="588"/>
      <c r="V367" s="589"/>
      <c r="W367" s="37" t="s">
        <v>73</v>
      </c>
      <c r="X367" s="569">
        <f>IFERROR(X366/H366,"0")</f>
        <v>2.2222222222222223</v>
      </c>
      <c r="Y367" s="569">
        <f>IFERROR(Y366/H366,"0")</f>
        <v>3</v>
      </c>
      <c r="Z367" s="569">
        <f>IFERROR(IF(Z366="",0,Z366),"0")</f>
        <v>5.6940000000000004E-2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72</v>
      </c>
      <c r="Q368" s="588"/>
      <c r="R368" s="588"/>
      <c r="S368" s="588"/>
      <c r="T368" s="588"/>
      <c r="U368" s="588"/>
      <c r="V368" s="589"/>
      <c r="W368" s="37" t="s">
        <v>70</v>
      </c>
      <c r="X368" s="569">
        <f>IFERROR(SUM(X366:X366),"0")</f>
        <v>20</v>
      </c>
      <c r="Y368" s="569">
        <f>IFERROR(SUM(Y366:Y366),"0")</f>
        <v>27</v>
      </c>
      <c r="Z368" s="37"/>
      <c r="AA368" s="570"/>
      <c r="AB368" s="570"/>
      <c r="AC368" s="570"/>
    </row>
    <row r="369" spans="1:68" ht="16.5" hidden="1" customHeight="1" x14ac:dyDescent="0.25">
      <c r="A369" s="595" t="s">
        <v>582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103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583</v>
      </c>
      <c r="B371" s="54" t="s">
        <v>584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70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585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586</v>
      </c>
      <c r="B372" s="54" t="s">
        <v>587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customHeight="1" x14ac:dyDescent="0.25">
      <c r="A373" s="54" t="s">
        <v>589</v>
      </c>
      <c r="B373" s="54" t="s">
        <v>590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70</v>
      </c>
      <c r="X373" s="567">
        <v>50</v>
      </c>
      <c r="Y373" s="568">
        <f>IFERROR(IF(X373="",0,CEILING((X373/$H373),1)*$H373),"")</f>
        <v>60</v>
      </c>
      <c r="Z373" s="36">
        <f>IFERROR(IF(Y373=0,"",ROUNDUP(Y373/H373,0)*0.01898),"")</f>
        <v>9.4899999999999998E-2</v>
      </c>
      <c r="AA373" s="56"/>
      <c r="AB373" s="57"/>
      <c r="AC373" s="423" t="s">
        <v>588</v>
      </c>
      <c r="AG373" s="64"/>
      <c r="AJ373" s="68"/>
      <c r="AK373" s="68">
        <v>0</v>
      </c>
      <c r="BB373" s="424" t="s">
        <v>1</v>
      </c>
      <c r="BM373" s="64">
        <f>IFERROR(X373*I373/H373,"0")</f>
        <v>51.8125</v>
      </c>
      <c r="BN373" s="64">
        <f>IFERROR(Y373*I373/H373,"0")</f>
        <v>62.175000000000004</v>
      </c>
      <c r="BO373" s="64">
        <f>IFERROR(1/J373*(X373/H373),"0")</f>
        <v>6.5104166666666671E-2</v>
      </c>
      <c r="BP373" s="64">
        <f>IFERROR(1/J373*(Y373/H373),"0")</f>
        <v>7.8125E-2</v>
      </c>
    </row>
    <row r="374" spans="1:68" ht="37.5" hidden="1" customHeight="1" x14ac:dyDescent="0.25">
      <c r="A374" s="54" t="s">
        <v>591</v>
      </c>
      <c r="B374" s="54" t="s">
        <v>592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72</v>
      </c>
      <c r="Q375" s="588"/>
      <c r="R375" s="588"/>
      <c r="S375" s="588"/>
      <c r="T375" s="588"/>
      <c r="U375" s="588"/>
      <c r="V375" s="589"/>
      <c r="W375" s="37" t="s">
        <v>73</v>
      </c>
      <c r="X375" s="569">
        <f>IFERROR(X371/H371,"0")+IFERROR(X372/H372,"0")+IFERROR(X373/H373,"0")+IFERROR(X374/H374,"0")</f>
        <v>4.166666666666667</v>
      </c>
      <c r="Y375" s="569">
        <f>IFERROR(Y371/H371,"0")+IFERROR(Y372/H372,"0")+IFERROR(Y373/H373,"0")+IFERROR(Y374/H374,"0")</f>
        <v>5</v>
      </c>
      <c r="Z375" s="569">
        <f>IFERROR(IF(Z371="",0,Z371),"0")+IFERROR(IF(Z372="",0,Z372),"0")+IFERROR(IF(Z373="",0,Z373),"0")+IFERROR(IF(Z374="",0,Z374),"0")</f>
        <v>9.4899999999999998E-2</v>
      </c>
      <c r="AA375" s="570"/>
      <c r="AB375" s="570"/>
      <c r="AC375" s="570"/>
    </row>
    <row r="376" spans="1:68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72</v>
      </c>
      <c r="Q376" s="588"/>
      <c r="R376" s="588"/>
      <c r="S376" s="588"/>
      <c r="T376" s="588"/>
      <c r="U376" s="588"/>
      <c r="V376" s="589"/>
      <c r="W376" s="37" t="s">
        <v>70</v>
      </c>
      <c r="X376" s="569">
        <f>IFERROR(SUM(X371:X374),"0")</f>
        <v>50</v>
      </c>
      <c r="Y376" s="569">
        <f>IFERROR(SUM(Y371:Y374),"0")</f>
        <v>60</v>
      </c>
      <c r="Z376" s="37"/>
      <c r="AA376" s="570"/>
      <c r="AB376" s="570"/>
      <c r="AC376" s="570"/>
    </row>
    <row r="377" spans="1:68" ht="14.25" hidden="1" customHeight="1" x14ac:dyDescent="0.25">
      <c r="A377" s="585" t="s">
        <v>64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593</v>
      </c>
      <c r="B378" s="54" t="s">
        <v>594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72</v>
      </c>
      <c r="Q379" s="588"/>
      <c r="R379" s="588"/>
      <c r="S379" s="588"/>
      <c r="T379" s="588"/>
      <c r="U379" s="588"/>
      <c r="V379" s="589"/>
      <c r="W379" s="37" t="s">
        <v>73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72</v>
      </c>
      <c r="Q380" s="588"/>
      <c r="R380" s="588"/>
      <c r="S380" s="588"/>
      <c r="T380" s="588"/>
      <c r="U380" s="588"/>
      <c r="V380" s="589"/>
      <c r="W380" s="37" t="s">
        <v>70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74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hidden="1" customHeight="1" x14ac:dyDescent="0.25">
      <c r="A382" s="54" t="s">
        <v>596</v>
      </c>
      <c r="B382" s="54" t="s">
        <v>597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70</v>
      </c>
      <c r="X382" s="567">
        <v>0</v>
      </c>
      <c r="Y382" s="568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598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599</v>
      </c>
      <c r="B383" s="54" t="s">
        <v>600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77</v>
      </c>
      <c r="L383" s="32"/>
      <c r="M383" s="33" t="s">
        <v>78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598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72</v>
      </c>
      <c r="Q384" s="588"/>
      <c r="R384" s="588"/>
      <c r="S384" s="588"/>
      <c r="T384" s="588"/>
      <c r="U384" s="588"/>
      <c r="V384" s="589"/>
      <c r="W384" s="37" t="s">
        <v>73</v>
      </c>
      <c r="X384" s="569">
        <f>IFERROR(X382/H382,"0")+IFERROR(X383/H383,"0")</f>
        <v>0</v>
      </c>
      <c r="Y384" s="569">
        <f>IFERROR(Y382/H382,"0")+IFERROR(Y383/H383,"0")</f>
        <v>0</v>
      </c>
      <c r="Z384" s="569">
        <f>IFERROR(IF(Z382="",0,Z382),"0")+IFERROR(IF(Z383="",0,Z383),"0")</f>
        <v>0</v>
      </c>
      <c r="AA384" s="570"/>
      <c r="AB384" s="570"/>
      <c r="AC384" s="570"/>
    </row>
    <row r="385" spans="1:68" hidden="1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72</v>
      </c>
      <c r="Q385" s="588"/>
      <c r="R385" s="588"/>
      <c r="S385" s="588"/>
      <c r="T385" s="588"/>
      <c r="U385" s="588"/>
      <c r="V385" s="589"/>
      <c r="W385" s="37" t="s">
        <v>70</v>
      </c>
      <c r="X385" s="569">
        <f>IFERROR(SUM(X382:X383),"0")</f>
        <v>0</v>
      </c>
      <c r="Y385" s="569">
        <f>IFERROR(SUM(Y382:Y383),"0")</f>
        <v>0</v>
      </c>
      <c r="Z385" s="37"/>
      <c r="AA385" s="570"/>
      <c r="AB385" s="570"/>
      <c r="AC385" s="570"/>
    </row>
    <row r="386" spans="1:68" ht="14.25" hidden="1" customHeight="1" x14ac:dyDescent="0.25">
      <c r="A386" s="585" t="s">
        <v>172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601</v>
      </c>
      <c r="B387" s="54" t="s">
        <v>602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106</v>
      </c>
      <c r="L387" s="32"/>
      <c r="M387" s="33" t="s">
        <v>78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70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603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72</v>
      </c>
      <c r="Q388" s="588"/>
      <c r="R388" s="588"/>
      <c r="S388" s="588"/>
      <c r="T388" s="588"/>
      <c r="U388" s="588"/>
      <c r="V388" s="589"/>
      <c r="W388" s="37" t="s">
        <v>73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72</v>
      </c>
      <c r="Q389" s="588"/>
      <c r="R389" s="588"/>
      <c r="S389" s="588"/>
      <c r="T389" s="588"/>
      <c r="U389" s="588"/>
      <c r="V389" s="589"/>
      <c r="W389" s="37" t="s">
        <v>70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604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605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64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hidden="1" customHeight="1" x14ac:dyDescent="0.25">
      <c r="A393" s="54" t="s">
        <v>606</v>
      </c>
      <c r="B393" s="54" t="s">
        <v>607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609</v>
      </c>
      <c r="B395" s="54" t="s">
        <v>612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42</v>
      </c>
      <c r="Y398" s="568">
        <f t="shared" si="57"/>
        <v>42</v>
      </c>
      <c r="Z398" s="36">
        <f t="shared" si="62"/>
        <v>0.1004</v>
      </c>
      <c r="AA398" s="56"/>
      <c r="AB398" s="57"/>
      <c r="AC398" s="445" t="s">
        <v>608</v>
      </c>
      <c r="AG398" s="64"/>
      <c r="AJ398" s="68"/>
      <c r="AK398" s="68">
        <v>0</v>
      </c>
      <c r="BB398" s="446" t="s">
        <v>1</v>
      </c>
      <c r="BM398" s="64">
        <f t="shared" si="58"/>
        <v>44.599999999999994</v>
      </c>
      <c r="BN398" s="64">
        <f t="shared" si="59"/>
        <v>44.599999999999994</v>
      </c>
      <c r="BO398" s="64">
        <f t="shared" si="60"/>
        <v>8.5470085470085472E-2</v>
      </c>
      <c r="BP398" s="64">
        <f t="shared" si="61"/>
        <v>8.5470085470085472E-2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70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626</v>
      </c>
      <c r="B401" s="54" t="s">
        <v>627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70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629</v>
      </c>
      <c r="B402" s="54" t="s">
        <v>630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72</v>
      </c>
      <c r="Q403" s="588"/>
      <c r="R403" s="588"/>
      <c r="S403" s="588"/>
      <c r="T403" s="588"/>
      <c r="U403" s="588"/>
      <c r="V403" s="589"/>
      <c r="W403" s="37" t="s">
        <v>73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20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20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0.1004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72</v>
      </c>
      <c r="Q404" s="588"/>
      <c r="R404" s="588"/>
      <c r="S404" s="588"/>
      <c r="T404" s="588"/>
      <c r="U404" s="588"/>
      <c r="V404" s="589"/>
      <c r="W404" s="37" t="s">
        <v>70</v>
      </c>
      <c r="X404" s="569">
        <f>IFERROR(SUM(X393:X402),"0")</f>
        <v>42</v>
      </c>
      <c r="Y404" s="569">
        <f>IFERROR(SUM(Y393:Y402),"0")</f>
        <v>42</v>
      </c>
      <c r="Z404" s="37"/>
      <c r="AA404" s="570"/>
      <c r="AB404" s="570"/>
      <c r="AC404" s="570"/>
    </row>
    <row r="405" spans="1:68" ht="14.25" hidden="1" customHeight="1" x14ac:dyDescent="0.25">
      <c r="A405" s="585" t="s">
        <v>74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631</v>
      </c>
      <c r="B406" s="54" t="s">
        <v>632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111</v>
      </c>
      <c r="L406" s="32"/>
      <c r="M406" s="33" t="s">
        <v>78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70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633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77</v>
      </c>
      <c r="L407" s="32"/>
      <c r="M407" s="33" t="s">
        <v>78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72</v>
      </c>
      <c r="Q408" s="588"/>
      <c r="R408" s="588"/>
      <c r="S408" s="588"/>
      <c r="T408" s="588"/>
      <c r="U408" s="588"/>
      <c r="V408" s="589"/>
      <c r="W408" s="37" t="s">
        <v>73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72</v>
      </c>
      <c r="Q409" s="588"/>
      <c r="R409" s="588"/>
      <c r="S409" s="588"/>
      <c r="T409" s="588"/>
      <c r="U409" s="588"/>
      <c r="V409" s="589"/>
      <c r="W409" s="37" t="s">
        <v>70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637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137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638</v>
      </c>
      <c r="B412" s="54" t="s">
        <v>639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77</v>
      </c>
      <c r="L412" s="32"/>
      <c r="M412" s="33" t="s">
        <v>68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70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640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72</v>
      </c>
      <c r="Q413" s="588"/>
      <c r="R413" s="588"/>
      <c r="S413" s="588"/>
      <c r="T413" s="588"/>
      <c r="U413" s="588"/>
      <c r="V413" s="589"/>
      <c r="W413" s="37" t="s">
        <v>73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72</v>
      </c>
      <c r="Q414" s="588"/>
      <c r="R414" s="588"/>
      <c r="S414" s="588"/>
      <c r="T414" s="588"/>
      <c r="U414" s="588"/>
      <c r="V414" s="589"/>
      <c r="W414" s="37" t="s">
        <v>70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64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hidden="1" customHeight="1" x14ac:dyDescent="0.25">
      <c r="A416" s="54" t="s">
        <v>641</v>
      </c>
      <c r="B416" s="54" t="s">
        <v>642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111</v>
      </c>
      <c r="L416" s="32"/>
      <c r="M416" s="33" t="s">
        <v>107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70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650</v>
      </c>
      <c r="B419" s="54" t="s">
        <v>651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649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72</v>
      </c>
      <c r="Q420" s="588"/>
      <c r="R420" s="588"/>
      <c r="S420" s="588"/>
      <c r="T420" s="588"/>
      <c r="U420" s="588"/>
      <c r="V420" s="589"/>
      <c r="W420" s="37" t="s">
        <v>73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hidden="1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72</v>
      </c>
      <c r="Q421" s="588"/>
      <c r="R421" s="588"/>
      <c r="S421" s="588"/>
      <c r="T421" s="588"/>
      <c r="U421" s="588"/>
      <c r="V421" s="589"/>
      <c r="W421" s="37" t="s">
        <v>70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hidden="1" customHeight="1" x14ac:dyDescent="0.25">
      <c r="A422" s="595" t="s">
        <v>652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64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customHeight="1" x14ac:dyDescent="0.25">
      <c r="A424" s="54" t="s">
        <v>653</v>
      </c>
      <c r="B424" s="54" t="s">
        <v>654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70</v>
      </c>
      <c r="X424" s="567">
        <v>40</v>
      </c>
      <c r="Y424" s="568">
        <f>IFERROR(IF(X424="",0,CEILING((X424/$H424),1)*$H424),"")</f>
        <v>40.799999999999997</v>
      </c>
      <c r="Z424" s="36">
        <f>IFERROR(IF(Y424=0,"",ROUNDUP(Y424/H424,0)*0.00651),"")</f>
        <v>0.22134000000000001</v>
      </c>
      <c r="AA424" s="56"/>
      <c r="AB424" s="57"/>
      <c r="AC424" s="469" t="s">
        <v>655</v>
      </c>
      <c r="AG424" s="64"/>
      <c r="AJ424" s="68"/>
      <c r="AK424" s="68">
        <v>0</v>
      </c>
      <c r="BB424" s="470" t="s">
        <v>1</v>
      </c>
      <c r="BM424" s="64">
        <f>IFERROR(X424*I424/H424,"0")</f>
        <v>70</v>
      </c>
      <c r="BN424" s="64">
        <f>IFERROR(Y424*I424/H424,"0")</f>
        <v>71.399999999999991</v>
      </c>
      <c r="BO424" s="64">
        <f>IFERROR(1/J424*(X424/H424),"0")</f>
        <v>0.18315018315018317</v>
      </c>
      <c r="BP424" s="64">
        <f>IFERROR(1/J424*(Y424/H424),"0")</f>
        <v>0.18681318681318682</v>
      </c>
    </row>
    <row r="425" spans="1:68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72</v>
      </c>
      <c r="Q425" s="588"/>
      <c r="R425" s="588"/>
      <c r="S425" s="588"/>
      <c r="T425" s="588"/>
      <c r="U425" s="588"/>
      <c r="V425" s="589"/>
      <c r="W425" s="37" t="s">
        <v>73</v>
      </c>
      <c r="X425" s="569">
        <f>IFERROR(X424/H424,"0")</f>
        <v>33.333333333333336</v>
      </c>
      <c r="Y425" s="569">
        <f>IFERROR(Y424/H424,"0")</f>
        <v>34</v>
      </c>
      <c r="Z425" s="569">
        <f>IFERROR(IF(Z424="",0,Z424),"0")</f>
        <v>0.22134000000000001</v>
      </c>
      <c r="AA425" s="570"/>
      <c r="AB425" s="570"/>
      <c r="AC425" s="570"/>
    </row>
    <row r="426" spans="1:68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72</v>
      </c>
      <c r="Q426" s="588"/>
      <c r="R426" s="588"/>
      <c r="S426" s="588"/>
      <c r="T426" s="588"/>
      <c r="U426" s="588"/>
      <c r="V426" s="589"/>
      <c r="W426" s="37" t="s">
        <v>70</v>
      </c>
      <c r="X426" s="569">
        <f>IFERROR(SUM(X424:X424),"0")</f>
        <v>40</v>
      </c>
      <c r="Y426" s="569">
        <f>IFERROR(SUM(Y424:Y424),"0")</f>
        <v>40.799999999999997</v>
      </c>
      <c r="Z426" s="37"/>
      <c r="AA426" s="570"/>
      <c r="AB426" s="570"/>
      <c r="AC426" s="570"/>
    </row>
    <row r="427" spans="1:68" ht="16.5" hidden="1" customHeight="1" x14ac:dyDescent="0.25">
      <c r="A427" s="595" t="s">
        <v>656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64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657</v>
      </c>
      <c r="B429" s="54" t="s">
        <v>658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70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659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72</v>
      </c>
      <c r="Q430" s="588"/>
      <c r="R430" s="588"/>
      <c r="S430" s="588"/>
      <c r="T430" s="588"/>
      <c r="U430" s="588"/>
      <c r="V430" s="589"/>
      <c r="W430" s="37" t="s">
        <v>73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72</v>
      </c>
      <c r="Q431" s="588"/>
      <c r="R431" s="588"/>
      <c r="S431" s="588"/>
      <c r="T431" s="588"/>
      <c r="U431" s="588"/>
      <c r="V431" s="589"/>
      <c r="W431" s="37" t="s">
        <v>70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660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660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103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661</v>
      </c>
      <c r="B435" s="54" t="s">
        <v>662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100</v>
      </c>
      <c r="Y435" s="568">
        <f t="shared" ref="Y435:Y449" si="63">IFERROR(IF(X435="",0,CEILING((X435/$H435),1)*$H435),"")</f>
        <v>100.32000000000001</v>
      </c>
      <c r="Z435" s="36">
        <f t="shared" ref="Z435:Z441" si="64">IFERROR(IF(Y435=0,"",ROUNDUP(Y435/H435,0)*0.01196),"")</f>
        <v>0.22724</v>
      </c>
      <c r="AA435" s="56"/>
      <c r="AB435" s="57"/>
      <c r="AC435" s="473" t="s">
        <v>663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106.81818181818181</v>
      </c>
      <c r="BN435" s="64">
        <f t="shared" ref="BN435:BN449" si="66">IFERROR(Y435*I435/H435,"0")</f>
        <v>107.16</v>
      </c>
      <c r="BO435" s="64">
        <f t="shared" ref="BO435:BO449" si="67">IFERROR(1/J435*(X435/H435),"0")</f>
        <v>0.18210955710955709</v>
      </c>
      <c r="BP435" s="64">
        <f t="shared" ref="BP435:BP449" si="68">IFERROR(1/J435*(Y435/H435),"0")</f>
        <v>0.18269230769230771</v>
      </c>
    </row>
    <row r="436" spans="1:68" ht="27" hidden="1" customHeight="1" x14ac:dyDescent="0.25">
      <c r="A436" s="54" t="s">
        <v>664</v>
      </c>
      <c r="B436" s="54" t="s">
        <v>665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667</v>
      </c>
      <c r="B437" s="54" t="s">
        <v>668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78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50</v>
      </c>
      <c r="Y437" s="568">
        <f t="shared" si="63"/>
        <v>52.800000000000004</v>
      </c>
      <c r="Z437" s="36">
        <f t="shared" si="64"/>
        <v>0.1196</v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53.409090909090907</v>
      </c>
      <c r="BN437" s="64">
        <f t="shared" si="66"/>
        <v>56.400000000000006</v>
      </c>
      <c r="BO437" s="64">
        <f t="shared" si="67"/>
        <v>9.1054778554778545E-2</v>
      </c>
      <c r="BP437" s="64">
        <f t="shared" si="68"/>
        <v>9.6153846153846159E-2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0" t="s">
        <v>672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674</v>
      </c>
      <c r="B439" s="54" t="s">
        <v>675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150</v>
      </c>
      <c r="Y440" s="568">
        <f t="shared" si="63"/>
        <v>153.12</v>
      </c>
      <c r="Z440" s="36">
        <f t="shared" si="64"/>
        <v>0.34683999999999998</v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160.22727272727272</v>
      </c>
      <c r="BN440" s="64">
        <f t="shared" si="66"/>
        <v>163.56</v>
      </c>
      <c r="BO440" s="64">
        <f t="shared" si="67"/>
        <v>0.27316433566433568</v>
      </c>
      <c r="BP440" s="64">
        <f t="shared" si="68"/>
        <v>0.27884615384615385</v>
      </c>
    </row>
    <row r="441" spans="1:68" ht="16.5" hidden="1" customHeight="1" x14ac:dyDescent="0.25">
      <c r="A441" s="54" t="s">
        <v>680</v>
      </c>
      <c r="B441" s="54" t="s">
        <v>681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77</v>
      </c>
      <c r="L442" s="32"/>
      <c r="M442" s="33" t="s">
        <v>78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685</v>
      </c>
      <c r="B443" s="54" t="s">
        <v>686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120</v>
      </c>
      <c r="Y443" s="568">
        <f t="shared" si="63"/>
        <v>122.4</v>
      </c>
      <c r="Z443" s="36">
        <f>IFERROR(IF(Y443=0,"",ROUNDUP(Y443/H443,0)*0.00902),"")</f>
        <v>0.30668000000000001</v>
      </c>
      <c r="AA443" s="56"/>
      <c r="AB443" s="57"/>
      <c r="AC443" s="489" t="s">
        <v>663</v>
      </c>
      <c r="AG443" s="64"/>
      <c r="AJ443" s="68"/>
      <c r="AK443" s="68">
        <v>0</v>
      </c>
      <c r="BB443" s="490" t="s">
        <v>1</v>
      </c>
      <c r="BM443" s="64">
        <f t="shared" si="65"/>
        <v>127</v>
      </c>
      <c r="BN443" s="64">
        <f t="shared" si="66"/>
        <v>129.54000000000002</v>
      </c>
      <c r="BO443" s="64">
        <f t="shared" si="67"/>
        <v>0.25252525252525254</v>
      </c>
      <c r="BP443" s="64">
        <f t="shared" si="68"/>
        <v>0.25757575757575757</v>
      </c>
    </row>
    <row r="444" spans="1:68" ht="27" hidden="1" customHeight="1" x14ac:dyDescent="0.25">
      <c r="A444" s="54" t="s">
        <v>685</v>
      </c>
      <c r="B444" s="54" t="s">
        <v>687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">
        <v>690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693</v>
      </c>
      <c r="B447" s="54" t="s">
        <v>694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77</v>
      </c>
      <c r="L447" s="32"/>
      <c r="M447" s="33" t="s">
        <v>107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customHeight="1" x14ac:dyDescent="0.25">
      <c r="A448" s="54" t="s">
        <v>695</v>
      </c>
      <c r="B448" s="54" t="s">
        <v>696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7">
        <v>150</v>
      </c>
      <c r="Y448" s="568">
        <f t="shared" si="63"/>
        <v>151.20000000000002</v>
      </c>
      <c r="Z448" s="36">
        <f>IFERROR(IF(Y448=0,"",ROUNDUP(Y448/H448,0)*0.00902),"")</f>
        <v>0.37884000000000001</v>
      </c>
      <c r="AA448" s="56"/>
      <c r="AB448" s="57"/>
      <c r="AC448" s="499" t="s">
        <v>679</v>
      </c>
      <c r="AG448" s="64"/>
      <c r="AJ448" s="68"/>
      <c r="AK448" s="68">
        <v>0</v>
      </c>
      <c r="BB448" s="500" t="s">
        <v>1</v>
      </c>
      <c r="BM448" s="64">
        <f t="shared" si="65"/>
        <v>158.75</v>
      </c>
      <c r="BN448" s="64">
        <f t="shared" si="66"/>
        <v>160.02000000000004</v>
      </c>
      <c r="BO448" s="64">
        <f t="shared" si="67"/>
        <v>0.31565656565656564</v>
      </c>
      <c r="BP448" s="64">
        <f t="shared" si="68"/>
        <v>0.31818181818181823</v>
      </c>
    </row>
    <row r="449" spans="1:68" ht="27" hidden="1" customHeight="1" x14ac:dyDescent="0.25">
      <c r="A449" s="54" t="s">
        <v>695</v>
      </c>
      <c r="B449" s="54" t="s">
        <v>697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679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72</v>
      </c>
      <c r="Q450" s="588"/>
      <c r="R450" s="588"/>
      <c r="S450" s="588"/>
      <c r="T450" s="588"/>
      <c r="U450" s="588"/>
      <c r="V450" s="589"/>
      <c r="W450" s="37" t="s">
        <v>73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131.81818181818181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134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1.3792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72</v>
      </c>
      <c r="Q451" s="588"/>
      <c r="R451" s="588"/>
      <c r="S451" s="588"/>
      <c r="T451" s="588"/>
      <c r="U451" s="588"/>
      <c r="V451" s="589"/>
      <c r="W451" s="37" t="s">
        <v>70</v>
      </c>
      <c r="X451" s="569">
        <f>IFERROR(SUM(X435:X449),"0")</f>
        <v>570</v>
      </c>
      <c r="Y451" s="569">
        <f>IFERROR(SUM(Y435:Y449),"0")</f>
        <v>579.84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137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698</v>
      </c>
      <c r="B453" s="54" t="s">
        <v>699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106</v>
      </c>
      <c r="L453" s="32"/>
      <c r="M453" s="33" t="s">
        <v>78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70</v>
      </c>
      <c r="X453" s="567">
        <v>100</v>
      </c>
      <c r="Y453" s="568">
        <f>IFERROR(IF(X453="",0,CEILING((X453/$H453),1)*$H453),"")</f>
        <v>100.32000000000001</v>
      </c>
      <c r="Z453" s="36">
        <f>IFERROR(IF(Y453=0,"",ROUNDUP(Y453/H453,0)*0.01196),"")</f>
        <v>0.22724</v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106.81818181818181</v>
      </c>
      <c r="BN453" s="64">
        <f>IFERROR(Y453*I453/H453,"0")</f>
        <v>107.16</v>
      </c>
      <c r="BO453" s="64">
        <f>IFERROR(1/J453*(X453/H453),"0")</f>
        <v>0.18210955710955709</v>
      </c>
      <c r="BP453" s="64">
        <f>IFERROR(1/J453*(Y453/H453),"0")</f>
        <v>0.18269230769230771</v>
      </c>
    </row>
    <row r="454" spans="1:68" ht="16.5" hidden="1" customHeight="1" x14ac:dyDescent="0.25">
      <c r="A454" s="54" t="s">
        <v>701</v>
      </c>
      <c r="B454" s="54" t="s">
        <v>702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77</v>
      </c>
      <c r="L454" s="32"/>
      <c r="M454" s="33" t="s">
        <v>78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70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700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703</v>
      </c>
      <c r="B455" s="54" t="s">
        <v>704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70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700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72</v>
      </c>
      <c r="Q456" s="588"/>
      <c r="R456" s="588"/>
      <c r="S456" s="588"/>
      <c r="T456" s="588"/>
      <c r="U456" s="588"/>
      <c r="V456" s="589"/>
      <c r="W456" s="37" t="s">
        <v>73</v>
      </c>
      <c r="X456" s="569">
        <f>IFERROR(X453/H453,"0")+IFERROR(X454/H454,"0")+IFERROR(X455/H455,"0")</f>
        <v>18.939393939393938</v>
      </c>
      <c r="Y456" s="569">
        <f>IFERROR(Y453/H453,"0")+IFERROR(Y454/H454,"0")+IFERROR(Y455/H455,"0")</f>
        <v>19</v>
      </c>
      <c r="Z456" s="569">
        <f>IFERROR(IF(Z453="",0,Z453),"0")+IFERROR(IF(Z454="",0,Z454),"0")+IFERROR(IF(Z455="",0,Z455),"0")</f>
        <v>0.22724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72</v>
      </c>
      <c r="Q457" s="588"/>
      <c r="R457" s="588"/>
      <c r="S457" s="588"/>
      <c r="T457" s="588"/>
      <c r="U457" s="588"/>
      <c r="V457" s="589"/>
      <c r="W457" s="37" t="s">
        <v>70</v>
      </c>
      <c r="X457" s="569">
        <f>IFERROR(SUM(X453:X455),"0")</f>
        <v>100</v>
      </c>
      <c r="Y457" s="569">
        <f>IFERROR(SUM(Y453:Y455),"0")</f>
        <v>100.32000000000001</v>
      </c>
      <c r="Z457" s="37"/>
      <c r="AA457" s="570"/>
      <c r="AB457" s="570"/>
      <c r="AC457" s="570"/>
    </row>
    <row r="458" spans="1:68" ht="14.25" hidden="1" customHeight="1" x14ac:dyDescent="0.25">
      <c r="A458" s="585" t="s">
        <v>64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705</v>
      </c>
      <c r="B459" s="54" t="s">
        <v>706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106</v>
      </c>
      <c r="L459" s="32"/>
      <c r="M459" s="33" t="s">
        <v>107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30</v>
      </c>
      <c r="Y459" s="568">
        <f t="shared" ref="Y459:Y465" si="69">IFERROR(IF(X459="",0,CEILING((X459/$H459),1)*$H459),"")</f>
        <v>31.68</v>
      </c>
      <c r="Z459" s="36">
        <f>IFERROR(IF(Y459=0,"",ROUNDUP(Y459/H459,0)*0.01196),"")</f>
        <v>7.1760000000000004E-2</v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32.04545454545454</v>
      </c>
      <c r="BN459" s="64">
        <f t="shared" ref="BN459:BN465" si="71">IFERROR(Y459*I459/H459,"0")</f>
        <v>33.839999999999996</v>
      </c>
      <c r="BO459" s="64">
        <f t="shared" ref="BO459:BO465" si="72">IFERROR(1/J459*(X459/H459),"0")</f>
        <v>5.4632867132867136E-2</v>
      </c>
      <c r="BP459" s="64">
        <f t="shared" ref="BP459:BP465" si="73">IFERROR(1/J459*(Y459/H459),"0")</f>
        <v>5.7692307692307696E-2</v>
      </c>
    </row>
    <row r="460" spans="1:68" ht="27" customHeight="1" x14ac:dyDescent="0.25">
      <c r="A460" s="54" t="s">
        <v>708</v>
      </c>
      <c r="B460" s="54" t="s">
        <v>709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106</v>
      </c>
      <c r="L460" s="32"/>
      <c r="M460" s="33" t="s">
        <v>68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50</v>
      </c>
      <c r="Y460" s="568">
        <f t="shared" si="69"/>
        <v>52.800000000000004</v>
      </c>
      <c r="Z460" s="36">
        <f>IFERROR(IF(Y460=0,"",ROUNDUP(Y460/H460,0)*0.01196),"")</f>
        <v>0.1196</v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si="70"/>
        <v>53.409090909090907</v>
      </c>
      <c r="BN460" s="64">
        <f t="shared" si="71"/>
        <v>56.400000000000006</v>
      </c>
      <c r="BO460" s="64">
        <f t="shared" si="72"/>
        <v>9.1054778554778545E-2</v>
      </c>
      <c r="BP460" s="64">
        <f t="shared" si="73"/>
        <v>9.6153846153846159E-2</v>
      </c>
    </row>
    <row r="461" spans="1:68" ht="27" customHeight="1" x14ac:dyDescent="0.25">
      <c r="A461" s="54" t="s">
        <v>711</v>
      </c>
      <c r="B461" s="54" t="s">
        <v>712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50</v>
      </c>
      <c r="Y461" s="568">
        <f t="shared" si="69"/>
        <v>52.800000000000004</v>
      </c>
      <c r="Z461" s="36">
        <f>IFERROR(IF(Y461=0,"",ROUNDUP(Y461/H461,0)*0.01196),"")</f>
        <v>0.1196</v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53.409090909090907</v>
      </c>
      <c r="BN461" s="64">
        <f t="shared" si="71"/>
        <v>56.400000000000006</v>
      </c>
      <c r="BO461" s="64">
        <f t="shared" si="72"/>
        <v>9.1054778554778545E-2</v>
      </c>
      <c r="BP461" s="64">
        <f t="shared" si="73"/>
        <v>9.6153846153846159E-2</v>
      </c>
    </row>
    <row r="462" spans="1:68" ht="27" hidden="1" customHeight="1" x14ac:dyDescent="0.25">
      <c r="A462" s="54" t="s">
        <v>714</v>
      </c>
      <c r="B462" s="54" t="s">
        <v>715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707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714</v>
      </c>
      <c r="B463" s="54" t="s">
        <v>716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7">
        <v>30</v>
      </c>
      <c r="Y463" s="568">
        <f t="shared" si="69"/>
        <v>33.6</v>
      </c>
      <c r="Z463" s="36">
        <f>IFERROR(IF(Y463=0,"",ROUNDUP(Y463/H463,0)*0.00902),"")</f>
        <v>6.3140000000000002E-2</v>
      </c>
      <c r="AA463" s="56"/>
      <c r="AB463" s="57"/>
      <c r="AC463" s="517" t="s">
        <v>707</v>
      </c>
      <c r="AG463" s="64"/>
      <c r="AJ463" s="68"/>
      <c r="AK463" s="68">
        <v>0</v>
      </c>
      <c r="BB463" s="518" t="s">
        <v>1</v>
      </c>
      <c r="BM463" s="64">
        <f t="shared" si="70"/>
        <v>43.3125</v>
      </c>
      <c r="BN463" s="64">
        <f t="shared" si="71"/>
        <v>48.510000000000005</v>
      </c>
      <c r="BO463" s="64">
        <f t="shared" si="72"/>
        <v>4.7348484848484848E-2</v>
      </c>
      <c r="BP463" s="64">
        <f t="shared" si="73"/>
        <v>5.3030303030303039E-2</v>
      </c>
    </row>
    <row r="464" spans="1:68" ht="27" customHeight="1" x14ac:dyDescent="0.25">
      <c r="A464" s="54" t="s">
        <v>717</v>
      </c>
      <c r="B464" s="54" t="s">
        <v>718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111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70</v>
      </c>
      <c r="X464" s="567">
        <v>30</v>
      </c>
      <c r="Y464" s="568">
        <f t="shared" si="69"/>
        <v>33.6</v>
      </c>
      <c r="Z464" s="36">
        <f>IFERROR(IF(Y464=0,"",ROUNDUP(Y464/H464,0)*0.00902),"")</f>
        <v>6.3140000000000002E-2</v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41.812500000000007</v>
      </c>
      <c r="BN464" s="64">
        <f t="shared" si="71"/>
        <v>46.830000000000005</v>
      </c>
      <c r="BO464" s="64">
        <f t="shared" si="72"/>
        <v>4.7348484848484848E-2</v>
      </c>
      <c r="BP464" s="64">
        <f t="shared" si="73"/>
        <v>5.3030303030303039E-2</v>
      </c>
    </row>
    <row r="465" spans="1:68" ht="27" customHeight="1" x14ac:dyDescent="0.25">
      <c r="A465" s="54" t="s">
        <v>719</v>
      </c>
      <c r="B465" s="54" t="s">
        <v>720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7">
        <v>90</v>
      </c>
      <c r="Y465" s="568">
        <f t="shared" si="69"/>
        <v>91.2</v>
      </c>
      <c r="Z465" s="36">
        <f>IFERROR(IF(Y465=0,"",ROUNDUP(Y465/H465,0)*0.00902),"")</f>
        <v>0.17138</v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125.43750000000001</v>
      </c>
      <c r="BN465" s="64">
        <f t="shared" si="71"/>
        <v>127.11000000000001</v>
      </c>
      <c r="BO465" s="64">
        <f t="shared" si="72"/>
        <v>0.14204545454545456</v>
      </c>
      <c r="BP465" s="64">
        <f t="shared" si="73"/>
        <v>0.14393939393939395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72</v>
      </c>
      <c r="Q466" s="588"/>
      <c r="R466" s="588"/>
      <c r="S466" s="588"/>
      <c r="T466" s="588"/>
      <c r="U466" s="588"/>
      <c r="V466" s="589"/>
      <c r="W466" s="37" t="s">
        <v>73</v>
      </c>
      <c r="X466" s="569">
        <f>IFERROR(X459/H459,"0")+IFERROR(X460/H460,"0")+IFERROR(X461/H461,"0")+IFERROR(X462/H462,"0")+IFERROR(X463/H463,"0")+IFERROR(X464/H464,"0")+IFERROR(X465/H465,"0")</f>
        <v>55.871212121212118</v>
      </c>
      <c r="Y466" s="569">
        <f>IFERROR(Y459/H459,"0")+IFERROR(Y460/H460,"0")+IFERROR(Y461/H461,"0")+IFERROR(Y462/H462,"0")+IFERROR(Y463/H463,"0")+IFERROR(Y464/H464,"0")+IFERROR(Y465/H465,"0")</f>
        <v>59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0.60861999999999994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72</v>
      </c>
      <c r="Q467" s="588"/>
      <c r="R467" s="588"/>
      <c r="S467" s="588"/>
      <c r="T467" s="588"/>
      <c r="U467" s="588"/>
      <c r="V467" s="589"/>
      <c r="W467" s="37" t="s">
        <v>70</v>
      </c>
      <c r="X467" s="569">
        <f>IFERROR(SUM(X459:X465),"0")</f>
        <v>280</v>
      </c>
      <c r="Y467" s="569">
        <f>IFERROR(SUM(Y459:Y465),"0")</f>
        <v>295.68</v>
      </c>
      <c r="Z467" s="37"/>
      <c r="AA467" s="570"/>
      <c r="AB467" s="570"/>
      <c r="AC467" s="570"/>
    </row>
    <row r="468" spans="1:68" ht="14.25" hidden="1" customHeight="1" x14ac:dyDescent="0.25">
      <c r="A468" s="585" t="s">
        <v>74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721</v>
      </c>
      <c r="B469" s="54" t="s">
        <v>722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106</v>
      </c>
      <c r="L469" s="32"/>
      <c r="M469" s="33" t="s">
        <v>78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70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723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724</v>
      </c>
      <c r="B470" s="54" t="s">
        <v>725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77</v>
      </c>
      <c r="L471" s="32"/>
      <c r="M471" s="33" t="s">
        <v>78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72</v>
      </c>
      <c r="Q472" s="588"/>
      <c r="R472" s="588"/>
      <c r="S472" s="588"/>
      <c r="T472" s="588"/>
      <c r="U472" s="588"/>
      <c r="V472" s="589"/>
      <c r="W472" s="37" t="s">
        <v>73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72</v>
      </c>
      <c r="Q473" s="588"/>
      <c r="R473" s="588"/>
      <c r="S473" s="588"/>
      <c r="T473" s="588"/>
      <c r="U473" s="588"/>
      <c r="V473" s="589"/>
      <c r="W473" s="37" t="s">
        <v>70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730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730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103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731</v>
      </c>
      <c r="B477" s="54" t="s">
        <v>732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55</v>
      </c>
      <c r="P477" s="775" t="s">
        <v>733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45" t="s">
        <v>737</v>
      </c>
      <c r="Q478" s="574"/>
      <c r="R478" s="574"/>
      <c r="S478" s="574"/>
      <c r="T478" s="575"/>
      <c r="U478" s="34"/>
      <c r="V478" s="34"/>
      <c r="W478" s="35" t="s">
        <v>70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738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739</v>
      </c>
      <c r="B479" s="54" t="s">
        <v>740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3" t="s">
        <v>741</v>
      </c>
      <c r="Q479" s="574"/>
      <c r="R479" s="574"/>
      <c r="S479" s="574"/>
      <c r="T479" s="575"/>
      <c r="U479" s="34"/>
      <c r="V479" s="34"/>
      <c r="W479" s="35" t="s">
        <v>70</v>
      </c>
      <c r="X479" s="567">
        <v>20</v>
      </c>
      <c r="Y479" s="568">
        <f>IFERROR(IF(X479="",0,CEILING((X479/$H479),1)*$H479),"")</f>
        <v>24</v>
      </c>
      <c r="Z479" s="36">
        <f>IFERROR(IF(Y479=0,"",ROUNDUP(Y479/H479,0)*0.01898),"")</f>
        <v>3.7960000000000001E-2</v>
      </c>
      <c r="AA479" s="56"/>
      <c r="AB479" s="57"/>
      <c r="AC479" s="533" t="s">
        <v>742</v>
      </c>
      <c r="AG479" s="64"/>
      <c r="AJ479" s="68"/>
      <c r="AK479" s="68">
        <v>0</v>
      </c>
      <c r="BB479" s="534" t="s">
        <v>1</v>
      </c>
      <c r="BM479" s="64">
        <f>IFERROR(X479*I479/H479,"0")</f>
        <v>20.725000000000001</v>
      </c>
      <c r="BN479" s="64">
        <f>IFERROR(Y479*I479/H479,"0")</f>
        <v>24.87</v>
      </c>
      <c r="BO479" s="64">
        <f>IFERROR(1/J479*(X479/H479),"0")</f>
        <v>2.6041666666666668E-2</v>
      </c>
      <c r="BP479" s="64">
        <f>IFERROR(1/J479*(Y479/H479),"0")</f>
        <v>3.125E-2</v>
      </c>
    </row>
    <row r="480" spans="1:68" ht="27" hidden="1" customHeight="1" x14ac:dyDescent="0.25">
      <c r="A480" s="54" t="s">
        <v>743</v>
      </c>
      <c r="B480" s="54" t="s">
        <v>744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111</v>
      </c>
      <c r="L480" s="32"/>
      <c r="M480" s="33" t="s">
        <v>78</v>
      </c>
      <c r="N480" s="33"/>
      <c r="O480" s="32">
        <v>55</v>
      </c>
      <c r="P480" s="705" t="s">
        <v>745</v>
      </c>
      <c r="Q480" s="574"/>
      <c r="R480" s="574"/>
      <c r="S480" s="574"/>
      <c r="T480" s="575"/>
      <c r="U480" s="34"/>
      <c r="V480" s="34"/>
      <c r="W480" s="35" t="s">
        <v>70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734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72</v>
      </c>
      <c r="Q481" s="588"/>
      <c r="R481" s="588"/>
      <c r="S481" s="588"/>
      <c r="T481" s="588"/>
      <c r="U481" s="588"/>
      <c r="V481" s="589"/>
      <c r="W481" s="37" t="s">
        <v>73</v>
      </c>
      <c r="X481" s="569">
        <f>IFERROR(X477/H477,"0")+IFERROR(X478/H478,"0")+IFERROR(X479/H479,"0")+IFERROR(X480/H480,"0")</f>
        <v>1.6666666666666667</v>
      </c>
      <c r="Y481" s="569">
        <f>IFERROR(Y477/H477,"0")+IFERROR(Y478/H478,"0")+IFERROR(Y479/H479,"0")+IFERROR(Y480/H480,"0")</f>
        <v>2</v>
      </c>
      <c r="Z481" s="569">
        <f>IFERROR(IF(Z477="",0,Z477),"0")+IFERROR(IF(Z478="",0,Z478),"0")+IFERROR(IF(Z479="",0,Z479),"0")+IFERROR(IF(Z480="",0,Z480),"0")</f>
        <v>3.7960000000000001E-2</v>
      </c>
      <c r="AA481" s="570"/>
      <c r="AB481" s="570"/>
      <c r="AC481" s="570"/>
    </row>
    <row r="482" spans="1:68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72</v>
      </c>
      <c r="Q482" s="588"/>
      <c r="R482" s="588"/>
      <c r="S482" s="588"/>
      <c r="T482" s="588"/>
      <c r="U482" s="588"/>
      <c r="V482" s="589"/>
      <c r="W482" s="37" t="s">
        <v>70</v>
      </c>
      <c r="X482" s="569">
        <f>IFERROR(SUM(X477:X480),"0")</f>
        <v>20</v>
      </c>
      <c r="Y482" s="569">
        <f>IFERROR(SUM(Y477:Y480),"0")</f>
        <v>24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137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746</v>
      </c>
      <c r="B484" s="54" t="s">
        <v>747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106</v>
      </c>
      <c r="L484" s="32"/>
      <c r="M484" s="33" t="s">
        <v>78</v>
      </c>
      <c r="N484" s="33"/>
      <c r="O484" s="32">
        <v>50</v>
      </c>
      <c r="P484" s="887" t="s">
        <v>748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746</v>
      </c>
      <c r="B485" s="54" t="s">
        <v>750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88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753</v>
      </c>
      <c r="B486" s="54" t="s">
        <v>754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48" t="s">
        <v>755</v>
      </c>
      <c r="Q486" s="574"/>
      <c r="R486" s="574"/>
      <c r="S486" s="574"/>
      <c r="T486" s="575"/>
      <c r="U486" s="34"/>
      <c r="V486" s="34"/>
      <c r="W486" s="35" t="s">
        <v>70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749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111</v>
      </c>
      <c r="L487" s="32"/>
      <c r="M487" s="33" t="s">
        <v>107</v>
      </c>
      <c r="N487" s="33"/>
      <c r="O487" s="32">
        <v>50</v>
      </c>
      <c r="P487" s="797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72</v>
      </c>
      <c r="Q488" s="588"/>
      <c r="R488" s="588"/>
      <c r="S488" s="588"/>
      <c r="T488" s="588"/>
      <c r="U488" s="588"/>
      <c r="V488" s="589"/>
      <c r="W488" s="37" t="s">
        <v>73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72</v>
      </c>
      <c r="Q489" s="588"/>
      <c r="R489" s="588"/>
      <c r="S489" s="588"/>
      <c r="T489" s="588"/>
      <c r="U489" s="588"/>
      <c r="V489" s="589"/>
      <c r="W489" s="37" t="s">
        <v>70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64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760</v>
      </c>
      <c r="B491" s="54" t="s">
        <v>761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111</v>
      </c>
      <c r="L491" s="32"/>
      <c r="M491" s="33" t="s">
        <v>68</v>
      </c>
      <c r="N491" s="33"/>
      <c r="O491" s="32">
        <v>40</v>
      </c>
      <c r="P491" s="718" t="s">
        <v>762</v>
      </c>
      <c r="Q491" s="574"/>
      <c r="R491" s="574"/>
      <c r="S491" s="574"/>
      <c r="T491" s="575"/>
      <c r="U491" s="34"/>
      <c r="V491" s="34"/>
      <c r="W491" s="35" t="s">
        <v>70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1" t="s">
        <v>766</v>
      </c>
      <c r="Q492" s="574"/>
      <c r="R492" s="574"/>
      <c r="S492" s="574"/>
      <c r="T492" s="575"/>
      <c r="U492" s="34"/>
      <c r="V492" s="34"/>
      <c r="W492" s="35" t="s">
        <v>70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72</v>
      </c>
      <c r="Q493" s="588"/>
      <c r="R493" s="588"/>
      <c r="S493" s="588"/>
      <c r="T493" s="588"/>
      <c r="U493" s="588"/>
      <c r="V493" s="589"/>
      <c r="W493" s="37" t="s">
        <v>73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72</v>
      </c>
      <c r="Q494" s="588"/>
      <c r="R494" s="588"/>
      <c r="S494" s="588"/>
      <c r="T494" s="588"/>
      <c r="U494" s="588"/>
      <c r="V494" s="589"/>
      <c r="W494" s="37" t="s">
        <v>70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customHeight="1" x14ac:dyDescent="0.25">
      <c r="A496" s="54" t="s">
        <v>768</v>
      </c>
      <c r="B496" s="54" t="s">
        <v>769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106</v>
      </c>
      <c r="L496" s="32"/>
      <c r="M496" s="33" t="s">
        <v>93</v>
      </c>
      <c r="N496" s="33"/>
      <c r="O496" s="32">
        <v>45</v>
      </c>
      <c r="P496" s="744" t="s">
        <v>770</v>
      </c>
      <c r="Q496" s="574"/>
      <c r="R496" s="574"/>
      <c r="S496" s="574"/>
      <c r="T496" s="575"/>
      <c r="U496" s="34"/>
      <c r="V496" s="34"/>
      <c r="W496" s="35" t="s">
        <v>70</v>
      </c>
      <c r="X496" s="567">
        <v>700</v>
      </c>
      <c r="Y496" s="568">
        <f>IFERROR(IF(X496="",0,CEILING((X496/$H496),1)*$H496),"")</f>
        <v>702</v>
      </c>
      <c r="Z496" s="36">
        <f>IFERROR(IF(Y496=0,"",ROUNDUP(Y496/H496,0)*0.01898),"")</f>
        <v>1.48044</v>
      </c>
      <c r="AA496" s="56"/>
      <c r="AB496" s="57"/>
      <c r="AC496" s="549" t="s">
        <v>771</v>
      </c>
      <c r="AG496" s="64"/>
      <c r="AJ496" s="68"/>
      <c r="AK496" s="68">
        <v>0</v>
      </c>
      <c r="BB496" s="550" t="s">
        <v>1</v>
      </c>
      <c r="BM496" s="64">
        <f>IFERROR(X496*I496/H496,"0")</f>
        <v>740.36666666666667</v>
      </c>
      <c r="BN496" s="64">
        <f>IFERROR(Y496*I496/H496,"0")</f>
        <v>742.48199999999997</v>
      </c>
      <c r="BO496" s="64">
        <f>IFERROR(1/J496*(X496/H496),"0")</f>
        <v>1.2152777777777777</v>
      </c>
      <c r="BP496" s="64">
        <f>IFERROR(1/J496*(Y496/H496),"0")</f>
        <v>1.21875</v>
      </c>
    </row>
    <row r="497" spans="1:68" ht="27" hidden="1" customHeight="1" x14ac:dyDescent="0.25">
      <c r="A497" s="54" t="s">
        <v>772</v>
      </c>
      <c r="B497" s="54" t="s">
        <v>773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77</v>
      </c>
      <c r="L497" s="32"/>
      <c r="M497" s="33" t="s">
        <v>93</v>
      </c>
      <c r="N497" s="33"/>
      <c r="O497" s="32">
        <v>45</v>
      </c>
      <c r="P497" s="884" t="s">
        <v>774</v>
      </c>
      <c r="Q497" s="574"/>
      <c r="R497" s="574"/>
      <c r="S497" s="574"/>
      <c r="T497" s="575"/>
      <c r="U497" s="34"/>
      <c r="V497" s="34"/>
      <c r="W497" s="35" t="s">
        <v>70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771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72</v>
      </c>
      <c r="Q498" s="588"/>
      <c r="R498" s="588"/>
      <c r="S498" s="588"/>
      <c r="T498" s="588"/>
      <c r="U498" s="588"/>
      <c r="V498" s="589"/>
      <c r="W498" s="37" t="s">
        <v>73</v>
      </c>
      <c r="X498" s="569">
        <f>IFERROR(X496/H496,"0")+IFERROR(X497/H497,"0")</f>
        <v>77.777777777777771</v>
      </c>
      <c r="Y498" s="569">
        <f>IFERROR(Y496/H496,"0")+IFERROR(Y497/H497,"0")</f>
        <v>78</v>
      </c>
      <c r="Z498" s="569">
        <f>IFERROR(IF(Z496="",0,Z496),"0")+IFERROR(IF(Z497="",0,Z497),"0")</f>
        <v>1.48044</v>
      </c>
      <c r="AA498" s="570"/>
      <c r="AB498" s="570"/>
      <c r="AC498" s="570"/>
    </row>
    <row r="499" spans="1:68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72</v>
      </c>
      <c r="Q499" s="588"/>
      <c r="R499" s="588"/>
      <c r="S499" s="588"/>
      <c r="T499" s="588"/>
      <c r="U499" s="588"/>
      <c r="V499" s="589"/>
      <c r="W499" s="37" t="s">
        <v>70</v>
      </c>
      <c r="X499" s="569">
        <f>IFERROR(SUM(X496:X497),"0")</f>
        <v>700</v>
      </c>
      <c r="Y499" s="569">
        <f>IFERROR(SUM(Y496:Y497),"0")</f>
        <v>702</v>
      </c>
      <c r="Z499" s="37"/>
      <c r="AA499" s="570"/>
      <c r="AB499" s="570"/>
      <c r="AC499" s="570"/>
    </row>
    <row r="500" spans="1:68" ht="14.25" hidden="1" customHeight="1" x14ac:dyDescent="0.25">
      <c r="A500" s="585" t="s">
        <v>172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775</v>
      </c>
      <c r="B501" s="54" t="s">
        <v>776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106</v>
      </c>
      <c r="L501" s="32"/>
      <c r="M501" s="33" t="s">
        <v>78</v>
      </c>
      <c r="N501" s="33"/>
      <c r="O501" s="32">
        <v>40</v>
      </c>
      <c r="P501" s="717" t="s">
        <v>777</v>
      </c>
      <c r="Q501" s="574"/>
      <c r="R501" s="574"/>
      <c r="S501" s="574"/>
      <c r="T501" s="575"/>
      <c r="U501" s="34"/>
      <c r="V501" s="34"/>
      <c r="W501" s="35" t="s">
        <v>70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778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780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106</v>
      </c>
      <c r="L502" s="32"/>
      <c r="M502" s="33" t="s">
        <v>93</v>
      </c>
      <c r="N502" s="33"/>
      <c r="O502" s="32">
        <v>40</v>
      </c>
      <c r="P502" s="592" t="s">
        <v>781</v>
      </c>
      <c r="Q502" s="574"/>
      <c r="R502" s="574"/>
      <c r="S502" s="574"/>
      <c r="T502" s="575"/>
      <c r="U502" s="34"/>
      <c r="V502" s="34"/>
      <c r="W502" s="35" t="s">
        <v>70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782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72</v>
      </c>
      <c r="Q503" s="588"/>
      <c r="R503" s="588"/>
      <c r="S503" s="588"/>
      <c r="T503" s="588"/>
      <c r="U503" s="588"/>
      <c r="V503" s="589"/>
      <c r="W503" s="37" t="s">
        <v>73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72</v>
      </c>
      <c r="Q504" s="588"/>
      <c r="R504" s="588"/>
      <c r="S504" s="588"/>
      <c r="T504" s="588"/>
      <c r="U504" s="588"/>
      <c r="V504" s="589"/>
      <c r="W504" s="37" t="s">
        <v>70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783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137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784</v>
      </c>
      <c r="B507" s="54" t="s">
        <v>785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106</v>
      </c>
      <c r="L507" s="32"/>
      <c r="M507" s="33" t="s">
        <v>107</v>
      </c>
      <c r="N507" s="33"/>
      <c r="O507" s="32">
        <v>50</v>
      </c>
      <c r="P507" s="835" t="s">
        <v>786</v>
      </c>
      <c r="Q507" s="574"/>
      <c r="R507" s="574"/>
      <c r="S507" s="574"/>
      <c r="T507" s="575"/>
      <c r="U507" s="34"/>
      <c r="V507" s="34"/>
      <c r="W507" s="35" t="s">
        <v>70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72</v>
      </c>
      <c r="Q508" s="588"/>
      <c r="R508" s="588"/>
      <c r="S508" s="588"/>
      <c r="T508" s="588"/>
      <c r="U508" s="588"/>
      <c r="V508" s="589"/>
      <c r="W508" s="37" t="s">
        <v>73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72</v>
      </c>
      <c r="Q509" s="588"/>
      <c r="R509" s="588"/>
      <c r="S509" s="588"/>
      <c r="T509" s="588"/>
      <c r="U509" s="588"/>
      <c r="V509" s="589"/>
      <c r="W509" s="37" t="s">
        <v>70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788</v>
      </c>
      <c r="Q510" s="577"/>
      <c r="R510" s="577"/>
      <c r="S510" s="577"/>
      <c r="T510" s="577"/>
      <c r="U510" s="577"/>
      <c r="V510" s="578"/>
      <c r="W510" s="37" t="s">
        <v>70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17677.599999999999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17861.37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789</v>
      </c>
      <c r="Q511" s="577"/>
      <c r="R511" s="577"/>
      <c r="S511" s="577"/>
      <c r="T511" s="577"/>
      <c r="U511" s="577"/>
      <c r="V511" s="578"/>
      <c r="W511" s="37" t="s">
        <v>70</v>
      </c>
      <c r="X511" s="569">
        <f>IFERROR(SUM(BM22:BM507),"0")</f>
        <v>18779.141823406477</v>
      </c>
      <c r="Y511" s="569">
        <f>IFERROR(SUM(BN22:BN507),"0")</f>
        <v>18976.772000000008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790</v>
      </c>
      <c r="Q512" s="577"/>
      <c r="R512" s="577"/>
      <c r="S512" s="577"/>
      <c r="T512" s="577"/>
      <c r="U512" s="577"/>
      <c r="V512" s="578"/>
      <c r="W512" s="37" t="s">
        <v>791</v>
      </c>
      <c r="X512" s="38">
        <f>ROUNDUP(SUM(BO22:BO507),0)</f>
        <v>32</v>
      </c>
      <c r="Y512" s="38">
        <f>ROUNDUP(SUM(BP22:BP507),0)</f>
        <v>32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792</v>
      </c>
      <c r="Q513" s="577"/>
      <c r="R513" s="577"/>
      <c r="S513" s="577"/>
      <c r="T513" s="577"/>
      <c r="U513" s="577"/>
      <c r="V513" s="578"/>
      <c r="W513" s="37" t="s">
        <v>70</v>
      </c>
      <c r="X513" s="569">
        <f>GrossWeightTotal+PalletQtyTotal*25</f>
        <v>19579.141823406477</v>
      </c>
      <c r="Y513" s="569">
        <f>GrossWeightTotalR+PalletQtyTotalR*25</f>
        <v>19776.772000000008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793</v>
      </c>
      <c r="Q514" s="577"/>
      <c r="R514" s="577"/>
      <c r="S514" s="577"/>
      <c r="T514" s="577"/>
      <c r="U514" s="577"/>
      <c r="V514" s="578"/>
      <c r="W514" s="37" t="s">
        <v>791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3704.2875811927529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3738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794</v>
      </c>
      <c r="Q515" s="577"/>
      <c r="R515" s="577"/>
      <c r="S515" s="577"/>
      <c r="T515" s="577"/>
      <c r="U515" s="577"/>
      <c r="V515" s="578"/>
      <c r="W515" s="39" t="s">
        <v>795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36.923189999999998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796</v>
      </c>
      <c r="B517" s="564" t="s">
        <v>63</v>
      </c>
      <c r="C517" s="571" t="s">
        <v>101</v>
      </c>
      <c r="D517" s="623"/>
      <c r="E517" s="623"/>
      <c r="F517" s="623"/>
      <c r="G517" s="623"/>
      <c r="H517" s="572"/>
      <c r="I517" s="571" t="s">
        <v>259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547</v>
      </c>
      <c r="U517" s="572"/>
      <c r="V517" s="571" t="s">
        <v>604</v>
      </c>
      <c r="W517" s="623"/>
      <c r="X517" s="623"/>
      <c r="Y517" s="572"/>
      <c r="Z517" s="564" t="s">
        <v>660</v>
      </c>
      <c r="AA517" s="571" t="s">
        <v>730</v>
      </c>
      <c r="AB517" s="572"/>
      <c r="AC517" s="52"/>
      <c r="AF517" s="565"/>
    </row>
    <row r="518" spans="1:32" ht="14.25" customHeight="1" thickTop="1" x14ac:dyDescent="0.2">
      <c r="A518" s="795" t="s">
        <v>797</v>
      </c>
      <c r="B518" s="571" t="s">
        <v>63</v>
      </c>
      <c r="C518" s="571" t="s">
        <v>102</v>
      </c>
      <c r="D518" s="571" t="s">
        <v>119</v>
      </c>
      <c r="E518" s="571" t="s">
        <v>179</v>
      </c>
      <c r="F518" s="571" t="s">
        <v>202</v>
      </c>
      <c r="G518" s="571" t="s">
        <v>235</v>
      </c>
      <c r="H518" s="571" t="s">
        <v>101</v>
      </c>
      <c r="I518" s="571" t="s">
        <v>260</v>
      </c>
      <c r="J518" s="571" t="s">
        <v>300</v>
      </c>
      <c r="K518" s="571" t="s">
        <v>361</v>
      </c>
      <c r="L518" s="571" t="s">
        <v>402</v>
      </c>
      <c r="M518" s="571" t="s">
        <v>418</v>
      </c>
      <c r="N518" s="565"/>
      <c r="O518" s="571" t="s">
        <v>431</v>
      </c>
      <c r="P518" s="571" t="s">
        <v>441</v>
      </c>
      <c r="Q518" s="571" t="s">
        <v>448</v>
      </c>
      <c r="R518" s="571" t="s">
        <v>453</v>
      </c>
      <c r="S518" s="571" t="s">
        <v>537</v>
      </c>
      <c r="T518" s="571" t="s">
        <v>548</v>
      </c>
      <c r="U518" s="571" t="s">
        <v>582</v>
      </c>
      <c r="V518" s="571" t="s">
        <v>605</v>
      </c>
      <c r="W518" s="571" t="s">
        <v>637</v>
      </c>
      <c r="X518" s="571" t="s">
        <v>652</v>
      </c>
      <c r="Y518" s="571" t="s">
        <v>656</v>
      </c>
      <c r="Z518" s="571" t="s">
        <v>660</v>
      </c>
      <c r="AA518" s="571" t="s">
        <v>730</v>
      </c>
      <c r="AB518" s="571" t="s">
        <v>783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798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431.20000000000005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1485</v>
      </c>
      <c r="E520" s="46">
        <f>IFERROR(Y89*1,"0")+IFERROR(Y90*1,"0")+IFERROR(Y91*1,"0")+IFERROR(Y95*1,"0")+IFERROR(Y96*1,"0")+IFERROR(Y97*1,"0")+IFERROR(Y98*1,"0")+IFERROR(Y99*1,"0")+IFERROR(Y100*1,"0")</f>
        <v>1260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2167.0200000000004</v>
      </c>
      <c r="G520" s="46">
        <f>IFERROR(Y131*1,"0")+IFERROR(Y132*1,"0")+IFERROR(Y136*1,"0")+IFERROR(Y137*1,"0")+IFERROR(Y141*1,"0")+IFERROR(Y142*1,"0")</f>
        <v>190.32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540.11999999999989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2197.4999999999995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105.77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283.2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730.2</v>
      </c>
      <c r="S520" s="46">
        <f>IFERROR(Y338*1,"0")+IFERROR(Y339*1,"0")+IFERROR(Y340*1,"0")</f>
        <v>1016.4000000000001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5610</v>
      </c>
      <c r="U520" s="46">
        <f>IFERROR(Y371*1,"0")+IFERROR(Y372*1,"0")+IFERROR(Y373*1,"0")+IFERROR(Y374*1,"0")+IFERROR(Y378*1,"0")+IFERROR(Y382*1,"0")+IFERROR(Y383*1,"0")+IFERROR(Y387*1,"0")</f>
        <v>60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42</v>
      </c>
      <c r="W520" s="46">
        <f>IFERROR(Y412*1,"0")+IFERROR(Y416*1,"0")+IFERROR(Y417*1,"0")+IFERROR(Y418*1,"0")+IFERROR(Y419*1,"0")</f>
        <v>0</v>
      </c>
      <c r="X520" s="46">
        <f>IFERROR(Y424*1,"0")</f>
        <v>40.799999999999997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975.84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726</v>
      </c>
      <c r="AB520" s="46">
        <f>IFERROR(Y507*1,"0")</f>
        <v>0</v>
      </c>
      <c r="AC520" s="52"/>
      <c r="AF520" s="565"/>
    </row>
  </sheetData>
  <sheetProtection algorithmName="SHA-512" hashValue="RzVs0D8fSQqyUFZ27iuZp4B0TRoTe7y6zytIJyz+Chstk8nUs5Jn++m3216zPWTFWPph7Kma9+2fxE7nozuBtw==" saltValue="ZITlbe1t9IPlCVyNmvTQkA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15,00"/>
        <filter val="1 055,00"/>
        <filter val="1 100,00"/>
        <filter val="1 390,00"/>
        <filter val="1 400,00"/>
        <filter val="1 440,00"/>
        <filter val="1 500,00"/>
        <filter val="1,67"/>
        <filter val="10,50"/>
        <filter val="100,00"/>
        <filter val="105,00"/>
        <filter val="116,67"/>
        <filter val="118,52"/>
        <filter val="12,50"/>
        <filter val="120,00"/>
        <filter val="128,52"/>
        <filter val="131,82"/>
        <filter val="140,00"/>
        <filter val="150,00"/>
        <filter val="16,50"/>
        <filter val="16,67"/>
        <filter val="17 677,60"/>
        <filter val="175,00"/>
        <filter val="18 779,14"/>
        <filter val="18,94"/>
        <filter val="185,19"/>
        <filter val="19 579,14"/>
        <filter val="196,00"/>
        <filter val="2,22"/>
        <filter val="2,75"/>
        <filter val="2,78"/>
        <filter val="20,00"/>
        <filter val="20,72"/>
        <filter val="200,00"/>
        <filter val="207,14"/>
        <filter val="208,52"/>
        <filter val="21,00"/>
        <filter val="21,67"/>
        <filter val="225,00"/>
        <filter val="230,37"/>
        <filter val="25,00"/>
        <filter val="250,00"/>
        <filter val="27,50"/>
        <filter val="280,00"/>
        <filter val="286,67"/>
        <filter val="3 704,29"/>
        <filter val="3,50"/>
        <filter val="30,00"/>
        <filter val="319,44"/>
        <filter val="32"/>
        <filter val="32,00"/>
        <filter val="320,00"/>
        <filter val="33,33"/>
        <filter val="35,00"/>
        <filter val="36,00"/>
        <filter val="375,00"/>
        <filter val="385,00"/>
        <filter val="4 300,00"/>
        <filter val="4,17"/>
        <filter val="40,00"/>
        <filter val="400,00"/>
        <filter val="42,00"/>
        <filter val="430,00"/>
        <filter val="45,00"/>
        <filter val="450,00"/>
        <filter val="48,00"/>
        <filter val="483,33"/>
        <filter val="495,00"/>
        <filter val="5,13"/>
        <filter val="5,50"/>
        <filter val="5,83"/>
        <filter val="50,00"/>
        <filter val="500,00"/>
        <filter val="503,74"/>
        <filter val="52,00"/>
        <filter val="520,00"/>
        <filter val="55,87"/>
        <filter val="570,00"/>
        <filter val="600,00"/>
        <filter val="630,00"/>
        <filter val="650,00"/>
        <filter val="66,48"/>
        <filter val="695,00"/>
        <filter val="7,00"/>
        <filter val="70,00"/>
        <filter val="700,00"/>
        <filter val="72,60"/>
        <filter val="728,00"/>
        <filter val="73,33"/>
        <filter val="75,00"/>
        <filter val="77,78"/>
        <filter val="8,33"/>
        <filter val="80,00"/>
        <filter val="83,89"/>
        <filter val="855,00"/>
        <filter val="90,00"/>
        <filter val="900,00"/>
        <filter val="95,00"/>
        <filter val="96,00"/>
        <filter val="97,22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2 X346:X347 X349 X35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2" xr:uid="{00000000-0002-0000-0000-000012000000}">
      <formula1>IF(AK292&gt;0,OR(X292=0,AND(IF(X292-AK292&gt;=0,TRUE,FALSE),X292&gt;0,IF(X292/(H292*K292)=ROUND(X292/(H292*K292),0),TRUE,FALSE))),FALSE)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801</v>
      </c>
      <c r="D6" s="47" t="s">
        <v>802</v>
      </c>
      <c r="E6" s="47"/>
    </row>
    <row r="8" spans="2:8" x14ac:dyDescent="0.2">
      <c r="B8" s="47" t="s">
        <v>19</v>
      </c>
      <c r="C8" s="47" t="s">
        <v>801</v>
      </c>
      <c r="D8" s="47"/>
      <c r="E8" s="47"/>
    </row>
    <row r="10" spans="2:8" x14ac:dyDescent="0.2">
      <c r="B10" s="47" t="s">
        <v>803</v>
      </c>
      <c r="C10" s="47"/>
      <c r="D10" s="47"/>
      <c r="E10" s="47"/>
    </row>
    <row r="11" spans="2:8" x14ac:dyDescent="0.2">
      <c r="B11" s="47" t="s">
        <v>804</v>
      </c>
      <c r="C11" s="47"/>
      <c r="D11" s="47"/>
      <c r="E11" s="47"/>
    </row>
    <row r="12" spans="2:8" x14ac:dyDescent="0.2">
      <c r="B12" s="47" t="s">
        <v>805</v>
      </c>
      <c r="C12" s="47"/>
      <c r="D12" s="47"/>
      <c r="E12" s="47"/>
    </row>
    <row r="13" spans="2:8" x14ac:dyDescent="0.2">
      <c r="B13" s="47" t="s">
        <v>806</v>
      </c>
      <c r="C13" s="47"/>
      <c r="D13" s="47"/>
      <c r="E13" s="47"/>
    </row>
    <row r="14" spans="2:8" x14ac:dyDescent="0.2">
      <c r="B14" s="47" t="s">
        <v>807</v>
      </c>
      <c r="C14" s="47"/>
      <c r="D14" s="47"/>
      <c r="E14" s="47"/>
    </row>
    <row r="15" spans="2:8" x14ac:dyDescent="0.2">
      <c r="B15" s="47" t="s">
        <v>808</v>
      </c>
      <c r="C15" s="47"/>
      <c r="D15" s="47"/>
      <c r="E15" s="47"/>
    </row>
    <row r="16" spans="2:8" x14ac:dyDescent="0.2">
      <c r="B16" s="47" t="s">
        <v>809</v>
      </c>
      <c r="C16" s="47"/>
      <c r="D16" s="47"/>
      <c r="E16" s="47"/>
    </row>
    <row r="17" spans="2:5" x14ac:dyDescent="0.2">
      <c r="B17" s="47" t="s">
        <v>810</v>
      </c>
      <c r="C17" s="47"/>
      <c r="D17" s="47"/>
      <c r="E17" s="47"/>
    </row>
    <row r="18" spans="2:5" x14ac:dyDescent="0.2">
      <c r="B18" s="47" t="s">
        <v>811</v>
      </c>
      <c r="C18" s="47"/>
      <c r="D18" s="47"/>
      <c r="E18" s="47"/>
    </row>
    <row r="19" spans="2:5" x14ac:dyDescent="0.2">
      <c r="B19" s="47" t="s">
        <v>812</v>
      </c>
      <c r="C19" s="47"/>
      <c r="D19" s="47"/>
      <c r="E19" s="47"/>
    </row>
    <row r="20" spans="2:5" x14ac:dyDescent="0.2">
      <c r="B20" s="47" t="s">
        <v>813</v>
      </c>
      <c r="C20" s="47"/>
      <c r="D20" s="47"/>
      <c r="E20" s="47"/>
    </row>
  </sheetData>
  <sheetProtection algorithmName="SHA-512" hashValue="UKxesveqnVIGRxy2KVaPiDLQSUBi90kl67mDUvJmrUWTnmbtvajxvB3EG1ZTh0xpwedkzyjtlzIUIupBqVzoGA==" saltValue="ygU+E48C5JQyXzUhig2im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2025-07-30T09:12:10Z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