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8,25 Ост СЫР филиалы\"/>
    </mc:Choice>
  </mc:AlternateContent>
  <xr:revisionPtr revIDLastSave="0" documentId="13_ncr:1_{5553B92E-591A-42A0-B307-3F839B5BA05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заказ" sheetId="2" r:id="rId2"/>
  </sheets>
  <definedNames>
    <definedName name="_xlnm._FilterDatabase" localSheetId="0" hidden="1">Sheet!$A$3:$AI$46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51" i="1" l="1"/>
  <c r="AI50" i="1"/>
  <c r="AI49" i="1"/>
  <c r="AI48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6" i="1"/>
  <c r="V51" i="1"/>
  <c r="V50" i="1"/>
  <c r="V49" i="1"/>
  <c r="V48" i="1"/>
  <c r="S49" i="1"/>
  <c r="S50" i="1"/>
  <c r="S51" i="1"/>
  <c r="S48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6" i="1"/>
  <c r="S5" i="1" l="1"/>
  <c r="R48" i="1"/>
  <c r="R12" i="1"/>
  <c r="R14" i="1"/>
  <c r="R15" i="1"/>
  <c r="R22" i="1"/>
  <c r="R24" i="1"/>
  <c r="R25" i="1"/>
  <c r="R26" i="1"/>
  <c r="R27" i="1"/>
  <c r="R28" i="1"/>
  <c r="R29" i="1"/>
  <c r="R30" i="1"/>
  <c r="R31" i="1"/>
  <c r="R32" i="1"/>
  <c r="R33" i="1"/>
  <c r="R34" i="1"/>
  <c r="R37" i="1"/>
  <c r="R38" i="1"/>
  <c r="R39" i="1"/>
  <c r="R40" i="1"/>
  <c r="R42" i="1"/>
  <c r="R44" i="1"/>
  <c r="R46" i="1"/>
  <c r="R6" i="1"/>
  <c r="R7" i="1"/>
  <c r="R8" i="1"/>
  <c r="T5" i="1"/>
  <c r="P51" i="1" l="1"/>
  <c r="W51" i="1" s="1"/>
  <c r="P50" i="1"/>
  <c r="P49" i="1"/>
  <c r="P48" i="1"/>
  <c r="P6" i="1"/>
  <c r="P7" i="1"/>
  <c r="W7" i="1" s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W39" i="1" l="1"/>
  <c r="W37" i="1"/>
  <c r="W33" i="1"/>
  <c r="W31" i="1"/>
  <c r="W29" i="1"/>
  <c r="W27" i="1"/>
  <c r="W25" i="1"/>
  <c r="W23" i="1"/>
  <c r="W15" i="1"/>
  <c r="W9" i="1"/>
  <c r="W6" i="1"/>
  <c r="W11" i="1"/>
  <c r="Q11" i="1"/>
  <c r="Q10" i="1"/>
  <c r="W45" i="1"/>
  <c r="Q45" i="1"/>
  <c r="W21" i="1"/>
  <c r="Q21" i="1"/>
  <c r="Q20" i="1"/>
  <c r="W43" i="1"/>
  <c r="Q43" i="1"/>
  <c r="W19" i="1"/>
  <c r="Q19" i="1"/>
  <c r="W35" i="1"/>
  <c r="Q35" i="1"/>
  <c r="W41" i="1"/>
  <c r="Q41" i="1"/>
  <c r="W17" i="1"/>
  <c r="Q17" i="1"/>
  <c r="W49" i="1"/>
  <c r="Q49" i="1"/>
  <c r="Q18" i="1"/>
  <c r="Q16" i="1"/>
  <c r="Q50" i="1"/>
  <c r="W13" i="1"/>
  <c r="Q13" i="1"/>
  <c r="Q36" i="1"/>
  <c r="W46" i="1"/>
  <c r="W42" i="1"/>
  <c r="W38" i="1"/>
  <c r="W34" i="1"/>
  <c r="W30" i="1"/>
  <c r="W26" i="1"/>
  <c r="W22" i="1"/>
  <c r="W18" i="1"/>
  <c r="W14" i="1"/>
  <c r="W10" i="1"/>
  <c r="W44" i="1"/>
  <c r="W40" i="1"/>
  <c r="W36" i="1"/>
  <c r="W32" i="1"/>
  <c r="W28" i="1"/>
  <c r="W24" i="1"/>
  <c r="W20" i="1"/>
  <c r="W16" i="1"/>
  <c r="W12" i="1"/>
  <c r="W8" i="1"/>
  <c r="W48" i="1"/>
  <c r="W50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49" i="1"/>
  <c r="L48" i="1"/>
  <c r="L10" i="1"/>
  <c r="L9" i="1"/>
  <c r="L8" i="1"/>
  <c r="L7" i="1"/>
  <c r="L6" i="1"/>
  <c r="L51" i="1"/>
  <c r="L50" i="1"/>
  <c r="AG5" i="1"/>
  <c r="AF5" i="1"/>
  <c r="AE5" i="1"/>
  <c r="AD5" i="1"/>
  <c r="AC5" i="1"/>
  <c r="AB5" i="1"/>
  <c r="AA5" i="1"/>
  <c r="Z5" i="1"/>
  <c r="Y5" i="1"/>
  <c r="X5" i="1"/>
  <c r="P5" i="1"/>
  <c r="O5" i="1"/>
  <c r="N5" i="1"/>
  <c r="M5" i="1"/>
  <c r="K5" i="1"/>
  <c r="F5" i="1"/>
  <c r="E5" i="1"/>
  <c r="R5" i="1" l="1"/>
  <c r="Q5" i="1"/>
  <c r="L5" i="1"/>
  <c r="AI5" i="1" l="1"/>
</calcChain>
</file>

<file path=xl/sharedStrings.xml><?xml version="1.0" encoding="utf-8"?>
<sst xmlns="http://schemas.openxmlformats.org/spreadsheetml/2006/main" count="190" uniqueCount="100">
  <si>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</si>
  <si>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</si>
  <si>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</si>
  <si>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</si>
  <si>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</si>
  <si>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</si>
  <si>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</si>
  <si>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</si>
  <si>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</si>
  <si>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</si>
  <si>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</si>
  <si>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</si>
  <si>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</si>
  <si>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</si>
  <si>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</si>
  <si>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</si>
  <si>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</si>
  <si>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</si>
  <si>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</si>
  <si>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</si>
  <si>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</si>
  <si>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</si>
  <si>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</si>
  <si>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</si>
  <si>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18,08,</t>
  </si>
  <si>
    <t>25,08,</t>
  </si>
  <si>
    <t>11,08,</t>
  </si>
  <si>
    <t>04,08,</t>
  </si>
  <si>
    <t>28,07,</t>
  </si>
  <si>
    <t>21,07,</t>
  </si>
  <si>
    <t>14,07,</t>
  </si>
  <si>
    <t>07,07,</t>
  </si>
  <si>
    <t>30,06,</t>
  </si>
  <si>
    <t>23,06,</t>
  </si>
  <si>
    <t>16,06,</t>
  </si>
  <si>
    <t>4421577 Спред растительно-сливочный "Сливочный вкус" 82,5% 180гр  Останкино</t>
  </si>
  <si>
    <t>шт</t>
  </si>
  <si>
    <t>4421584 Спред растительно-сливочный "Сливочный вкус" 72,5% 180гр  Останкино</t>
  </si>
  <si>
    <t>9752603 Сыр Бурмакинский со вкусом топленого молока 180 гр  Останкино</t>
  </si>
  <si>
    <t>не в матрице</t>
  </si>
  <si>
    <t>9752634 Сыр Бурмакинский полутвердый Сливочный  Останкино</t>
  </si>
  <si>
    <t>кг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</si>
  <si>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</si>
  <si>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</si>
  <si>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</si>
  <si>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</si>
  <si>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</si>
  <si>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</si>
  <si>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</si>
  <si>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</si>
  <si>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</si>
  <si>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дубль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</si>
  <si>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</si>
  <si>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</si>
  <si>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</si>
  <si>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</si>
  <si>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</si>
  <si>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</si>
  <si>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</si>
  <si>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Тильзитер   45% 200гр   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</si>
  <si>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</si>
  <si>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</si>
  <si>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</si>
  <si>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</si>
  <si>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</si>
  <si>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</si>
  <si>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</si>
  <si>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</si>
  <si>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Сыр полутвердый "Тильзитер" с массовой долей жира в пересчете на сухое вещество 45%. 1/5  Останкино</t>
  </si>
  <si>
    <t>нужно увеличить продажи!!!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</si>
  <si>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</si>
  <si>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</si>
  <si>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</si>
  <si>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4001481 Сыр Бурмакинский со вкусом топленого молока 45%( брус)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</si>
  <si>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</si>
  <si>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</si>
  <si>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</si>
  <si>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</si>
  <si>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</si>
  <si>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</si>
  <si>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</si>
  <si>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</si>
  <si>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</si>
  <si>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</si>
  <si>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</si>
  <si>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</si>
  <si>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</si>
  <si>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</si>
  <si>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</si>
  <si>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</si>
  <si>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04,08,25 завод отгрузил 160кг из заказанных 500кг</t>
  </si>
  <si>
    <t>Сыч/Прод Коровино Тильзитер Оригин 50% ВЕС НОВАЯ (5 кг брус) СЗМЖ  ОСТАНКИНО</t>
  </si>
  <si>
    <t>18,08,25 завод не отгрузил / 11,08,25 завод не отгрузил</t>
  </si>
  <si>
    <t>18,08,25 завод не отгрузил</t>
  </si>
  <si>
    <t>ОШИБКА завода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</si>
  <si>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ОШИБКА завода</t>
    </r>
  </si>
  <si>
    <t>нужно увеличить продажи</t>
  </si>
  <si>
    <t>итого</t>
  </si>
  <si>
    <t>заказ</t>
  </si>
  <si>
    <t>01,09,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</si>
</sst>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164" fontId="5" fillId="8" borderId="1" xfId="1" applyNumberFormat="1" applyFont="1" applyFill="1"/>
    <xf numFmtId="164" fontId="4" fillId="8" borderId="1" xfId="1" applyNumberFormat="1" applyFont="1" applyFill="1"/>
    <xf numFmtId="2" fontId="1" fillId="5" borderId="1" xfId="1" applyNumberFormat="1" applyFill="1"/>
    <xf numFmtId="164" fontId="1" fillId="5" borderId="2" xfId="1" applyNumberFormat="1" applyFill="1" applyBorder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4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11" sqref="U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7" width="7" customWidth="1"/>
    <col min="18" max="19" width="7" style="26" customWidth="1"/>
    <col min="20" max="20" width="7" customWidth="1"/>
    <col min="21" max="21" width="21" customWidth="1"/>
    <col min="22" max="23" width="5" customWidth="1"/>
    <col min="24" max="33" width="6" customWidth="1"/>
    <col min="34" max="34" width="38.85546875" customWidth="1"/>
    <col min="35" max="35" width="7" customWidth="1"/>
    <col min="36" max="52" width="3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97</v>
      </c>
      <c r="S3" s="3" t="s">
        <v>98</v>
      </c>
      <c r="T3" s="6" t="s">
        <v>17</v>
      </c>
      <c r="U3" s="6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25</v>
      </c>
      <c r="P4" s="1" t="s">
        <v>25</v>
      </c>
      <c r="Q4" s="1"/>
      <c r="R4" s="1"/>
      <c r="S4" s="1" t="s">
        <v>99</v>
      </c>
      <c r="T4" s="1"/>
      <c r="U4" s="1"/>
      <c r="V4" s="1"/>
      <c r="W4" s="1"/>
      <c r="X4" s="1" t="s">
        <v>24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SUM(E6:E495)</f>
        <v>6155.0660000000007</v>
      </c>
      <c r="F5" s="4">
        <f>SUM(F6:F495)</f>
        <v>13932.047</v>
      </c>
      <c r="G5" s="7"/>
      <c r="H5" s="1"/>
      <c r="I5" s="1"/>
      <c r="J5" s="1"/>
      <c r="K5" s="4">
        <f t="shared" ref="K5:T5" si="0">SUM(K6:K495)</f>
        <v>6470.7</v>
      </c>
      <c r="L5" s="4">
        <f t="shared" si="0"/>
        <v>-315.63400000000001</v>
      </c>
      <c r="M5" s="4">
        <f t="shared" si="0"/>
        <v>0</v>
      </c>
      <c r="N5" s="4">
        <f t="shared" si="0"/>
        <v>0</v>
      </c>
      <c r="O5" s="4">
        <f t="shared" si="0"/>
        <v>5481</v>
      </c>
      <c r="P5" s="4">
        <f t="shared" si="0"/>
        <v>1231.0132000000001</v>
      </c>
      <c r="Q5" s="4">
        <f t="shared" si="0"/>
        <v>7419.7480000000005</v>
      </c>
      <c r="R5" s="4">
        <f t="shared" si="0"/>
        <v>9060</v>
      </c>
      <c r="S5" s="4">
        <f t="shared" si="0"/>
        <v>9050</v>
      </c>
      <c r="T5" s="4">
        <f t="shared" si="0"/>
        <v>9610</v>
      </c>
      <c r="U5" s="1"/>
      <c r="V5" s="1"/>
      <c r="W5" s="1"/>
      <c r="X5" s="4">
        <f t="shared" ref="X5:AG5" si="1">SUM(X6:X495)</f>
        <v>1078.4526000000001</v>
      </c>
      <c r="Y5" s="4">
        <f t="shared" si="1"/>
        <v>1269.3536000000004</v>
      </c>
      <c r="Z5" s="4">
        <f t="shared" si="1"/>
        <v>1085.7395999999999</v>
      </c>
      <c r="AA5" s="4">
        <f t="shared" si="1"/>
        <v>1084.7582</v>
      </c>
      <c r="AB5" s="4">
        <f t="shared" si="1"/>
        <v>1303.1654000000001</v>
      </c>
      <c r="AC5" s="4">
        <f t="shared" si="1"/>
        <v>935.673</v>
      </c>
      <c r="AD5" s="4">
        <f t="shared" si="1"/>
        <v>1093.0802000000001</v>
      </c>
      <c r="AE5" s="4">
        <f t="shared" si="1"/>
        <v>968.82880000000023</v>
      </c>
      <c r="AF5" s="4">
        <f t="shared" si="1"/>
        <v>1035.3904000000002</v>
      </c>
      <c r="AG5" s="4">
        <f t="shared" si="1"/>
        <v>1280.6021999999998</v>
      </c>
      <c r="AH5" s="1"/>
      <c r="AI5" s="4">
        <f>SUM(AI6:AI495)</f>
        <v>2164.12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6" t="s">
        <v>38</v>
      </c>
      <c r="B6" s="16" t="s">
        <v>36</v>
      </c>
      <c r="C6" s="16">
        <v>50</v>
      </c>
      <c r="D6" s="16"/>
      <c r="E6" s="16">
        <v>40</v>
      </c>
      <c r="F6" s="16"/>
      <c r="G6" s="17">
        <v>0</v>
      </c>
      <c r="H6" s="16" t="e">
        <v>#N/A</v>
      </c>
      <c r="I6" s="16" t="s">
        <v>39</v>
      </c>
      <c r="J6" s="16"/>
      <c r="K6" s="16">
        <v>48</v>
      </c>
      <c r="L6" s="16">
        <f t="shared" ref="L6:L46" si="2">E6-K6</f>
        <v>-8</v>
      </c>
      <c r="M6" s="16"/>
      <c r="N6" s="16"/>
      <c r="O6" s="16">
        <v>0</v>
      </c>
      <c r="P6" s="16">
        <f t="shared" ref="P6:P46" si="3">E6/5</f>
        <v>8</v>
      </c>
      <c r="Q6" s="18"/>
      <c r="R6" s="9">
        <f t="shared" ref="R6:R7" si="4">Q6</f>
        <v>0</v>
      </c>
      <c r="S6" s="9">
        <f>IFERROR(VLOOKUP(A6,заказ!A:B,2,0),0)</f>
        <v>0</v>
      </c>
      <c r="T6" s="18"/>
      <c r="U6" s="16"/>
      <c r="V6" s="1">
        <f>(F6+O6+S6)/P6</f>
        <v>0</v>
      </c>
      <c r="W6" s="16">
        <f>(F6+O6)/P6</f>
        <v>0</v>
      </c>
      <c r="X6" s="16">
        <v>14</v>
      </c>
      <c r="Y6" s="16">
        <v>4.2</v>
      </c>
      <c r="Z6" s="16">
        <v>2.2000000000000002</v>
      </c>
      <c r="AA6" s="16">
        <v>14.4</v>
      </c>
      <c r="AB6" s="16">
        <v>9.4</v>
      </c>
      <c r="AC6" s="16">
        <v>15.2</v>
      </c>
      <c r="AD6" s="16">
        <v>7.8</v>
      </c>
      <c r="AE6" s="16">
        <v>0</v>
      </c>
      <c r="AF6" s="16">
        <v>0</v>
      </c>
      <c r="AG6" s="16">
        <v>0</v>
      </c>
      <c r="AH6" s="16" t="s">
        <v>94</v>
      </c>
      <c r="AI6" s="1">
        <f>G6*S6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6" t="s">
        <v>40</v>
      </c>
      <c r="B7" s="16" t="s">
        <v>41</v>
      </c>
      <c r="C7" s="16">
        <v>121.586</v>
      </c>
      <c r="D7" s="16">
        <v>0.16</v>
      </c>
      <c r="E7" s="16">
        <v>3.86</v>
      </c>
      <c r="F7" s="16">
        <v>116.3</v>
      </c>
      <c r="G7" s="17">
        <v>0</v>
      </c>
      <c r="H7" s="16" t="e">
        <v>#N/A</v>
      </c>
      <c r="I7" s="16" t="s">
        <v>39</v>
      </c>
      <c r="J7" s="16"/>
      <c r="K7" s="16">
        <v>3</v>
      </c>
      <c r="L7" s="16">
        <f t="shared" si="2"/>
        <v>0.85999999999999988</v>
      </c>
      <c r="M7" s="16"/>
      <c r="N7" s="16"/>
      <c r="O7" s="16">
        <v>0</v>
      </c>
      <c r="P7" s="16">
        <f t="shared" si="3"/>
        <v>0.77200000000000002</v>
      </c>
      <c r="Q7" s="18"/>
      <c r="R7" s="9">
        <f t="shared" si="4"/>
        <v>0</v>
      </c>
      <c r="S7" s="9">
        <f>IFERROR(VLOOKUP(A7,заказ!A:B,2,0),0)</f>
        <v>0</v>
      </c>
      <c r="T7" s="18"/>
      <c r="U7" s="16"/>
      <c r="V7" s="1">
        <f t="shared" ref="V7:V51" si="5">(F7+O7+S7)/P7</f>
        <v>150.64766839378237</v>
      </c>
      <c r="W7" s="16">
        <f t="shared" ref="W7:W46" si="6">(F7+O7)/P7</f>
        <v>150.64766839378237</v>
      </c>
      <c r="X7" s="16">
        <v>1.294</v>
      </c>
      <c r="Y7" s="16">
        <v>0.64960000000000007</v>
      </c>
      <c r="Z7" s="16">
        <v>2.6576</v>
      </c>
      <c r="AA7" s="16">
        <v>1.4432</v>
      </c>
      <c r="AB7" s="16">
        <v>7.4383999999999997</v>
      </c>
      <c r="AC7" s="16">
        <v>7.9047999999999998</v>
      </c>
      <c r="AD7" s="16">
        <v>10.992000000000001</v>
      </c>
      <c r="AE7" s="16">
        <v>0</v>
      </c>
      <c r="AF7" s="16">
        <v>0</v>
      </c>
      <c r="AG7" s="16">
        <v>0</v>
      </c>
      <c r="AH7" s="22" t="s">
        <v>95</v>
      </c>
      <c r="AI7" s="1">
        <f t="shared" ref="AI7:AI51" si="7">G7*S7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42</v>
      </c>
      <c r="B8" s="1" t="s">
        <v>36</v>
      </c>
      <c r="C8" s="1">
        <v>2</v>
      </c>
      <c r="D8" s="1">
        <v>240</v>
      </c>
      <c r="E8" s="1">
        <v>41</v>
      </c>
      <c r="F8" s="1">
        <v>188</v>
      </c>
      <c r="G8" s="7">
        <v>0.14000000000000001</v>
      </c>
      <c r="H8" s="1">
        <v>180</v>
      </c>
      <c r="I8" s="1">
        <v>9988421</v>
      </c>
      <c r="J8" s="1"/>
      <c r="K8" s="1">
        <v>50</v>
      </c>
      <c r="L8" s="1">
        <f t="shared" si="2"/>
        <v>-9</v>
      </c>
      <c r="M8" s="1"/>
      <c r="N8" s="1"/>
      <c r="O8" s="1">
        <v>0</v>
      </c>
      <c r="P8" s="1">
        <f t="shared" si="3"/>
        <v>8.1999999999999993</v>
      </c>
      <c r="Q8" s="9"/>
      <c r="R8" s="9">
        <f>Q8</f>
        <v>0</v>
      </c>
      <c r="S8" s="9">
        <f>IFERROR(VLOOKUP(A8,заказ!A:B,2,0),0)</f>
        <v>0</v>
      </c>
      <c r="T8" s="9"/>
      <c r="U8" s="1"/>
      <c r="V8" s="1">
        <f t="shared" si="5"/>
        <v>22.926829268292686</v>
      </c>
      <c r="W8" s="1">
        <f t="shared" si="6"/>
        <v>22.926829268292686</v>
      </c>
      <c r="X8" s="1">
        <v>-0.4</v>
      </c>
      <c r="Y8" s="1">
        <v>4.5999999999999996</v>
      </c>
      <c r="Z8" s="1">
        <v>7.6</v>
      </c>
      <c r="AA8" s="1">
        <v>3.4</v>
      </c>
      <c r="AB8" s="1">
        <v>8.6</v>
      </c>
      <c r="AC8" s="1">
        <v>6.6</v>
      </c>
      <c r="AD8" s="1">
        <v>5</v>
      </c>
      <c r="AE8" s="1">
        <v>7.4</v>
      </c>
      <c r="AF8" s="1">
        <v>5.6</v>
      </c>
      <c r="AG8" s="1">
        <v>7.8</v>
      </c>
      <c r="AH8" s="1"/>
      <c r="AI8" s="1">
        <f t="shared" si="7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43</v>
      </c>
      <c r="B9" s="1" t="s">
        <v>36</v>
      </c>
      <c r="C9" s="1">
        <v>2</v>
      </c>
      <c r="D9" s="1">
        <v>306</v>
      </c>
      <c r="E9" s="1">
        <v>78</v>
      </c>
      <c r="F9" s="1">
        <v>228</v>
      </c>
      <c r="G9" s="7">
        <v>0.18</v>
      </c>
      <c r="H9" s="1">
        <v>270</v>
      </c>
      <c r="I9" s="1">
        <v>9988438</v>
      </c>
      <c r="J9" s="1"/>
      <c r="K9" s="1">
        <v>86</v>
      </c>
      <c r="L9" s="1">
        <f t="shared" si="2"/>
        <v>-8</v>
      </c>
      <c r="M9" s="1"/>
      <c r="N9" s="1"/>
      <c r="O9" s="1">
        <v>96</v>
      </c>
      <c r="P9" s="1">
        <f t="shared" si="3"/>
        <v>15.6</v>
      </c>
      <c r="Q9" s="9"/>
      <c r="R9" s="9">
        <v>40</v>
      </c>
      <c r="S9" s="9">
        <f>IFERROR(VLOOKUP(A9,заказ!A:B,2,0),0)</f>
        <v>32</v>
      </c>
      <c r="T9" s="9">
        <v>100</v>
      </c>
      <c r="U9" s="1"/>
      <c r="V9" s="1">
        <f t="shared" si="5"/>
        <v>22.820512820512821</v>
      </c>
      <c r="W9" s="1">
        <f t="shared" si="6"/>
        <v>20.76923076923077</v>
      </c>
      <c r="X9" s="1">
        <v>9.1999999999999993</v>
      </c>
      <c r="Y9" s="1">
        <v>18.8</v>
      </c>
      <c r="Z9" s="1">
        <v>19.600000000000001</v>
      </c>
      <c r="AA9" s="1">
        <v>9.4</v>
      </c>
      <c r="AB9" s="1">
        <v>16.600000000000001</v>
      </c>
      <c r="AC9" s="1">
        <v>22.6</v>
      </c>
      <c r="AD9" s="1">
        <v>12.4</v>
      </c>
      <c r="AE9" s="1">
        <v>12</v>
      </c>
      <c r="AF9" s="1">
        <v>16</v>
      </c>
      <c r="AG9" s="1">
        <v>23.6</v>
      </c>
      <c r="AH9" s="1"/>
      <c r="AI9" s="1">
        <f t="shared" si="7"/>
        <v>5.76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44</v>
      </c>
      <c r="B10" s="1" t="s">
        <v>36</v>
      </c>
      <c r="C10" s="1">
        <v>40</v>
      </c>
      <c r="D10" s="1">
        <v>258</v>
      </c>
      <c r="E10" s="1">
        <v>103</v>
      </c>
      <c r="F10" s="1">
        <v>190</v>
      </c>
      <c r="G10" s="7">
        <v>0.18</v>
      </c>
      <c r="H10" s="1">
        <v>270</v>
      </c>
      <c r="I10" s="1">
        <v>9988445</v>
      </c>
      <c r="J10" s="1"/>
      <c r="K10" s="1">
        <v>104</v>
      </c>
      <c r="L10" s="1">
        <f t="shared" si="2"/>
        <v>-1</v>
      </c>
      <c r="M10" s="1"/>
      <c r="N10" s="1"/>
      <c r="O10" s="1">
        <v>16</v>
      </c>
      <c r="P10" s="1">
        <f t="shared" si="3"/>
        <v>20.6</v>
      </c>
      <c r="Q10" s="9">
        <f t="shared" ref="Q10:Q20" si="8">20*P10-O10-F10</f>
        <v>206</v>
      </c>
      <c r="R10" s="9">
        <v>200</v>
      </c>
      <c r="S10" s="9">
        <f>IFERROR(VLOOKUP(A10,заказ!A:B,2,0),0)</f>
        <v>192</v>
      </c>
      <c r="T10" s="9">
        <v>200</v>
      </c>
      <c r="U10" s="1"/>
      <c r="V10" s="1">
        <f t="shared" si="5"/>
        <v>19.320388349514563</v>
      </c>
      <c r="W10" s="1">
        <f t="shared" si="6"/>
        <v>10</v>
      </c>
      <c r="X10" s="1">
        <v>16.600000000000001</v>
      </c>
      <c r="Y10" s="1">
        <v>15</v>
      </c>
      <c r="Z10" s="1">
        <v>22</v>
      </c>
      <c r="AA10" s="1">
        <v>12.4</v>
      </c>
      <c r="AB10" s="1">
        <v>16.2</v>
      </c>
      <c r="AC10" s="1">
        <v>20.399999999999999</v>
      </c>
      <c r="AD10" s="1">
        <v>15.4</v>
      </c>
      <c r="AE10" s="1">
        <v>13.4</v>
      </c>
      <c r="AF10" s="1">
        <v>15.6</v>
      </c>
      <c r="AG10" s="1">
        <v>18.600000000000001</v>
      </c>
      <c r="AH10" s="1"/>
      <c r="AI10" s="1">
        <f t="shared" si="7"/>
        <v>34.56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47</v>
      </c>
      <c r="B11" s="1" t="s">
        <v>36</v>
      </c>
      <c r="C11" s="1">
        <v>117</v>
      </c>
      <c r="D11" s="1"/>
      <c r="E11" s="1">
        <v>36</v>
      </c>
      <c r="F11" s="1">
        <v>81</v>
      </c>
      <c r="G11" s="7">
        <v>0.4</v>
      </c>
      <c r="H11" s="1">
        <v>270</v>
      </c>
      <c r="I11" s="1">
        <v>9988452</v>
      </c>
      <c r="J11" s="1"/>
      <c r="K11" s="1">
        <v>34</v>
      </c>
      <c r="L11" s="1">
        <f t="shared" si="2"/>
        <v>2</v>
      </c>
      <c r="M11" s="1"/>
      <c r="N11" s="1"/>
      <c r="O11" s="1">
        <v>48</v>
      </c>
      <c r="P11" s="1">
        <f t="shared" si="3"/>
        <v>7.2</v>
      </c>
      <c r="Q11" s="9">
        <f t="shared" si="8"/>
        <v>15</v>
      </c>
      <c r="R11" s="9">
        <v>30</v>
      </c>
      <c r="S11" s="9">
        <f>IFERROR(VLOOKUP(A11,заказ!A:B,2,0),0)</f>
        <v>32</v>
      </c>
      <c r="T11" s="9">
        <v>30</v>
      </c>
      <c r="U11" s="1"/>
      <c r="V11" s="1">
        <f t="shared" si="5"/>
        <v>22.361111111111111</v>
      </c>
      <c r="W11" s="1">
        <f t="shared" si="6"/>
        <v>17.916666666666668</v>
      </c>
      <c r="X11" s="1">
        <v>5.2</v>
      </c>
      <c r="Y11" s="1">
        <v>4.2</v>
      </c>
      <c r="Z11" s="1">
        <v>5.2</v>
      </c>
      <c r="AA11" s="1">
        <v>4.2</v>
      </c>
      <c r="AB11" s="1">
        <v>12.2</v>
      </c>
      <c r="AC11" s="1">
        <v>6</v>
      </c>
      <c r="AD11" s="1">
        <v>6.4</v>
      </c>
      <c r="AE11" s="1">
        <v>7.4</v>
      </c>
      <c r="AF11" s="1">
        <v>6.4</v>
      </c>
      <c r="AG11" s="1">
        <v>7.8</v>
      </c>
      <c r="AH11" s="1"/>
      <c r="AI11" s="1">
        <f t="shared" si="7"/>
        <v>12.8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48</v>
      </c>
      <c r="B12" s="1" t="s">
        <v>36</v>
      </c>
      <c r="C12" s="1">
        <v>5</v>
      </c>
      <c r="D12" s="1">
        <v>112</v>
      </c>
      <c r="E12" s="1">
        <v>20</v>
      </c>
      <c r="F12" s="1">
        <v>97</v>
      </c>
      <c r="G12" s="7">
        <v>0.4</v>
      </c>
      <c r="H12" s="1">
        <v>270</v>
      </c>
      <c r="I12" s="1">
        <v>9988476</v>
      </c>
      <c r="J12" s="1"/>
      <c r="K12" s="1">
        <v>20</v>
      </c>
      <c r="L12" s="1">
        <f t="shared" si="2"/>
        <v>0</v>
      </c>
      <c r="M12" s="1"/>
      <c r="N12" s="1"/>
      <c r="O12" s="1">
        <v>0</v>
      </c>
      <c r="P12" s="1">
        <f t="shared" si="3"/>
        <v>4</v>
      </c>
      <c r="Q12" s="9"/>
      <c r="R12" s="9">
        <f t="shared" ref="R12:R48" si="9">Q12</f>
        <v>0</v>
      </c>
      <c r="S12" s="9">
        <f>IFERROR(VLOOKUP(A12,заказ!A:B,2,0),0)</f>
        <v>0</v>
      </c>
      <c r="T12" s="9"/>
      <c r="U12" s="1"/>
      <c r="V12" s="1">
        <f t="shared" si="5"/>
        <v>24.25</v>
      </c>
      <c r="W12" s="1">
        <f t="shared" si="6"/>
        <v>24.25</v>
      </c>
      <c r="X12" s="1">
        <v>0.2</v>
      </c>
      <c r="Y12" s="1">
        <v>1.2</v>
      </c>
      <c r="Z12" s="1">
        <v>6.6</v>
      </c>
      <c r="AA12" s="1">
        <v>2.4</v>
      </c>
      <c r="AB12" s="1">
        <v>2.6</v>
      </c>
      <c r="AC12" s="1">
        <v>3.8</v>
      </c>
      <c r="AD12" s="1">
        <v>3.2</v>
      </c>
      <c r="AE12" s="1">
        <v>3.8</v>
      </c>
      <c r="AF12" s="1">
        <v>6.2</v>
      </c>
      <c r="AG12" s="1">
        <v>3.8</v>
      </c>
      <c r="AH12" s="1"/>
      <c r="AI12" s="1">
        <f t="shared" si="7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49</v>
      </c>
      <c r="B13" s="1" t="s">
        <v>36</v>
      </c>
      <c r="C13" s="1">
        <v>8</v>
      </c>
      <c r="D13" s="1">
        <v>174</v>
      </c>
      <c r="E13" s="1">
        <v>178</v>
      </c>
      <c r="F13" s="1">
        <v>1</v>
      </c>
      <c r="G13" s="7">
        <v>0.18</v>
      </c>
      <c r="H13" s="1">
        <v>150</v>
      </c>
      <c r="I13" s="1">
        <v>5034819</v>
      </c>
      <c r="J13" s="1"/>
      <c r="K13" s="1">
        <v>200</v>
      </c>
      <c r="L13" s="1">
        <f t="shared" si="2"/>
        <v>-22</v>
      </c>
      <c r="M13" s="1"/>
      <c r="N13" s="1"/>
      <c r="O13" s="1">
        <v>198</v>
      </c>
      <c r="P13" s="1">
        <f t="shared" si="3"/>
        <v>35.6</v>
      </c>
      <c r="Q13" s="9">
        <f t="shared" si="8"/>
        <v>513</v>
      </c>
      <c r="R13" s="9">
        <v>600</v>
      </c>
      <c r="S13" s="9">
        <f>IFERROR(VLOOKUP(A13,заказ!A:B,2,0),0)</f>
        <v>600</v>
      </c>
      <c r="T13" s="9">
        <v>700</v>
      </c>
      <c r="U13" s="1"/>
      <c r="V13" s="1">
        <f t="shared" si="5"/>
        <v>22.443820224719101</v>
      </c>
      <c r="W13" s="1">
        <f t="shared" si="6"/>
        <v>5.5898876404494384</v>
      </c>
      <c r="X13" s="1">
        <v>26.2</v>
      </c>
      <c r="Y13" s="1">
        <v>44.8</v>
      </c>
      <c r="Z13" s="1">
        <v>48.6</v>
      </c>
      <c r="AA13" s="1">
        <v>21.4</v>
      </c>
      <c r="AB13" s="1">
        <v>42.8</v>
      </c>
      <c r="AC13" s="1">
        <v>41.4</v>
      </c>
      <c r="AD13" s="1">
        <v>37.6</v>
      </c>
      <c r="AE13" s="1">
        <v>24.8</v>
      </c>
      <c r="AF13" s="1">
        <v>14.2</v>
      </c>
      <c r="AG13" s="1">
        <v>43.8</v>
      </c>
      <c r="AH13" s="13" t="s">
        <v>93</v>
      </c>
      <c r="AI13" s="1">
        <f t="shared" si="7"/>
        <v>108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50</v>
      </c>
      <c r="B14" s="1" t="s">
        <v>41</v>
      </c>
      <c r="C14" s="1"/>
      <c r="D14" s="1"/>
      <c r="E14" s="1"/>
      <c r="F14" s="1"/>
      <c r="G14" s="7">
        <v>1</v>
      </c>
      <c r="H14" s="1">
        <v>150</v>
      </c>
      <c r="I14" s="1">
        <v>5041251</v>
      </c>
      <c r="J14" s="1"/>
      <c r="K14" s="1"/>
      <c r="L14" s="1">
        <f t="shared" si="2"/>
        <v>0</v>
      </c>
      <c r="M14" s="1"/>
      <c r="N14" s="1"/>
      <c r="O14" s="1">
        <v>60</v>
      </c>
      <c r="P14" s="1">
        <f t="shared" si="3"/>
        <v>0</v>
      </c>
      <c r="Q14" s="9"/>
      <c r="R14" s="9">
        <f t="shared" si="9"/>
        <v>0</v>
      </c>
      <c r="S14" s="9">
        <f>IFERROR(VLOOKUP(A14,заказ!A:B,2,0),0)</f>
        <v>0</v>
      </c>
      <c r="T14" s="9"/>
      <c r="U14" s="1"/>
      <c r="V14" s="1" t="e">
        <f t="shared" si="5"/>
        <v>#DIV/0!</v>
      </c>
      <c r="W14" s="1" t="e">
        <f t="shared" si="6"/>
        <v>#DIV/0!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/>
      <c r="AI14" s="1">
        <f t="shared" si="7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52</v>
      </c>
      <c r="B15" s="1" t="s">
        <v>36</v>
      </c>
      <c r="C15" s="1">
        <v>64</v>
      </c>
      <c r="D15" s="1">
        <v>56</v>
      </c>
      <c r="E15" s="1">
        <v>50</v>
      </c>
      <c r="F15" s="1">
        <v>67</v>
      </c>
      <c r="G15" s="7">
        <v>0.1</v>
      </c>
      <c r="H15" s="1">
        <v>90</v>
      </c>
      <c r="I15" s="1">
        <v>8444163</v>
      </c>
      <c r="J15" s="1"/>
      <c r="K15" s="1">
        <v>42</v>
      </c>
      <c r="L15" s="1">
        <f t="shared" si="2"/>
        <v>8</v>
      </c>
      <c r="M15" s="1"/>
      <c r="N15" s="1"/>
      <c r="O15" s="1">
        <v>168</v>
      </c>
      <c r="P15" s="1">
        <f t="shared" si="3"/>
        <v>10</v>
      </c>
      <c r="Q15" s="9"/>
      <c r="R15" s="9">
        <f t="shared" si="9"/>
        <v>0</v>
      </c>
      <c r="S15" s="9">
        <f>IFERROR(VLOOKUP(A15,заказ!A:B,2,0),0)</f>
        <v>0</v>
      </c>
      <c r="T15" s="9">
        <v>80</v>
      </c>
      <c r="U15" s="1"/>
      <c r="V15" s="1">
        <f t="shared" si="5"/>
        <v>23.5</v>
      </c>
      <c r="W15" s="1">
        <f t="shared" si="6"/>
        <v>23.5</v>
      </c>
      <c r="X15" s="1">
        <v>15.2</v>
      </c>
      <c r="Y15" s="1">
        <v>4</v>
      </c>
      <c r="Z15" s="1">
        <v>8.6</v>
      </c>
      <c r="AA15" s="1">
        <v>2.6</v>
      </c>
      <c r="AB15" s="1">
        <v>-0.2</v>
      </c>
      <c r="AC15" s="1">
        <v>12</v>
      </c>
      <c r="AD15" s="1">
        <v>8.6</v>
      </c>
      <c r="AE15" s="1">
        <v>6.2</v>
      </c>
      <c r="AF15" s="1">
        <v>0.8</v>
      </c>
      <c r="AG15" s="1">
        <v>10.6</v>
      </c>
      <c r="AH15" s="1"/>
      <c r="AI15" s="1">
        <f t="shared" si="7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53</v>
      </c>
      <c r="B16" s="1" t="s">
        <v>36</v>
      </c>
      <c r="C16" s="1">
        <v>547</v>
      </c>
      <c r="D16" s="1">
        <v>450</v>
      </c>
      <c r="E16" s="1">
        <v>382</v>
      </c>
      <c r="F16" s="1">
        <v>607</v>
      </c>
      <c r="G16" s="7">
        <v>0.18</v>
      </c>
      <c r="H16" s="1">
        <v>150</v>
      </c>
      <c r="I16" s="1">
        <v>5038411</v>
      </c>
      <c r="J16" s="1"/>
      <c r="K16" s="1">
        <v>393</v>
      </c>
      <c r="L16" s="1">
        <f t="shared" si="2"/>
        <v>-11</v>
      </c>
      <c r="M16" s="1"/>
      <c r="N16" s="1"/>
      <c r="O16" s="1">
        <v>150</v>
      </c>
      <c r="P16" s="1">
        <f t="shared" si="3"/>
        <v>76.400000000000006</v>
      </c>
      <c r="Q16" s="9">
        <f t="shared" si="8"/>
        <v>771</v>
      </c>
      <c r="R16" s="9">
        <v>800</v>
      </c>
      <c r="S16" s="9">
        <f>IFERROR(VLOOKUP(A16,заказ!A:B,2,0),0)</f>
        <v>800</v>
      </c>
      <c r="T16" s="9">
        <v>800</v>
      </c>
      <c r="U16" s="1"/>
      <c r="V16" s="1">
        <f t="shared" si="5"/>
        <v>20.379581151832458</v>
      </c>
      <c r="W16" s="1">
        <f t="shared" si="6"/>
        <v>9.9083769633507845</v>
      </c>
      <c r="X16" s="1">
        <v>52.2</v>
      </c>
      <c r="Y16" s="1">
        <v>63.2</v>
      </c>
      <c r="Z16" s="1">
        <v>50.4</v>
      </c>
      <c r="AA16" s="1">
        <v>74.2</v>
      </c>
      <c r="AB16" s="1">
        <v>62</v>
      </c>
      <c r="AC16" s="1">
        <v>51</v>
      </c>
      <c r="AD16" s="1">
        <v>24.4</v>
      </c>
      <c r="AE16" s="1">
        <v>52.4</v>
      </c>
      <c r="AF16" s="1">
        <v>66.8</v>
      </c>
      <c r="AG16" s="1">
        <v>52.8</v>
      </c>
      <c r="AH16" s="1"/>
      <c r="AI16" s="1">
        <f t="shared" si="7"/>
        <v>144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54</v>
      </c>
      <c r="B17" s="1" t="s">
        <v>36</v>
      </c>
      <c r="C17" s="1">
        <v>7</v>
      </c>
      <c r="D17" s="1">
        <v>1752</v>
      </c>
      <c r="E17" s="1">
        <v>366</v>
      </c>
      <c r="F17" s="1">
        <v>1383</v>
      </c>
      <c r="G17" s="7">
        <v>0.18</v>
      </c>
      <c r="H17" s="1">
        <v>150</v>
      </c>
      <c r="I17" s="1">
        <v>5038459</v>
      </c>
      <c r="J17" s="1"/>
      <c r="K17" s="1">
        <v>394</v>
      </c>
      <c r="L17" s="1">
        <f t="shared" si="2"/>
        <v>-28</v>
      </c>
      <c r="M17" s="1"/>
      <c r="N17" s="1"/>
      <c r="O17" s="1">
        <v>0</v>
      </c>
      <c r="P17" s="1">
        <f t="shared" si="3"/>
        <v>73.2</v>
      </c>
      <c r="Q17" s="9">
        <f t="shared" si="8"/>
        <v>81</v>
      </c>
      <c r="R17" s="9">
        <v>100</v>
      </c>
      <c r="S17" s="9">
        <f>IFERROR(VLOOKUP(A17,заказ!A:B,2,0),0)</f>
        <v>100</v>
      </c>
      <c r="T17" s="9">
        <v>100</v>
      </c>
      <c r="U17" s="1"/>
      <c r="V17" s="1">
        <f t="shared" si="5"/>
        <v>20.259562841530055</v>
      </c>
      <c r="W17" s="1">
        <f t="shared" si="6"/>
        <v>18.893442622950818</v>
      </c>
      <c r="X17" s="1">
        <v>26.6</v>
      </c>
      <c r="Y17" s="1">
        <v>97.4</v>
      </c>
      <c r="Z17" s="1">
        <v>105.6</v>
      </c>
      <c r="AA17" s="1">
        <v>55.4</v>
      </c>
      <c r="AB17" s="1">
        <v>67.2</v>
      </c>
      <c r="AC17" s="1">
        <v>84.6</v>
      </c>
      <c r="AD17" s="1">
        <v>69.400000000000006</v>
      </c>
      <c r="AE17" s="1">
        <v>55.6</v>
      </c>
      <c r="AF17" s="1">
        <v>58.2</v>
      </c>
      <c r="AG17" s="1">
        <v>82.4</v>
      </c>
      <c r="AH17" s="1"/>
      <c r="AI17" s="1">
        <f t="shared" si="7"/>
        <v>18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55</v>
      </c>
      <c r="B18" s="1" t="s">
        <v>36</v>
      </c>
      <c r="C18" s="1">
        <v>522</v>
      </c>
      <c r="D18" s="1"/>
      <c r="E18" s="1">
        <v>342</v>
      </c>
      <c r="F18" s="1">
        <v>167</v>
      </c>
      <c r="G18" s="7">
        <v>0.18</v>
      </c>
      <c r="H18" s="1">
        <v>150</v>
      </c>
      <c r="I18" s="1">
        <v>5038831</v>
      </c>
      <c r="J18" s="1"/>
      <c r="K18" s="1">
        <v>350</v>
      </c>
      <c r="L18" s="1">
        <f t="shared" si="2"/>
        <v>-8</v>
      </c>
      <c r="M18" s="1"/>
      <c r="N18" s="1"/>
      <c r="O18" s="1">
        <v>550</v>
      </c>
      <c r="P18" s="1">
        <f t="shared" si="3"/>
        <v>68.400000000000006</v>
      </c>
      <c r="Q18" s="9">
        <f t="shared" si="8"/>
        <v>651</v>
      </c>
      <c r="R18" s="9">
        <v>600</v>
      </c>
      <c r="S18" s="9">
        <f>IFERROR(VLOOKUP(A18,заказ!A:B,2,0),0)</f>
        <v>600</v>
      </c>
      <c r="T18" s="9">
        <v>600</v>
      </c>
      <c r="U18" s="1"/>
      <c r="V18" s="1">
        <f t="shared" si="5"/>
        <v>19.254385964912281</v>
      </c>
      <c r="W18" s="1">
        <f t="shared" si="6"/>
        <v>10.482456140350877</v>
      </c>
      <c r="X18" s="1">
        <v>50.6</v>
      </c>
      <c r="Y18" s="1">
        <v>33.6</v>
      </c>
      <c r="Z18" s="1">
        <v>22.8</v>
      </c>
      <c r="AA18" s="1">
        <v>60.8</v>
      </c>
      <c r="AB18" s="1">
        <v>46.2</v>
      </c>
      <c r="AC18" s="1">
        <v>25.6</v>
      </c>
      <c r="AD18" s="1">
        <v>20</v>
      </c>
      <c r="AE18" s="1">
        <v>16.600000000000001</v>
      </c>
      <c r="AF18" s="1">
        <v>52.8</v>
      </c>
      <c r="AG18" s="1">
        <v>36.200000000000003</v>
      </c>
      <c r="AH18" s="1"/>
      <c r="AI18" s="1">
        <f t="shared" si="7"/>
        <v>108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56</v>
      </c>
      <c r="B19" s="1" t="s">
        <v>36</v>
      </c>
      <c r="C19" s="1">
        <v>32</v>
      </c>
      <c r="D19" s="1">
        <v>810</v>
      </c>
      <c r="E19" s="1">
        <v>261</v>
      </c>
      <c r="F19" s="1">
        <v>550</v>
      </c>
      <c r="G19" s="7">
        <v>0.18</v>
      </c>
      <c r="H19" s="1">
        <v>120</v>
      </c>
      <c r="I19" s="1">
        <v>5038855</v>
      </c>
      <c r="J19" s="1"/>
      <c r="K19" s="1">
        <v>269</v>
      </c>
      <c r="L19" s="1">
        <f t="shared" si="2"/>
        <v>-8</v>
      </c>
      <c r="M19" s="1"/>
      <c r="N19" s="1"/>
      <c r="O19" s="1">
        <v>0</v>
      </c>
      <c r="P19" s="1">
        <f t="shared" si="3"/>
        <v>52.2</v>
      </c>
      <c r="Q19" s="9">
        <f t="shared" si="8"/>
        <v>494</v>
      </c>
      <c r="R19" s="9">
        <v>600</v>
      </c>
      <c r="S19" s="9">
        <f>IFERROR(VLOOKUP(A19,заказ!A:B,2,0),0)</f>
        <v>600</v>
      </c>
      <c r="T19" s="9">
        <v>600</v>
      </c>
      <c r="U19" s="1"/>
      <c r="V19" s="1">
        <f t="shared" si="5"/>
        <v>22.030651340996169</v>
      </c>
      <c r="W19" s="1">
        <f t="shared" si="6"/>
        <v>10.536398467432949</v>
      </c>
      <c r="X19" s="1">
        <v>24.4</v>
      </c>
      <c r="Y19" s="1">
        <v>42.4</v>
      </c>
      <c r="Z19" s="1">
        <v>64</v>
      </c>
      <c r="AA19" s="1">
        <v>28</v>
      </c>
      <c r="AB19" s="1">
        <v>40.200000000000003</v>
      </c>
      <c r="AC19" s="1">
        <v>41.8</v>
      </c>
      <c r="AD19" s="1">
        <v>27</v>
      </c>
      <c r="AE19" s="1">
        <v>35</v>
      </c>
      <c r="AF19" s="1">
        <v>10</v>
      </c>
      <c r="AG19" s="1">
        <v>33.799999999999997</v>
      </c>
      <c r="AH19" s="1"/>
      <c r="AI19" s="1">
        <f t="shared" si="7"/>
        <v>108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ht="15.75" thickBot="1" x14ac:dyDescent="0.3">
      <c r="A20" s="1" t="s">
        <v>57</v>
      </c>
      <c r="B20" s="1" t="s">
        <v>36</v>
      </c>
      <c r="C20" s="1">
        <v>11</v>
      </c>
      <c r="D20" s="1">
        <v>1805</v>
      </c>
      <c r="E20" s="1">
        <v>552</v>
      </c>
      <c r="F20" s="1">
        <v>1250</v>
      </c>
      <c r="G20" s="7">
        <v>0.18</v>
      </c>
      <c r="H20" s="1">
        <v>150</v>
      </c>
      <c r="I20" s="1">
        <v>5038435</v>
      </c>
      <c r="J20" s="1"/>
      <c r="K20" s="1">
        <v>557</v>
      </c>
      <c r="L20" s="1">
        <f t="shared" si="2"/>
        <v>-5</v>
      </c>
      <c r="M20" s="1"/>
      <c r="N20" s="1"/>
      <c r="O20" s="1">
        <v>500</v>
      </c>
      <c r="P20" s="1">
        <f t="shared" si="3"/>
        <v>110.4</v>
      </c>
      <c r="Q20" s="9">
        <f t="shared" si="8"/>
        <v>458</v>
      </c>
      <c r="R20" s="9">
        <v>600</v>
      </c>
      <c r="S20" s="9">
        <f>IFERROR(VLOOKUP(A20,заказ!A:B,2,0),0)</f>
        <v>600</v>
      </c>
      <c r="T20" s="9">
        <v>600</v>
      </c>
      <c r="U20" s="1"/>
      <c r="V20" s="1">
        <f t="shared" si="5"/>
        <v>21.286231884057969</v>
      </c>
      <c r="W20" s="1">
        <f t="shared" si="6"/>
        <v>15.851449275362318</v>
      </c>
      <c r="X20" s="1">
        <v>114.6</v>
      </c>
      <c r="Y20" s="1">
        <v>119.6</v>
      </c>
      <c r="Z20" s="1">
        <v>121.6</v>
      </c>
      <c r="AA20" s="1">
        <v>74</v>
      </c>
      <c r="AB20" s="1">
        <v>92.2</v>
      </c>
      <c r="AC20" s="1">
        <v>126.4</v>
      </c>
      <c r="AD20" s="1">
        <v>114</v>
      </c>
      <c r="AE20" s="1">
        <v>82.8</v>
      </c>
      <c r="AF20" s="1">
        <v>99.4</v>
      </c>
      <c r="AG20" s="1">
        <v>116.6</v>
      </c>
      <c r="AH20" s="1"/>
      <c r="AI20" s="1">
        <f t="shared" si="7"/>
        <v>108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0" t="s">
        <v>58</v>
      </c>
      <c r="B21" s="11" t="s">
        <v>36</v>
      </c>
      <c r="C21" s="11">
        <v>656</v>
      </c>
      <c r="D21" s="11">
        <v>126</v>
      </c>
      <c r="E21" s="11">
        <v>244</v>
      </c>
      <c r="F21" s="12">
        <v>536</v>
      </c>
      <c r="G21" s="7">
        <v>0.18</v>
      </c>
      <c r="H21" s="1">
        <v>120</v>
      </c>
      <c r="I21" s="1">
        <v>5038398</v>
      </c>
      <c r="J21" s="1"/>
      <c r="K21" s="1">
        <v>245</v>
      </c>
      <c r="L21" s="1">
        <f t="shared" si="2"/>
        <v>-1</v>
      </c>
      <c r="M21" s="1"/>
      <c r="N21" s="1"/>
      <c r="O21" s="1">
        <v>90</v>
      </c>
      <c r="P21" s="1">
        <f t="shared" si="3"/>
        <v>48.8</v>
      </c>
      <c r="Q21" s="9">
        <f>20*(P21+P22)-O21-O22-F21-F22</f>
        <v>354</v>
      </c>
      <c r="R21" s="9">
        <v>400</v>
      </c>
      <c r="S21" s="9">
        <f>IFERROR(VLOOKUP(A21,заказ!A:B,2,0),0)</f>
        <v>400</v>
      </c>
      <c r="T21" s="9">
        <v>400</v>
      </c>
      <c r="U21" s="1"/>
      <c r="V21" s="1">
        <f t="shared" si="5"/>
        <v>21.024590163934427</v>
      </c>
      <c r="W21" s="1">
        <f t="shared" si="6"/>
        <v>12.827868852459018</v>
      </c>
      <c r="X21" s="1">
        <v>36</v>
      </c>
      <c r="Y21" s="1">
        <v>38.200000000000003</v>
      </c>
      <c r="Z21" s="1">
        <v>19.8</v>
      </c>
      <c r="AA21" s="1">
        <v>60.4</v>
      </c>
      <c r="AB21" s="1">
        <v>46.8</v>
      </c>
      <c r="AC21" s="1">
        <v>20.2</v>
      </c>
      <c r="AD21" s="1">
        <v>27.6</v>
      </c>
      <c r="AE21" s="1">
        <v>41.6</v>
      </c>
      <c r="AF21" s="1">
        <v>60.8</v>
      </c>
      <c r="AG21" s="1">
        <v>38.4</v>
      </c>
      <c r="AH21" s="1"/>
      <c r="AI21" s="1">
        <f t="shared" si="7"/>
        <v>72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15.75" thickBot="1" x14ac:dyDescent="0.3">
      <c r="A22" s="19" t="s">
        <v>59</v>
      </c>
      <c r="B22" s="20" t="s">
        <v>36</v>
      </c>
      <c r="C22" s="20"/>
      <c r="D22" s="20">
        <v>1</v>
      </c>
      <c r="E22" s="20">
        <v>1</v>
      </c>
      <c r="F22" s="21"/>
      <c r="G22" s="17">
        <v>0</v>
      </c>
      <c r="H22" s="16" t="e">
        <v>#N/A</v>
      </c>
      <c r="I22" s="16" t="s">
        <v>51</v>
      </c>
      <c r="J22" s="16" t="s">
        <v>58</v>
      </c>
      <c r="K22" s="16"/>
      <c r="L22" s="16">
        <f t="shared" si="2"/>
        <v>1</v>
      </c>
      <c r="M22" s="16"/>
      <c r="N22" s="16"/>
      <c r="O22" s="16"/>
      <c r="P22" s="16">
        <f t="shared" si="3"/>
        <v>0.2</v>
      </c>
      <c r="Q22" s="18"/>
      <c r="R22" s="9">
        <f t="shared" si="9"/>
        <v>0</v>
      </c>
      <c r="S22" s="9">
        <f>IFERROR(VLOOKUP(A22,заказ!A:B,2,0),0)</f>
        <v>0</v>
      </c>
      <c r="T22" s="18"/>
      <c r="U22" s="16"/>
      <c r="V22" s="1">
        <f t="shared" si="5"/>
        <v>0</v>
      </c>
      <c r="W22" s="16">
        <f t="shared" si="6"/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/>
      <c r="AI22" s="1">
        <f t="shared" si="7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0" t="s">
        <v>60</v>
      </c>
      <c r="B23" s="11" t="s">
        <v>41</v>
      </c>
      <c r="C23" s="11"/>
      <c r="D23" s="11"/>
      <c r="E23" s="11"/>
      <c r="F23" s="12"/>
      <c r="G23" s="7">
        <v>1</v>
      </c>
      <c r="H23" s="1">
        <v>150</v>
      </c>
      <c r="I23" s="1">
        <v>8785242</v>
      </c>
      <c r="J23" s="1"/>
      <c r="K23" s="1"/>
      <c r="L23" s="1">
        <f t="shared" si="2"/>
        <v>0</v>
      </c>
      <c r="M23" s="1"/>
      <c r="N23" s="1"/>
      <c r="O23" s="1">
        <v>0</v>
      </c>
      <c r="P23" s="1">
        <f t="shared" si="3"/>
        <v>0</v>
      </c>
      <c r="Q23" s="9"/>
      <c r="R23" s="9">
        <v>30</v>
      </c>
      <c r="S23" s="9">
        <f>IFERROR(VLOOKUP(A23,заказ!A:B,2,0),0)</f>
        <v>33</v>
      </c>
      <c r="T23" s="9">
        <v>100</v>
      </c>
      <c r="U23" s="1"/>
      <c r="V23" s="1" t="e">
        <f t="shared" si="5"/>
        <v>#DIV/0!</v>
      </c>
      <c r="W23" s="1" t="e">
        <f t="shared" si="6"/>
        <v>#DIV/0!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6.9180000000000001</v>
      </c>
      <c r="AG23" s="1">
        <v>13.818</v>
      </c>
      <c r="AH23" s="1"/>
      <c r="AI23" s="1">
        <f t="shared" si="7"/>
        <v>33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15.75" thickBot="1" x14ac:dyDescent="0.3">
      <c r="A24" s="19" t="s">
        <v>61</v>
      </c>
      <c r="B24" s="20" t="s">
        <v>41</v>
      </c>
      <c r="C24" s="20">
        <v>141.89599999999999</v>
      </c>
      <c r="D24" s="20">
        <v>145.56</v>
      </c>
      <c r="E24" s="20">
        <v>59.817999999999998</v>
      </c>
      <c r="F24" s="21">
        <v>224.21</v>
      </c>
      <c r="G24" s="17">
        <v>0</v>
      </c>
      <c r="H24" s="16" t="e">
        <v>#N/A</v>
      </c>
      <c r="I24" s="16" t="s">
        <v>51</v>
      </c>
      <c r="J24" s="16" t="s">
        <v>60</v>
      </c>
      <c r="K24" s="16">
        <v>51.5</v>
      </c>
      <c r="L24" s="16">
        <f t="shared" si="2"/>
        <v>8.3179999999999978</v>
      </c>
      <c r="M24" s="16"/>
      <c r="N24" s="16"/>
      <c r="O24" s="16">
        <v>0</v>
      </c>
      <c r="P24" s="16">
        <f t="shared" si="3"/>
        <v>11.9636</v>
      </c>
      <c r="Q24" s="18"/>
      <c r="R24" s="9">
        <f t="shared" si="9"/>
        <v>0</v>
      </c>
      <c r="S24" s="9">
        <f>IFERROR(VLOOKUP(A24,заказ!A:B,2,0),0)</f>
        <v>0</v>
      </c>
      <c r="T24" s="18"/>
      <c r="U24" s="16"/>
      <c r="V24" s="1">
        <f t="shared" si="5"/>
        <v>18.741014410378149</v>
      </c>
      <c r="W24" s="16">
        <f t="shared" si="6"/>
        <v>18.741014410378149</v>
      </c>
      <c r="X24" s="16">
        <v>11.2174</v>
      </c>
      <c r="Y24" s="16">
        <v>3.8721999999999999</v>
      </c>
      <c r="Z24" s="16">
        <v>7.5739999999999998</v>
      </c>
      <c r="AA24" s="16">
        <v>10.336</v>
      </c>
      <c r="AB24" s="16">
        <v>7.8872</v>
      </c>
      <c r="AC24" s="16">
        <v>14.7346</v>
      </c>
      <c r="AD24" s="16">
        <v>14.2056</v>
      </c>
      <c r="AE24" s="16">
        <v>4.0244</v>
      </c>
      <c r="AF24" s="16">
        <v>6.5338000000000003</v>
      </c>
      <c r="AG24" s="16">
        <v>2.5783999999999998</v>
      </c>
      <c r="AH24" s="16"/>
      <c r="AI24" s="1">
        <f t="shared" si="7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0" t="s">
        <v>62</v>
      </c>
      <c r="B25" s="11" t="s">
        <v>41</v>
      </c>
      <c r="C25" s="11"/>
      <c r="D25" s="11"/>
      <c r="E25" s="11"/>
      <c r="F25" s="12"/>
      <c r="G25" s="7">
        <v>1</v>
      </c>
      <c r="H25" s="1">
        <v>150</v>
      </c>
      <c r="I25" s="1">
        <v>8785235</v>
      </c>
      <c r="J25" s="1"/>
      <c r="K25" s="1"/>
      <c r="L25" s="1">
        <f t="shared" si="2"/>
        <v>0</v>
      </c>
      <c r="M25" s="1"/>
      <c r="N25" s="1"/>
      <c r="O25" s="1">
        <v>0</v>
      </c>
      <c r="P25" s="1">
        <f t="shared" si="3"/>
        <v>0</v>
      </c>
      <c r="Q25" s="9"/>
      <c r="R25" s="9">
        <f t="shared" si="9"/>
        <v>0</v>
      </c>
      <c r="S25" s="9">
        <f>IFERROR(VLOOKUP(A25,заказ!A:B,2,0),0)</f>
        <v>0</v>
      </c>
      <c r="T25" s="9"/>
      <c r="U25" s="1"/>
      <c r="V25" s="1" t="e">
        <f t="shared" si="5"/>
        <v>#DIV/0!</v>
      </c>
      <c r="W25" s="1" t="e">
        <f t="shared" si="6"/>
        <v>#DIV/0!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-4.1599999999999998E-2</v>
      </c>
      <c r="AD25" s="1">
        <v>0</v>
      </c>
      <c r="AE25" s="1">
        <v>2.9085999999999999</v>
      </c>
      <c r="AF25" s="1">
        <v>7.8628</v>
      </c>
      <c r="AG25" s="1">
        <v>8.5451999999999995</v>
      </c>
      <c r="AH25" s="1"/>
      <c r="AI25" s="1">
        <f t="shared" si="7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ht="15.75" thickBot="1" x14ac:dyDescent="0.3">
      <c r="A26" s="19" t="s">
        <v>63</v>
      </c>
      <c r="B26" s="20" t="s">
        <v>41</v>
      </c>
      <c r="C26" s="20">
        <v>-3.1280000000000001</v>
      </c>
      <c r="D26" s="20">
        <v>171.226</v>
      </c>
      <c r="E26" s="20"/>
      <c r="F26" s="21">
        <v>168.09800000000001</v>
      </c>
      <c r="G26" s="17">
        <v>0</v>
      </c>
      <c r="H26" s="16" t="e">
        <v>#N/A</v>
      </c>
      <c r="I26" s="16" t="s">
        <v>51</v>
      </c>
      <c r="J26" s="16" t="s">
        <v>62</v>
      </c>
      <c r="K26" s="16"/>
      <c r="L26" s="16">
        <f t="shared" si="2"/>
        <v>0</v>
      </c>
      <c r="M26" s="16"/>
      <c r="N26" s="16"/>
      <c r="O26" s="16">
        <v>0</v>
      </c>
      <c r="P26" s="16">
        <f t="shared" si="3"/>
        <v>0</v>
      </c>
      <c r="Q26" s="18"/>
      <c r="R26" s="9">
        <f t="shared" si="9"/>
        <v>0</v>
      </c>
      <c r="S26" s="9">
        <f>IFERROR(VLOOKUP(A26,заказ!A:B,2,0),0)</f>
        <v>0</v>
      </c>
      <c r="T26" s="18"/>
      <c r="U26" s="16"/>
      <c r="V26" s="1" t="e">
        <f t="shared" si="5"/>
        <v>#DIV/0!</v>
      </c>
      <c r="W26" s="16" t="e">
        <f t="shared" si="6"/>
        <v>#DIV/0!</v>
      </c>
      <c r="X26" s="16">
        <v>3.9994000000000001</v>
      </c>
      <c r="Y26" s="16">
        <v>10.075200000000001</v>
      </c>
      <c r="Z26" s="16">
        <v>3.4003999999999999</v>
      </c>
      <c r="AA26" s="16">
        <v>2.6059999999999999</v>
      </c>
      <c r="AB26" s="16">
        <v>6.4184000000000001</v>
      </c>
      <c r="AC26" s="16">
        <v>7.3662000000000001</v>
      </c>
      <c r="AD26" s="16">
        <v>5.7847999999999997</v>
      </c>
      <c r="AE26" s="16">
        <v>0</v>
      </c>
      <c r="AF26" s="16">
        <v>0</v>
      </c>
      <c r="AG26" s="16">
        <v>0</v>
      </c>
      <c r="AH26" s="16"/>
      <c r="AI26" s="1">
        <f t="shared" si="7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0" t="s">
        <v>64</v>
      </c>
      <c r="B27" s="11" t="s">
        <v>41</v>
      </c>
      <c r="C27" s="11"/>
      <c r="D27" s="11"/>
      <c r="E27" s="11"/>
      <c r="F27" s="12"/>
      <c r="G27" s="7">
        <v>1</v>
      </c>
      <c r="H27" s="1">
        <v>120</v>
      </c>
      <c r="I27" s="1">
        <v>8785204</v>
      </c>
      <c r="J27" s="1"/>
      <c r="K27" s="1"/>
      <c r="L27" s="1">
        <f t="shared" si="2"/>
        <v>0</v>
      </c>
      <c r="M27" s="1"/>
      <c r="N27" s="1"/>
      <c r="O27" s="1">
        <v>66</v>
      </c>
      <c r="P27" s="1">
        <f t="shared" si="3"/>
        <v>0</v>
      </c>
      <c r="Q27" s="9"/>
      <c r="R27" s="9">
        <f t="shared" si="9"/>
        <v>0</v>
      </c>
      <c r="S27" s="9">
        <f>IFERROR(VLOOKUP(A27,заказ!A:B,2,0),0)</f>
        <v>0</v>
      </c>
      <c r="T27" s="9"/>
      <c r="U27" s="1"/>
      <c r="V27" s="1" t="e">
        <f t="shared" si="5"/>
        <v>#DIV/0!</v>
      </c>
      <c r="W27" s="1" t="e">
        <f t="shared" si="6"/>
        <v>#DIV/0!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 t="s">
        <v>65</v>
      </c>
      <c r="AI27" s="1">
        <f t="shared" si="7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ht="15.75" thickBot="1" x14ac:dyDescent="0.3">
      <c r="A28" s="19" t="s">
        <v>66</v>
      </c>
      <c r="B28" s="20" t="s">
        <v>41</v>
      </c>
      <c r="C28" s="20">
        <v>6.1289999999999996</v>
      </c>
      <c r="D28" s="20">
        <v>256.55</v>
      </c>
      <c r="E28" s="20">
        <v>48.731999999999999</v>
      </c>
      <c r="F28" s="21">
        <v>210.9</v>
      </c>
      <c r="G28" s="17">
        <v>0</v>
      </c>
      <c r="H28" s="16" t="e">
        <v>#N/A</v>
      </c>
      <c r="I28" s="16" t="s">
        <v>51</v>
      </c>
      <c r="J28" s="16" t="s">
        <v>64</v>
      </c>
      <c r="K28" s="16">
        <v>54</v>
      </c>
      <c r="L28" s="16">
        <f t="shared" si="2"/>
        <v>-5.2680000000000007</v>
      </c>
      <c r="M28" s="16"/>
      <c r="N28" s="16"/>
      <c r="O28" s="16">
        <v>0</v>
      </c>
      <c r="P28" s="16">
        <f t="shared" si="3"/>
        <v>9.7463999999999995</v>
      </c>
      <c r="Q28" s="18"/>
      <c r="R28" s="9">
        <f t="shared" si="9"/>
        <v>0</v>
      </c>
      <c r="S28" s="9">
        <f>IFERROR(VLOOKUP(A28,заказ!A:B,2,0),0)</f>
        <v>0</v>
      </c>
      <c r="T28" s="18"/>
      <c r="U28" s="16"/>
      <c r="V28" s="1">
        <f t="shared" si="5"/>
        <v>21.638758926372816</v>
      </c>
      <c r="W28" s="16">
        <f t="shared" si="6"/>
        <v>21.638758926372816</v>
      </c>
      <c r="X28" s="16">
        <v>15.7812</v>
      </c>
      <c r="Y28" s="16">
        <v>31.811199999999999</v>
      </c>
      <c r="Z28" s="16">
        <v>25.136600000000001</v>
      </c>
      <c r="AA28" s="16">
        <v>19.089600000000001</v>
      </c>
      <c r="AB28" s="16">
        <v>15.354799999999999</v>
      </c>
      <c r="AC28" s="16">
        <v>2.58</v>
      </c>
      <c r="AD28" s="16">
        <v>0</v>
      </c>
      <c r="AE28" s="16">
        <v>0</v>
      </c>
      <c r="AF28" s="16">
        <v>0</v>
      </c>
      <c r="AG28" s="16">
        <v>0</v>
      </c>
      <c r="AH28" s="16"/>
      <c r="AI28" s="1">
        <f t="shared" si="7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0" t="s">
        <v>67</v>
      </c>
      <c r="B29" s="11" t="s">
        <v>41</v>
      </c>
      <c r="C29" s="11"/>
      <c r="D29" s="11"/>
      <c r="E29" s="11"/>
      <c r="F29" s="12"/>
      <c r="G29" s="7">
        <v>1</v>
      </c>
      <c r="H29" s="1">
        <v>180</v>
      </c>
      <c r="I29" s="1">
        <v>8785259</v>
      </c>
      <c r="J29" s="1"/>
      <c r="K29" s="1"/>
      <c r="L29" s="1">
        <f t="shared" si="2"/>
        <v>0</v>
      </c>
      <c r="M29" s="1"/>
      <c r="N29" s="1"/>
      <c r="O29" s="1">
        <v>0</v>
      </c>
      <c r="P29" s="1">
        <f t="shared" si="3"/>
        <v>0</v>
      </c>
      <c r="Q29" s="9"/>
      <c r="R29" s="9">
        <f t="shared" si="9"/>
        <v>0</v>
      </c>
      <c r="S29" s="9">
        <f>IFERROR(VLOOKUP(A29,заказ!A:B,2,0),0)</f>
        <v>0</v>
      </c>
      <c r="T29" s="9"/>
      <c r="U29" s="1"/>
      <c r="V29" s="1" t="e">
        <f t="shared" si="5"/>
        <v>#DIV/0!</v>
      </c>
      <c r="W29" s="1" t="e">
        <f t="shared" si="6"/>
        <v>#DIV/0!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0.4204</v>
      </c>
      <c r="AD29" s="1">
        <v>3.5848</v>
      </c>
      <c r="AE29" s="1">
        <v>13.8634</v>
      </c>
      <c r="AF29" s="1">
        <v>6.8540000000000001</v>
      </c>
      <c r="AG29" s="1">
        <v>3.5364</v>
      </c>
      <c r="AH29" s="1"/>
      <c r="AI29" s="1">
        <f t="shared" si="7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ht="15.75" thickBot="1" x14ac:dyDescent="0.3">
      <c r="A30" s="19" t="s">
        <v>68</v>
      </c>
      <c r="B30" s="20" t="s">
        <v>41</v>
      </c>
      <c r="C30" s="20">
        <v>194.399</v>
      </c>
      <c r="D30" s="20">
        <v>47.424999999999997</v>
      </c>
      <c r="E30" s="20">
        <v>31.788</v>
      </c>
      <c r="F30" s="21">
        <v>140.78299999999999</v>
      </c>
      <c r="G30" s="17">
        <v>0</v>
      </c>
      <c r="H30" s="16" t="e">
        <v>#N/A</v>
      </c>
      <c r="I30" s="16" t="s">
        <v>51</v>
      </c>
      <c r="J30" s="16" t="s">
        <v>67</v>
      </c>
      <c r="K30" s="16">
        <v>29.5</v>
      </c>
      <c r="L30" s="16">
        <f t="shared" si="2"/>
        <v>2.2880000000000003</v>
      </c>
      <c r="M30" s="16"/>
      <c r="N30" s="16"/>
      <c r="O30" s="16">
        <v>0</v>
      </c>
      <c r="P30" s="16">
        <f t="shared" si="3"/>
        <v>6.3575999999999997</v>
      </c>
      <c r="Q30" s="18"/>
      <c r="R30" s="9">
        <f t="shared" si="9"/>
        <v>0</v>
      </c>
      <c r="S30" s="9">
        <f>IFERROR(VLOOKUP(A30,заказ!A:B,2,0),0)</f>
        <v>0</v>
      </c>
      <c r="T30" s="18"/>
      <c r="U30" s="16"/>
      <c r="V30" s="1">
        <f t="shared" si="5"/>
        <v>22.144048068453504</v>
      </c>
      <c r="W30" s="16">
        <f t="shared" si="6"/>
        <v>22.144048068453504</v>
      </c>
      <c r="X30" s="16">
        <v>5.1120000000000001</v>
      </c>
      <c r="Y30" s="16">
        <v>10.9818</v>
      </c>
      <c r="Z30" s="16">
        <v>4.3968000000000007</v>
      </c>
      <c r="AA30" s="16">
        <v>7.7145999999999999</v>
      </c>
      <c r="AB30" s="16">
        <v>3.43</v>
      </c>
      <c r="AC30" s="16">
        <v>1.3495999999999999</v>
      </c>
      <c r="AD30" s="16">
        <v>0</v>
      </c>
      <c r="AE30" s="16">
        <v>0</v>
      </c>
      <c r="AF30" s="16">
        <v>0</v>
      </c>
      <c r="AG30" s="16">
        <v>0</v>
      </c>
      <c r="AH30" s="22" t="s">
        <v>96</v>
      </c>
      <c r="AI30" s="1">
        <f t="shared" si="7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ht="15.75" thickBot="1" x14ac:dyDescent="0.3">
      <c r="A31" s="13" t="s">
        <v>70</v>
      </c>
      <c r="B31" s="13" t="s">
        <v>36</v>
      </c>
      <c r="C31" s="13">
        <v>1</v>
      </c>
      <c r="D31" s="13">
        <v>192</v>
      </c>
      <c r="E31" s="13">
        <v>47</v>
      </c>
      <c r="F31" s="13">
        <v>144</v>
      </c>
      <c r="G31" s="24">
        <v>0</v>
      </c>
      <c r="H31" s="13">
        <v>60</v>
      </c>
      <c r="I31" s="13">
        <v>8444170</v>
      </c>
      <c r="J31" s="13"/>
      <c r="K31" s="13">
        <v>44</v>
      </c>
      <c r="L31" s="13">
        <f t="shared" si="2"/>
        <v>3</v>
      </c>
      <c r="M31" s="13"/>
      <c r="N31" s="13"/>
      <c r="O31" s="13">
        <v>40</v>
      </c>
      <c r="P31" s="13">
        <f t="shared" si="3"/>
        <v>9.4</v>
      </c>
      <c r="Q31" s="25"/>
      <c r="R31" s="9">
        <f t="shared" si="9"/>
        <v>0</v>
      </c>
      <c r="S31" s="9">
        <f>IFERROR(VLOOKUP(A31,заказ!A:B,2,0),0)</f>
        <v>0</v>
      </c>
      <c r="T31" s="25"/>
      <c r="U31" s="13"/>
      <c r="V31" s="1">
        <f t="shared" si="5"/>
        <v>19.574468085106382</v>
      </c>
      <c r="W31" s="13">
        <f t="shared" si="6"/>
        <v>19.574468085106382</v>
      </c>
      <c r="X31" s="13">
        <v>7.6</v>
      </c>
      <c r="Y31" s="13">
        <v>6.8</v>
      </c>
      <c r="Z31" s="13">
        <v>14.6</v>
      </c>
      <c r="AA31" s="13">
        <v>4.2</v>
      </c>
      <c r="AB31" s="13">
        <v>-0.8</v>
      </c>
      <c r="AC31" s="13">
        <v>10.6</v>
      </c>
      <c r="AD31" s="13">
        <v>6.8</v>
      </c>
      <c r="AE31" s="13">
        <v>4.4000000000000004</v>
      </c>
      <c r="AF31" s="13">
        <v>7</v>
      </c>
      <c r="AG31" s="13">
        <v>10.6</v>
      </c>
      <c r="AH31" s="13" t="s">
        <v>71</v>
      </c>
      <c r="AI31" s="1">
        <f t="shared" si="7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0" t="s">
        <v>72</v>
      </c>
      <c r="B32" s="11" t="s">
        <v>41</v>
      </c>
      <c r="C32" s="11">
        <v>14.845000000000001</v>
      </c>
      <c r="D32" s="11">
        <v>5.1550000000000002</v>
      </c>
      <c r="E32" s="11">
        <v>1.1830000000000001</v>
      </c>
      <c r="F32" s="12">
        <v>12.1</v>
      </c>
      <c r="G32" s="7">
        <v>1</v>
      </c>
      <c r="H32" s="1">
        <v>120</v>
      </c>
      <c r="I32" s="1">
        <v>5522704</v>
      </c>
      <c r="J32" s="1"/>
      <c r="K32" s="1"/>
      <c r="L32" s="1">
        <f t="shared" si="2"/>
        <v>1.1830000000000001</v>
      </c>
      <c r="M32" s="1"/>
      <c r="N32" s="1"/>
      <c r="O32" s="1">
        <v>0</v>
      </c>
      <c r="P32" s="1">
        <f t="shared" si="3"/>
        <v>0.2366</v>
      </c>
      <c r="Q32" s="9"/>
      <c r="R32" s="9">
        <f t="shared" si="9"/>
        <v>0</v>
      </c>
      <c r="S32" s="9">
        <f>IFERROR(VLOOKUP(A32,заказ!A:B,2,0),0)</f>
        <v>0</v>
      </c>
      <c r="T32" s="9"/>
      <c r="U32" s="1"/>
      <c r="V32" s="1">
        <f t="shared" si="5"/>
        <v>51.141166525781905</v>
      </c>
      <c r="W32" s="1">
        <f t="shared" si="6"/>
        <v>51.141166525781905</v>
      </c>
      <c r="X32" s="1">
        <v>16.424199999999999</v>
      </c>
      <c r="Y32" s="1">
        <v>-0.08</v>
      </c>
      <c r="Z32" s="1">
        <v>-0.17599999999999999</v>
      </c>
      <c r="AA32" s="1">
        <v>29.093599999999999</v>
      </c>
      <c r="AB32" s="1">
        <v>11.348800000000001</v>
      </c>
      <c r="AC32" s="1">
        <v>22.174399999999999</v>
      </c>
      <c r="AD32" s="1">
        <v>38.314599999999999</v>
      </c>
      <c r="AE32" s="1">
        <v>24.382200000000001</v>
      </c>
      <c r="AF32" s="1">
        <v>0</v>
      </c>
      <c r="AG32" s="1">
        <v>34.7926</v>
      </c>
      <c r="AH32" s="23" t="s">
        <v>69</v>
      </c>
      <c r="AI32" s="1">
        <f t="shared" si="7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ht="15.75" thickBot="1" x14ac:dyDescent="0.3">
      <c r="A33" s="19" t="s">
        <v>73</v>
      </c>
      <c r="B33" s="20" t="s">
        <v>41</v>
      </c>
      <c r="C33" s="20">
        <v>627.57500000000005</v>
      </c>
      <c r="D33" s="20">
        <v>2.302</v>
      </c>
      <c r="E33" s="20">
        <v>37.634</v>
      </c>
      <c r="F33" s="21">
        <v>583.20000000000005</v>
      </c>
      <c r="G33" s="17">
        <v>0</v>
      </c>
      <c r="H33" s="16" t="e">
        <v>#N/A</v>
      </c>
      <c r="I33" s="16" t="s">
        <v>51</v>
      </c>
      <c r="J33" s="16" t="s">
        <v>72</v>
      </c>
      <c r="K33" s="16">
        <v>30</v>
      </c>
      <c r="L33" s="16">
        <f t="shared" si="2"/>
        <v>7.6340000000000003</v>
      </c>
      <c r="M33" s="16"/>
      <c r="N33" s="16"/>
      <c r="O33" s="16">
        <v>0</v>
      </c>
      <c r="P33" s="16">
        <f t="shared" si="3"/>
        <v>7.5267999999999997</v>
      </c>
      <c r="Q33" s="18"/>
      <c r="R33" s="9">
        <f t="shared" si="9"/>
        <v>0</v>
      </c>
      <c r="S33" s="9">
        <f>IFERROR(VLOOKUP(A33,заказ!A:B,2,0),0)</f>
        <v>0</v>
      </c>
      <c r="T33" s="18"/>
      <c r="U33" s="16"/>
      <c r="V33" s="1">
        <f t="shared" si="5"/>
        <v>77.483126959664148</v>
      </c>
      <c r="W33" s="16">
        <f t="shared" si="6"/>
        <v>77.483126959664148</v>
      </c>
      <c r="X33" s="16">
        <v>10.1076</v>
      </c>
      <c r="Y33" s="16">
        <v>4.8250000000000002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23" t="s">
        <v>69</v>
      </c>
      <c r="AI33" s="1">
        <f t="shared" si="7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74</v>
      </c>
      <c r="B34" s="1" t="s">
        <v>36</v>
      </c>
      <c r="C34" s="1">
        <v>14</v>
      </c>
      <c r="D34" s="1">
        <v>83</v>
      </c>
      <c r="E34" s="1">
        <v>17</v>
      </c>
      <c r="F34" s="1">
        <v>80</v>
      </c>
      <c r="G34" s="7">
        <v>0.14000000000000001</v>
      </c>
      <c r="H34" s="1">
        <v>180</v>
      </c>
      <c r="I34" s="1">
        <v>9988391</v>
      </c>
      <c r="J34" s="1"/>
      <c r="K34" s="1">
        <v>37</v>
      </c>
      <c r="L34" s="1">
        <f t="shared" si="2"/>
        <v>-20</v>
      </c>
      <c r="M34" s="1"/>
      <c r="N34" s="1"/>
      <c r="O34" s="1">
        <v>176</v>
      </c>
      <c r="P34" s="1">
        <f t="shared" si="3"/>
        <v>3.4</v>
      </c>
      <c r="Q34" s="9"/>
      <c r="R34" s="9">
        <f t="shared" si="9"/>
        <v>0</v>
      </c>
      <c r="S34" s="9">
        <f>IFERROR(VLOOKUP(A34,заказ!A:B,2,0),0)</f>
        <v>0</v>
      </c>
      <c r="T34" s="9"/>
      <c r="U34" s="1"/>
      <c r="V34" s="1">
        <f t="shared" si="5"/>
        <v>75.294117647058826</v>
      </c>
      <c r="W34" s="1">
        <f t="shared" si="6"/>
        <v>75.294117647058826</v>
      </c>
      <c r="X34" s="1">
        <v>12.2</v>
      </c>
      <c r="Y34" s="1">
        <v>14.2</v>
      </c>
      <c r="Z34" s="1">
        <v>14.4</v>
      </c>
      <c r="AA34" s="1">
        <v>9.4</v>
      </c>
      <c r="AB34" s="1">
        <v>15.2</v>
      </c>
      <c r="AC34" s="1">
        <v>11</v>
      </c>
      <c r="AD34" s="1">
        <v>8.8000000000000007</v>
      </c>
      <c r="AE34" s="1">
        <v>13</v>
      </c>
      <c r="AF34" s="1">
        <v>7.4</v>
      </c>
      <c r="AG34" s="1">
        <v>9.6</v>
      </c>
      <c r="AH34" s="1"/>
      <c r="AI34" s="1">
        <f t="shared" si="7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75</v>
      </c>
      <c r="B35" s="1" t="s">
        <v>36</v>
      </c>
      <c r="C35" s="1">
        <v>41</v>
      </c>
      <c r="D35" s="1">
        <v>563</v>
      </c>
      <c r="E35" s="1">
        <v>223</v>
      </c>
      <c r="F35" s="1">
        <v>381</v>
      </c>
      <c r="G35" s="7">
        <v>0.18</v>
      </c>
      <c r="H35" s="1">
        <v>270</v>
      </c>
      <c r="I35" s="1">
        <v>9988681</v>
      </c>
      <c r="J35" s="1"/>
      <c r="K35" s="1">
        <v>236</v>
      </c>
      <c r="L35" s="1">
        <f t="shared" si="2"/>
        <v>-13</v>
      </c>
      <c r="M35" s="1"/>
      <c r="N35" s="1"/>
      <c r="O35" s="1">
        <v>176</v>
      </c>
      <c r="P35" s="1">
        <f t="shared" si="3"/>
        <v>44.6</v>
      </c>
      <c r="Q35" s="9">
        <f t="shared" ref="Q35:Q36" si="10">20*P35-O35-F35</f>
        <v>335</v>
      </c>
      <c r="R35" s="9">
        <v>400</v>
      </c>
      <c r="S35" s="9">
        <f>IFERROR(VLOOKUP(A35,заказ!A:B,2,0),0)</f>
        <v>400</v>
      </c>
      <c r="T35" s="9">
        <v>400</v>
      </c>
      <c r="U35" s="1"/>
      <c r="V35" s="1">
        <f t="shared" si="5"/>
        <v>21.457399103139014</v>
      </c>
      <c r="W35" s="1">
        <f t="shared" si="6"/>
        <v>12.488789237668161</v>
      </c>
      <c r="X35" s="1">
        <v>35</v>
      </c>
      <c r="Y35" s="1">
        <v>39</v>
      </c>
      <c r="Z35" s="1">
        <v>43</v>
      </c>
      <c r="AA35" s="1">
        <v>32.799999999999997</v>
      </c>
      <c r="AB35" s="1">
        <v>29</v>
      </c>
      <c r="AC35" s="1">
        <v>45.8</v>
      </c>
      <c r="AD35" s="1">
        <v>28.6</v>
      </c>
      <c r="AE35" s="1">
        <v>33</v>
      </c>
      <c r="AF35" s="1">
        <v>36</v>
      </c>
      <c r="AG35" s="1">
        <v>41.6</v>
      </c>
      <c r="AH35" s="1"/>
      <c r="AI35" s="1">
        <f t="shared" si="7"/>
        <v>72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76</v>
      </c>
      <c r="B36" s="1" t="s">
        <v>41</v>
      </c>
      <c r="C36" s="1">
        <v>98.596000000000004</v>
      </c>
      <c r="D36" s="1">
        <v>233.221</v>
      </c>
      <c r="E36" s="1">
        <v>142.16300000000001</v>
      </c>
      <c r="F36" s="1">
        <v>189.58500000000001</v>
      </c>
      <c r="G36" s="7">
        <v>1</v>
      </c>
      <c r="H36" s="1">
        <v>120</v>
      </c>
      <c r="I36" s="1">
        <v>8785198</v>
      </c>
      <c r="J36" s="1"/>
      <c r="K36" s="1">
        <v>130.69999999999999</v>
      </c>
      <c r="L36" s="1">
        <f t="shared" si="2"/>
        <v>11.463000000000022</v>
      </c>
      <c r="M36" s="1"/>
      <c r="N36" s="1"/>
      <c r="O36" s="1">
        <v>0</v>
      </c>
      <c r="P36" s="1">
        <f t="shared" si="3"/>
        <v>28.432600000000001</v>
      </c>
      <c r="Q36" s="9">
        <f t="shared" si="10"/>
        <v>379.06700000000001</v>
      </c>
      <c r="R36" s="9">
        <v>350</v>
      </c>
      <c r="S36" s="9">
        <f>IFERROR(VLOOKUP(A36,заказ!A:B,2,0),0)</f>
        <v>346</v>
      </c>
      <c r="T36" s="9">
        <v>350</v>
      </c>
      <c r="U36" s="1"/>
      <c r="V36" s="1">
        <f t="shared" si="5"/>
        <v>18.837004002447895</v>
      </c>
      <c r="W36" s="1">
        <f t="shared" si="6"/>
        <v>6.6678742007414025</v>
      </c>
      <c r="X36" s="1">
        <v>11.2202</v>
      </c>
      <c r="Y36" s="1">
        <v>20.719200000000001</v>
      </c>
      <c r="Z36" s="1">
        <v>25.7194</v>
      </c>
      <c r="AA36" s="1">
        <v>16.127400000000002</v>
      </c>
      <c r="AB36" s="1">
        <v>16.9956</v>
      </c>
      <c r="AC36" s="1">
        <v>4.2881999999999998</v>
      </c>
      <c r="AD36" s="1">
        <v>6.4268000000000001</v>
      </c>
      <c r="AE36" s="1">
        <v>19.701000000000001</v>
      </c>
      <c r="AF36" s="1">
        <v>28.381599999999999</v>
      </c>
      <c r="AG36" s="1">
        <v>15.5876</v>
      </c>
      <c r="AH36" s="1"/>
      <c r="AI36" s="1">
        <f t="shared" si="7"/>
        <v>346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77</v>
      </c>
      <c r="B37" s="1" t="s">
        <v>36</v>
      </c>
      <c r="C37" s="1">
        <v>-1</v>
      </c>
      <c r="D37" s="1">
        <v>103</v>
      </c>
      <c r="E37" s="1">
        <v>-4</v>
      </c>
      <c r="F37" s="1">
        <v>102</v>
      </c>
      <c r="G37" s="7">
        <v>0.1</v>
      </c>
      <c r="H37" s="1">
        <v>60</v>
      </c>
      <c r="I37" s="1">
        <v>8444187</v>
      </c>
      <c r="J37" s="1"/>
      <c r="K37" s="1">
        <v>6</v>
      </c>
      <c r="L37" s="1">
        <f t="shared" si="2"/>
        <v>-10</v>
      </c>
      <c r="M37" s="1"/>
      <c r="N37" s="1"/>
      <c r="O37" s="1">
        <v>120</v>
      </c>
      <c r="P37" s="1">
        <f t="shared" si="3"/>
        <v>-0.8</v>
      </c>
      <c r="Q37" s="9"/>
      <c r="R37" s="9">
        <f t="shared" si="9"/>
        <v>0</v>
      </c>
      <c r="S37" s="9">
        <f>IFERROR(VLOOKUP(A37,заказ!A:B,2,0),0)</f>
        <v>0</v>
      </c>
      <c r="T37" s="9"/>
      <c r="U37" s="1"/>
      <c r="V37" s="1">
        <f t="shared" si="5"/>
        <v>-277.5</v>
      </c>
      <c r="W37" s="1">
        <f t="shared" si="6"/>
        <v>-277.5</v>
      </c>
      <c r="X37" s="1">
        <v>12.2</v>
      </c>
      <c r="Y37" s="1">
        <v>16.600000000000001</v>
      </c>
      <c r="Z37" s="1">
        <v>14.2</v>
      </c>
      <c r="AA37" s="1">
        <v>9.4</v>
      </c>
      <c r="AB37" s="1">
        <v>22</v>
      </c>
      <c r="AC37" s="1">
        <v>24.2</v>
      </c>
      <c r="AD37" s="1">
        <v>10.6</v>
      </c>
      <c r="AE37" s="1">
        <v>-0.8</v>
      </c>
      <c r="AF37" s="1">
        <v>16.2</v>
      </c>
      <c r="AG37" s="1">
        <v>18.600000000000001</v>
      </c>
      <c r="AH37" s="1"/>
      <c r="AI37" s="1">
        <f t="shared" si="7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ht="15.75" thickBot="1" x14ac:dyDescent="0.3">
      <c r="A38" s="1" t="s">
        <v>78</v>
      </c>
      <c r="B38" s="1" t="s">
        <v>36</v>
      </c>
      <c r="C38" s="1">
        <v>3</v>
      </c>
      <c r="D38" s="1">
        <v>102</v>
      </c>
      <c r="E38" s="1"/>
      <c r="F38" s="1">
        <v>102</v>
      </c>
      <c r="G38" s="7">
        <v>0.1</v>
      </c>
      <c r="H38" s="1">
        <v>90</v>
      </c>
      <c r="I38" s="1">
        <v>8444194</v>
      </c>
      <c r="J38" s="1"/>
      <c r="K38" s="1">
        <v>17</v>
      </c>
      <c r="L38" s="1">
        <f t="shared" si="2"/>
        <v>-17</v>
      </c>
      <c r="M38" s="1"/>
      <c r="N38" s="1"/>
      <c r="O38" s="1">
        <v>102</v>
      </c>
      <c r="P38" s="1">
        <f t="shared" si="3"/>
        <v>0</v>
      </c>
      <c r="Q38" s="9"/>
      <c r="R38" s="9">
        <f t="shared" si="9"/>
        <v>0</v>
      </c>
      <c r="S38" s="9">
        <f>IFERROR(VLOOKUP(A38,заказ!A:B,2,0),0)</f>
        <v>0</v>
      </c>
      <c r="T38" s="9"/>
      <c r="U38" s="1"/>
      <c r="V38" s="1" t="e">
        <f t="shared" si="5"/>
        <v>#DIV/0!</v>
      </c>
      <c r="W38" s="1" t="e">
        <f t="shared" si="6"/>
        <v>#DIV/0!</v>
      </c>
      <c r="X38" s="1">
        <v>9.1999999999999993</v>
      </c>
      <c r="Y38" s="1">
        <v>19.8</v>
      </c>
      <c r="Z38" s="1">
        <v>18.2</v>
      </c>
      <c r="AA38" s="1">
        <v>11</v>
      </c>
      <c r="AB38" s="1">
        <v>11.6</v>
      </c>
      <c r="AC38" s="1">
        <v>26.2</v>
      </c>
      <c r="AD38" s="1">
        <v>22.2</v>
      </c>
      <c r="AE38" s="1">
        <v>11.8</v>
      </c>
      <c r="AF38" s="1">
        <v>1.6</v>
      </c>
      <c r="AG38" s="1">
        <v>23</v>
      </c>
      <c r="AH38" s="1"/>
      <c r="AI38" s="1">
        <f t="shared" si="7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0" t="s">
        <v>79</v>
      </c>
      <c r="B39" s="11" t="s">
        <v>36</v>
      </c>
      <c r="C39" s="11"/>
      <c r="D39" s="11"/>
      <c r="E39" s="11"/>
      <c r="F39" s="12"/>
      <c r="G39" s="7">
        <v>0.2</v>
      </c>
      <c r="H39" s="1">
        <v>120</v>
      </c>
      <c r="I39" s="1" t="s">
        <v>80</v>
      </c>
      <c r="J39" s="1"/>
      <c r="K39" s="1"/>
      <c r="L39" s="1">
        <f t="shared" si="2"/>
        <v>0</v>
      </c>
      <c r="M39" s="1"/>
      <c r="N39" s="1"/>
      <c r="O39" s="1">
        <v>450</v>
      </c>
      <c r="P39" s="1">
        <f t="shared" si="3"/>
        <v>0</v>
      </c>
      <c r="Q39" s="9"/>
      <c r="R39" s="9">
        <f t="shared" si="9"/>
        <v>0</v>
      </c>
      <c r="S39" s="9">
        <f>IFERROR(VLOOKUP(A39,заказ!A:B,2,0),0)</f>
        <v>0</v>
      </c>
      <c r="T39" s="9"/>
      <c r="U39" s="1"/>
      <c r="V39" s="1" t="e">
        <f t="shared" si="5"/>
        <v>#DIV/0!</v>
      </c>
      <c r="W39" s="1" t="e">
        <f t="shared" si="6"/>
        <v>#DIV/0!</v>
      </c>
      <c r="X39" s="1">
        <v>0</v>
      </c>
      <c r="Y39" s="1">
        <v>0</v>
      </c>
      <c r="Z39" s="1">
        <v>0</v>
      </c>
      <c r="AA39" s="1">
        <v>0</v>
      </c>
      <c r="AB39" s="1">
        <v>-1</v>
      </c>
      <c r="AC39" s="1">
        <v>4</v>
      </c>
      <c r="AD39" s="1">
        <v>46.2</v>
      </c>
      <c r="AE39" s="1">
        <v>41</v>
      </c>
      <c r="AF39" s="1">
        <v>43.6</v>
      </c>
      <c r="AG39" s="1">
        <v>42.6</v>
      </c>
      <c r="AH39" s="13" t="s">
        <v>92</v>
      </c>
      <c r="AI39" s="1">
        <f t="shared" si="7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15.75" thickBot="1" x14ac:dyDescent="0.3">
      <c r="A40" s="19" t="s">
        <v>81</v>
      </c>
      <c r="B40" s="20" t="s">
        <v>36</v>
      </c>
      <c r="C40" s="20">
        <v>27</v>
      </c>
      <c r="D40" s="20"/>
      <c r="E40" s="20">
        <v>2</v>
      </c>
      <c r="F40" s="21"/>
      <c r="G40" s="17">
        <v>0</v>
      </c>
      <c r="H40" s="16" t="e">
        <v>#N/A</v>
      </c>
      <c r="I40" s="16" t="s">
        <v>51</v>
      </c>
      <c r="J40" s="16" t="s">
        <v>79</v>
      </c>
      <c r="K40" s="16">
        <v>117</v>
      </c>
      <c r="L40" s="16">
        <f t="shared" si="2"/>
        <v>-115</v>
      </c>
      <c r="M40" s="16"/>
      <c r="N40" s="16"/>
      <c r="O40" s="16">
        <v>0</v>
      </c>
      <c r="P40" s="16">
        <f t="shared" si="3"/>
        <v>0.4</v>
      </c>
      <c r="Q40" s="18"/>
      <c r="R40" s="9">
        <f t="shared" si="9"/>
        <v>0</v>
      </c>
      <c r="S40" s="9">
        <f>IFERROR(VLOOKUP(A40,заказ!A:B,2,0),0)</f>
        <v>0</v>
      </c>
      <c r="T40" s="18"/>
      <c r="U40" s="16"/>
      <c r="V40" s="1">
        <f t="shared" si="5"/>
        <v>0</v>
      </c>
      <c r="W40" s="16">
        <f t="shared" si="6"/>
        <v>0</v>
      </c>
      <c r="X40" s="16">
        <v>29.8</v>
      </c>
      <c r="Y40" s="16">
        <v>40</v>
      </c>
      <c r="Z40" s="16">
        <v>44</v>
      </c>
      <c r="AA40" s="16">
        <v>33.799999999999997</v>
      </c>
      <c r="AB40" s="16">
        <v>43</v>
      </c>
      <c r="AC40" s="16">
        <v>19.600000000000001</v>
      </c>
      <c r="AD40" s="16">
        <v>0</v>
      </c>
      <c r="AE40" s="16">
        <v>0</v>
      </c>
      <c r="AF40" s="16">
        <v>0</v>
      </c>
      <c r="AG40" s="16">
        <v>0</v>
      </c>
      <c r="AH40" s="16"/>
      <c r="AI40" s="1">
        <f t="shared" si="7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0" t="s">
        <v>82</v>
      </c>
      <c r="B41" s="11" t="s">
        <v>41</v>
      </c>
      <c r="C41" s="11"/>
      <c r="D41" s="11"/>
      <c r="E41" s="11">
        <v>-2.032</v>
      </c>
      <c r="F41" s="12"/>
      <c r="G41" s="7">
        <v>1</v>
      </c>
      <c r="H41" s="1">
        <v>120</v>
      </c>
      <c r="I41" s="1" t="s">
        <v>83</v>
      </c>
      <c r="J41" s="1"/>
      <c r="K41" s="1"/>
      <c r="L41" s="1">
        <f t="shared" si="2"/>
        <v>-2.032</v>
      </c>
      <c r="M41" s="1"/>
      <c r="N41" s="1"/>
      <c r="O41" s="1">
        <v>0</v>
      </c>
      <c r="P41" s="1">
        <f t="shared" si="3"/>
        <v>-0.40639999999999998</v>
      </c>
      <c r="Q41" s="9">
        <f>20*(P41+P42)-O41-O42-F41-F42</f>
        <v>77.286999999999921</v>
      </c>
      <c r="R41" s="9">
        <v>100</v>
      </c>
      <c r="S41" s="9">
        <f>IFERROR(VLOOKUP(A41,заказ!A:B,2,0),0)</f>
        <v>105</v>
      </c>
      <c r="T41" s="9">
        <v>100</v>
      </c>
      <c r="U41" s="1"/>
      <c r="V41" s="1">
        <f t="shared" si="5"/>
        <v>-258.3661417322835</v>
      </c>
      <c r="W41" s="1">
        <f t="shared" si="6"/>
        <v>0</v>
      </c>
      <c r="X41" s="1">
        <v>-6.7000000000000004E-2</v>
      </c>
      <c r="Y41" s="1">
        <v>0</v>
      </c>
      <c r="Z41" s="1">
        <v>0</v>
      </c>
      <c r="AA41" s="1">
        <v>8.5410000000000004</v>
      </c>
      <c r="AB41" s="1">
        <v>14.818199999999999</v>
      </c>
      <c r="AC41" s="1">
        <v>3.2995999999999999</v>
      </c>
      <c r="AD41" s="1">
        <v>4.3795999999999999</v>
      </c>
      <c r="AE41" s="1">
        <v>8.9689999999999994</v>
      </c>
      <c r="AF41" s="1">
        <v>16.6022</v>
      </c>
      <c r="AG41" s="1">
        <v>24.942599999999999</v>
      </c>
      <c r="AH41" s="1"/>
      <c r="AI41" s="1">
        <f t="shared" si="7"/>
        <v>105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ht="15.75" thickBot="1" x14ac:dyDescent="0.3">
      <c r="A42" s="19" t="s">
        <v>84</v>
      </c>
      <c r="B42" s="20" t="s">
        <v>41</v>
      </c>
      <c r="C42" s="20">
        <v>99.698999999999998</v>
      </c>
      <c r="D42" s="20">
        <v>421.63600000000002</v>
      </c>
      <c r="E42" s="20">
        <v>121.35</v>
      </c>
      <c r="F42" s="21">
        <v>399.98500000000001</v>
      </c>
      <c r="G42" s="17">
        <v>0</v>
      </c>
      <c r="H42" s="16" t="e">
        <v>#N/A</v>
      </c>
      <c r="I42" s="16" t="s">
        <v>51</v>
      </c>
      <c r="J42" s="16" t="s">
        <v>82</v>
      </c>
      <c r="K42" s="16">
        <v>121</v>
      </c>
      <c r="L42" s="16">
        <f t="shared" si="2"/>
        <v>0.34999999999999432</v>
      </c>
      <c r="M42" s="16"/>
      <c r="N42" s="16"/>
      <c r="O42" s="16">
        <v>0</v>
      </c>
      <c r="P42" s="16">
        <f t="shared" si="3"/>
        <v>24.27</v>
      </c>
      <c r="Q42" s="18"/>
      <c r="R42" s="9">
        <f t="shared" si="9"/>
        <v>0</v>
      </c>
      <c r="S42" s="9">
        <f>IFERROR(VLOOKUP(A42,заказ!A:B,2,0),0)</f>
        <v>0</v>
      </c>
      <c r="T42" s="18"/>
      <c r="U42" s="16"/>
      <c r="V42" s="1">
        <f t="shared" si="5"/>
        <v>16.480634528224147</v>
      </c>
      <c r="W42" s="16">
        <f t="shared" si="6"/>
        <v>16.480634528224147</v>
      </c>
      <c r="X42" s="16">
        <v>21.260400000000001</v>
      </c>
      <c r="Y42" s="16">
        <v>21.885200000000001</v>
      </c>
      <c r="Z42" s="16">
        <v>12.881600000000001</v>
      </c>
      <c r="AA42" s="16">
        <v>11.610799999999999</v>
      </c>
      <c r="AB42" s="16">
        <v>0.73440000000000005</v>
      </c>
      <c r="AC42" s="16">
        <v>15.3522</v>
      </c>
      <c r="AD42" s="16">
        <v>5.7485999999999997</v>
      </c>
      <c r="AE42" s="16">
        <v>0</v>
      </c>
      <c r="AF42" s="16">
        <v>0</v>
      </c>
      <c r="AG42" s="16">
        <v>0</v>
      </c>
      <c r="AH42" s="16"/>
      <c r="AI42" s="1">
        <f t="shared" si="7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0" t="s">
        <v>85</v>
      </c>
      <c r="B43" s="11" t="s">
        <v>36</v>
      </c>
      <c r="C43" s="11"/>
      <c r="D43" s="11"/>
      <c r="E43" s="11"/>
      <c r="F43" s="12"/>
      <c r="G43" s="7">
        <v>0.2</v>
      </c>
      <c r="H43" s="1">
        <v>120</v>
      </c>
      <c r="I43" s="1" t="s">
        <v>86</v>
      </c>
      <c r="J43" s="1"/>
      <c r="K43" s="1"/>
      <c r="L43" s="1">
        <f t="shared" si="2"/>
        <v>0</v>
      </c>
      <c r="M43" s="1"/>
      <c r="N43" s="1"/>
      <c r="O43" s="1">
        <v>130</v>
      </c>
      <c r="P43" s="1">
        <f t="shared" si="3"/>
        <v>0</v>
      </c>
      <c r="Q43" s="9">
        <f>20*(P43+P44)-O43-O44-F43-F44</f>
        <v>354</v>
      </c>
      <c r="R43" s="9">
        <v>410</v>
      </c>
      <c r="S43" s="9">
        <f>IFERROR(VLOOKUP(A43,заказ!A:B,2,0),0)</f>
        <v>410</v>
      </c>
      <c r="T43" s="9">
        <v>450</v>
      </c>
      <c r="U43" s="1"/>
      <c r="V43" s="1" t="e">
        <f t="shared" si="5"/>
        <v>#DIV/0!</v>
      </c>
      <c r="W43" s="1" t="e">
        <f t="shared" si="6"/>
        <v>#DIV/0!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13.8</v>
      </c>
      <c r="AD43" s="1">
        <v>26.4</v>
      </c>
      <c r="AE43" s="1">
        <v>9.6</v>
      </c>
      <c r="AF43" s="1">
        <v>4.5999999999999996</v>
      </c>
      <c r="AG43" s="1">
        <v>27.4</v>
      </c>
      <c r="AH43" s="1"/>
      <c r="AI43" s="1">
        <f t="shared" si="7"/>
        <v>82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ht="15.75" thickBot="1" x14ac:dyDescent="0.3">
      <c r="A44" s="19" t="s">
        <v>87</v>
      </c>
      <c r="B44" s="20" t="s">
        <v>36</v>
      </c>
      <c r="C44" s="20">
        <v>61</v>
      </c>
      <c r="D44" s="20">
        <v>370</v>
      </c>
      <c r="E44" s="20">
        <v>183</v>
      </c>
      <c r="F44" s="21">
        <v>248</v>
      </c>
      <c r="G44" s="17">
        <v>0</v>
      </c>
      <c r="H44" s="16" t="e">
        <v>#N/A</v>
      </c>
      <c r="I44" s="16" t="s">
        <v>51</v>
      </c>
      <c r="J44" s="16" t="s">
        <v>85</v>
      </c>
      <c r="K44" s="16">
        <v>185</v>
      </c>
      <c r="L44" s="16">
        <f t="shared" si="2"/>
        <v>-2</v>
      </c>
      <c r="M44" s="16"/>
      <c r="N44" s="16"/>
      <c r="O44" s="16">
        <v>0</v>
      </c>
      <c r="P44" s="16">
        <f t="shared" si="3"/>
        <v>36.6</v>
      </c>
      <c r="Q44" s="18"/>
      <c r="R44" s="9">
        <f t="shared" si="9"/>
        <v>0</v>
      </c>
      <c r="S44" s="9">
        <f>IFERROR(VLOOKUP(A44,заказ!A:B,2,0),0)</f>
        <v>0</v>
      </c>
      <c r="T44" s="18"/>
      <c r="U44" s="16"/>
      <c r="V44" s="1">
        <f t="shared" si="5"/>
        <v>6.775956284153005</v>
      </c>
      <c r="W44" s="16">
        <f t="shared" si="6"/>
        <v>6.775956284153005</v>
      </c>
      <c r="X44" s="16">
        <v>26.4</v>
      </c>
      <c r="Y44" s="16">
        <v>30.8</v>
      </c>
      <c r="Z44" s="16">
        <v>25.4</v>
      </c>
      <c r="AA44" s="16">
        <v>18</v>
      </c>
      <c r="AB44" s="16">
        <v>18.600000000000001</v>
      </c>
      <c r="AC44" s="16">
        <v>14</v>
      </c>
      <c r="AD44" s="16">
        <v>2</v>
      </c>
      <c r="AE44" s="16">
        <v>0</v>
      </c>
      <c r="AF44" s="16">
        <v>0</v>
      </c>
      <c r="AG44" s="16">
        <v>0</v>
      </c>
      <c r="AH44" s="16"/>
      <c r="AI44" s="1">
        <f t="shared" si="7"/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0" t="s">
        <v>88</v>
      </c>
      <c r="B45" s="11" t="s">
        <v>41</v>
      </c>
      <c r="C45" s="11"/>
      <c r="D45" s="11"/>
      <c r="E45" s="11"/>
      <c r="F45" s="12"/>
      <c r="G45" s="7">
        <v>1</v>
      </c>
      <c r="H45" s="1">
        <v>120</v>
      </c>
      <c r="I45" s="1" t="s">
        <v>89</v>
      </c>
      <c r="J45" s="1"/>
      <c r="K45" s="1"/>
      <c r="L45" s="1">
        <f t="shared" si="2"/>
        <v>0</v>
      </c>
      <c r="M45" s="1"/>
      <c r="N45" s="1"/>
      <c r="O45" s="1">
        <v>495</v>
      </c>
      <c r="P45" s="1">
        <f t="shared" si="3"/>
        <v>0</v>
      </c>
      <c r="Q45" s="9">
        <f>20*(P45+P46)-O45-O46-F45-F46</f>
        <v>183.39399999999998</v>
      </c>
      <c r="R45" s="9">
        <v>150</v>
      </c>
      <c r="S45" s="9">
        <f>IFERROR(VLOOKUP(A45,заказ!A:B,2,0),0)</f>
        <v>150</v>
      </c>
      <c r="T45" s="9">
        <v>150</v>
      </c>
      <c r="U45" s="1"/>
      <c r="V45" s="1" t="e">
        <f t="shared" si="5"/>
        <v>#DIV/0!</v>
      </c>
      <c r="W45" s="1" t="e">
        <f t="shared" si="6"/>
        <v>#DIV/0!</v>
      </c>
      <c r="X45" s="1">
        <v>0</v>
      </c>
      <c r="Y45" s="1">
        <v>0.75080000000000002</v>
      </c>
      <c r="Z45" s="1">
        <v>0</v>
      </c>
      <c r="AA45" s="1">
        <v>21.098800000000001</v>
      </c>
      <c r="AB45" s="1">
        <v>33.569000000000003</v>
      </c>
      <c r="AC45" s="1">
        <v>0.72160000000000002</v>
      </c>
      <c r="AD45" s="1">
        <v>50.959200000000003</v>
      </c>
      <c r="AE45" s="1">
        <v>54.580199999999998</v>
      </c>
      <c r="AF45" s="1">
        <v>52.838000000000001</v>
      </c>
      <c r="AG45" s="1">
        <v>55.401400000000002</v>
      </c>
      <c r="AH45" s="1" t="s">
        <v>90</v>
      </c>
      <c r="AI45" s="1">
        <f t="shared" si="7"/>
        <v>150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ht="15.75" thickBot="1" x14ac:dyDescent="0.3">
      <c r="A46" s="19" t="s">
        <v>91</v>
      </c>
      <c r="B46" s="20" t="s">
        <v>41</v>
      </c>
      <c r="C46" s="20">
        <v>231.42500000000001</v>
      </c>
      <c r="D46" s="20">
        <v>243.886</v>
      </c>
      <c r="E46" s="20">
        <v>230.57</v>
      </c>
      <c r="F46" s="21">
        <v>243.886</v>
      </c>
      <c r="G46" s="17">
        <v>0</v>
      </c>
      <c r="H46" s="16" t="e">
        <v>#N/A</v>
      </c>
      <c r="I46" s="16" t="s">
        <v>51</v>
      </c>
      <c r="J46" s="16" t="s">
        <v>88</v>
      </c>
      <c r="K46" s="16">
        <v>236</v>
      </c>
      <c r="L46" s="16">
        <f t="shared" si="2"/>
        <v>-5.4300000000000068</v>
      </c>
      <c r="M46" s="16"/>
      <c r="N46" s="16"/>
      <c r="O46" s="16">
        <v>0</v>
      </c>
      <c r="P46" s="16">
        <f t="shared" si="3"/>
        <v>46.113999999999997</v>
      </c>
      <c r="Q46" s="18"/>
      <c r="R46" s="9">
        <f t="shared" si="9"/>
        <v>0</v>
      </c>
      <c r="S46" s="9">
        <f>IFERROR(VLOOKUP(A46,заказ!A:B,2,0),0)</f>
        <v>0</v>
      </c>
      <c r="T46" s="18"/>
      <c r="U46" s="16"/>
      <c r="V46" s="1">
        <f t="shared" si="5"/>
        <v>5.2887626317387344</v>
      </c>
      <c r="W46" s="16">
        <f t="shared" si="6"/>
        <v>5.2887626317387344</v>
      </c>
      <c r="X46" s="16">
        <v>56.903200000000012</v>
      </c>
      <c r="Y46" s="16">
        <v>57.263399999999997</v>
      </c>
      <c r="Z46" s="16">
        <v>38.749200000000002</v>
      </c>
      <c r="AA46" s="16">
        <v>41.097200000000001</v>
      </c>
      <c r="AB46" s="16">
        <v>9.7706</v>
      </c>
      <c r="AC46" s="16">
        <v>46.923000000000002</v>
      </c>
      <c r="AD46" s="16">
        <v>16.084199999999999</v>
      </c>
      <c r="AE46" s="16">
        <v>0</v>
      </c>
      <c r="AF46" s="16">
        <v>0</v>
      </c>
      <c r="AG46" s="16">
        <v>0</v>
      </c>
      <c r="AH46" s="16"/>
      <c r="AI46" s="1">
        <f t="shared" si="7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4"/>
      <c r="B47" s="14"/>
      <c r="C47" s="14"/>
      <c r="D47" s="14"/>
      <c r="E47" s="14"/>
      <c r="F47" s="14"/>
      <c r="G47" s="15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45</v>
      </c>
      <c r="B48" s="1" t="s">
        <v>36</v>
      </c>
      <c r="C48" s="1">
        <v>68</v>
      </c>
      <c r="D48" s="1">
        <v>3437</v>
      </c>
      <c r="E48" s="1">
        <v>497</v>
      </c>
      <c r="F48" s="1">
        <v>2065</v>
      </c>
      <c r="G48" s="7">
        <v>0.18</v>
      </c>
      <c r="H48" s="1">
        <v>120</v>
      </c>
      <c r="I48" s="1"/>
      <c r="J48" s="1"/>
      <c r="K48" s="1">
        <v>492</v>
      </c>
      <c r="L48" s="1">
        <f>E48-K48</f>
        <v>5</v>
      </c>
      <c r="M48" s="1"/>
      <c r="N48" s="1"/>
      <c r="O48" s="1">
        <v>0</v>
      </c>
      <c r="P48" s="1">
        <f t="shared" ref="P48:P51" si="11">E48/5</f>
        <v>99.4</v>
      </c>
      <c r="Q48" s="9"/>
      <c r="R48" s="9">
        <f t="shared" si="9"/>
        <v>0</v>
      </c>
      <c r="S48" s="9">
        <f>R48</f>
        <v>0</v>
      </c>
      <c r="T48" s="9"/>
      <c r="U48" s="1"/>
      <c r="V48" s="1">
        <f t="shared" si="5"/>
        <v>20.774647887323944</v>
      </c>
      <c r="W48" s="1">
        <f t="shared" ref="W48:W51" si="12">(F48+O48)/P48</f>
        <v>20.774647887323944</v>
      </c>
      <c r="X48" s="1">
        <v>60</v>
      </c>
      <c r="Y48" s="1">
        <v>124.6</v>
      </c>
      <c r="Z48" s="1">
        <v>106</v>
      </c>
      <c r="AA48" s="1">
        <v>103.2</v>
      </c>
      <c r="AB48" s="1">
        <v>185</v>
      </c>
      <c r="AC48" s="1">
        <v>24</v>
      </c>
      <c r="AD48" s="1">
        <v>100.8</v>
      </c>
      <c r="AE48" s="1">
        <v>61.2</v>
      </c>
      <c r="AF48" s="1">
        <v>2.2000000000000002</v>
      </c>
      <c r="AG48" s="1">
        <v>97.6</v>
      </c>
      <c r="AH48" s="1">
        <v>2860</v>
      </c>
      <c r="AI48" s="1">
        <f t="shared" si="7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46</v>
      </c>
      <c r="B49" s="1" t="s">
        <v>36</v>
      </c>
      <c r="C49" s="1">
        <v>1394</v>
      </c>
      <c r="D49" s="1">
        <v>6005</v>
      </c>
      <c r="E49" s="1">
        <v>1540</v>
      </c>
      <c r="F49" s="1">
        <v>2773</v>
      </c>
      <c r="G49" s="7">
        <v>0.18</v>
      </c>
      <c r="H49" s="1">
        <v>120</v>
      </c>
      <c r="I49" s="1"/>
      <c r="J49" s="1"/>
      <c r="K49" s="1">
        <v>1605</v>
      </c>
      <c r="L49" s="1">
        <f>E49-K49</f>
        <v>-65</v>
      </c>
      <c r="M49" s="1"/>
      <c r="N49" s="1"/>
      <c r="O49" s="1">
        <v>1200</v>
      </c>
      <c r="P49" s="1">
        <f t="shared" si="11"/>
        <v>308</v>
      </c>
      <c r="Q49" s="9">
        <f t="shared" ref="Q49:Q50" si="13">20*P49-O49-F49</f>
        <v>2187</v>
      </c>
      <c r="R49" s="9">
        <v>3000</v>
      </c>
      <c r="S49" s="9">
        <f t="shared" ref="S49:S51" si="14">R49</f>
        <v>3000</v>
      </c>
      <c r="T49" s="9">
        <v>3000</v>
      </c>
      <c r="U49" s="1"/>
      <c r="V49" s="1">
        <f t="shared" si="5"/>
        <v>22.63961038961039</v>
      </c>
      <c r="W49" s="1">
        <f t="shared" si="12"/>
        <v>12.89935064935065</v>
      </c>
      <c r="X49" s="1">
        <v>277.60000000000002</v>
      </c>
      <c r="Y49" s="1">
        <v>285.8</v>
      </c>
      <c r="Z49" s="1">
        <v>181</v>
      </c>
      <c r="AA49" s="1">
        <v>271.2</v>
      </c>
      <c r="AB49" s="1">
        <v>390</v>
      </c>
      <c r="AC49" s="1">
        <v>137.80000000000001</v>
      </c>
      <c r="AD49" s="1">
        <v>305.39999999999998</v>
      </c>
      <c r="AE49" s="1">
        <v>308.2</v>
      </c>
      <c r="AF49" s="1">
        <v>378</v>
      </c>
      <c r="AG49" s="1">
        <v>374.2</v>
      </c>
      <c r="AH49" s="1">
        <v>2860</v>
      </c>
      <c r="AI49" s="1">
        <f t="shared" si="7"/>
        <v>540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35</v>
      </c>
      <c r="B50" s="1" t="s">
        <v>36</v>
      </c>
      <c r="C50" s="1">
        <v>107</v>
      </c>
      <c r="D50" s="1">
        <v>408</v>
      </c>
      <c r="E50" s="1">
        <v>177</v>
      </c>
      <c r="F50" s="1">
        <v>97</v>
      </c>
      <c r="G50" s="7">
        <v>0.18</v>
      </c>
      <c r="H50" s="1"/>
      <c r="I50" s="1">
        <v>4421577</v>
      </c>
      <c r="J50" s="1"/>
      <c r="K50" s="1">
        <v>174</v>
      </c>
      <c r="L50" s="1">
        <f>E50-K50</f>
        <v>3</v>
      </c>
      <c r="M50" s="1"/>
      <c r="N50" s="1"/>
      <c r="O50" s="1">
        <v>250</v>
      </c>
      <c r="P50" s="1">
        <f t="shared" si="11"/>
        <v>35.4</v>
      </c>
      <c r="Q50" s="9">
        <f t="shared" si="13"/>
        <v>361</v>
      </c>
      <c r="R50" s="9">
        <v>350</v>
      </c>
      <c r="S50" s="9">
        <f t="shared" si="14"/>
        <v>350</v>
      </c>
      <c r="T50" s="9">
        <v>350</v>
      </c>
      <c r="U50" s="1"/>
      <c r="V50" s="1">
        <f t="shared" si="5"/>
        <v>19.689265536723166</v>
      </c>
      <c r="W50" s="1">
        <f t="shared" si="12"/>
        <v>9.8022598870056505</v>
      </c>
      <c r="X50" s="1">
        <v>27.2</v>
      </c>
      <c r="Y50" s="1">
        <v>11.4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/>
      <c r="AI50" s="1">
        <f t="shared" si="7"/>
        <v>63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37</v>
      </c>
      <c r="B51" s="1" t="s">
        <v>36</v>
      </c>
      <c r="C51" s="1">
        <v>-19</v>
      </c>
      <c r="D51" s="1">
        <v>837</v>
      </c>
      <c r="E51" s="1">
        <v>104</v>
      </c>
      <c r="F51" s="1">
        <v>306</v>
      </c>
      <c r="G51" s="7">
        <v>0.18</v>
      </c>
      <c r="H51" s="1"/>
      <c r="I51" s="1">
        <v>4421584</v>
      </c>
      <c r="J51" s="1"/>
      <c r="K51" s="1">
        <v>110</v>
      </c>
      <c r="L51" s="1">
        <f>E51-K51</f>
        <v>-6</v>
      </c>
      <c r="M51" s="1"/>
      <c r="N51" s="1"/>
      <c r="O51" s="1">
        <v>400</v>
      </c>
      <c r="P51" s="1">
        <f t="shared" si="11"/>
        <v>20.8</v>
      </c>
      <c r="Q51" s="9"/>
      <c r="R51" s="9">
        <v>300</v>
      </c>
      <c r="S51" s="9">
        <f t="shared" si="14"/>
        <v>300</v>
      </c>
      <c r="T51" s="9">
        <v>500</v>
      </c>
      <c r="U51" s="1"/>
      <c r="V51" s="1">
        <f t="shared" si="5"/>
        <v>48.365384615384613</v>
      </c>
      <c r="W51" s="1">
        <f t="shared" si="12"/>
        <v>33.942307692307693</v>
      </c>
      <c r="X51" s="1">
        <v>37.4</v>
      </c>
      <c r="Y51" s="1">
        <v>26.4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/>
      <c r="AI51" s="1">
        <f t="shared" si="7"/>
        <v>54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</sheetData>
  <autoFilter ref="A3:AI46" xr:uid="{00000000-0009-0000-0000-000000000000}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F1330-A0D4-49E6-A8E1-7C690E565AB0}">
  <dimension ref="A1:B16"/>
  <sheetViews>
    <sheetView workbookViewId="0">
      <selection activeCell="E8" sqref="E8"/>
    </sheetView>
  </sheetViews>
  <sheetFormatPr defaultRowHeight="15" x14ac:dyDescent="0.25"/>
  <cols>
    <col min="1" max="1" width="98.140625" bestFit="1" customWidth="1"/>
  </cols>
  <sheetData>
    <row r="1" spans="1:2" x14ac:dyDescent="0.25">
      <c r="A1" t="s">
        <v>43</v>
      </c>
      <c r="B1">
        <v>32</v>
      </c>
    </row>
    <row r="2" spans="1:2" x14ac:dyDescent="0.25">
      <c r="A2" t="s">
        <v>44</v>
      </c>
      <c r="B2">
        <v>192</v>
      </c>
    </row>
    <row r="3" spans="1:2" x14ac:dyDescent="0.25">
      <c r="A3" t="s">
        <v>47</v>
      </c>
      <c r="B3">
        <v>32</v>
      </c>
    </row>
    <row r="4" spans="1:2" x14ac:dyDescent="0.25">
      <c r="A4" t="s">
        <v>49</v>
      </c>
      <c r="B4">
        <v>600</v>
      </c>
    </row>
    <row r="5" spans="1:2" x14ac:dyDescent="0.25">
      <c r="A5" t="s">
        <v>53</v>
      </c>
      <c r="B5">
        <v>800</v>
      </c>
    </row>
    <row r="6" spans="1:2" x14ac:dyDescent="0.25">
      <c r="A6" t="s">
        <v>54</v>
      </c>
      <c r="B6">
        <v>100</v>
      </c>
    </row>
    <row r="7" spans="1:2" x14ac:dyDescent="0.25">
      <c r="A7" t="s">
        <v>55</v>
      </c>
      <c r="B7">
        <v>600</v>
      </c>
    </row>
    <row r="8" spans="1:2" x14ac:dyDescent="0.25">
      <c r="A8" t="s">
        <v>56</v>
      </c>
      <c r="B8">
        <v>600</v>
      </c>
    </row>
    <row r="9" spans="1:2" x14ac:dyDescent="0.25">
      <c r="A9" t="s">
        <v>57</v>
      </c>
      <c r="B9">
        <v>600</v>
      </c>
    </row>
    <row r="10" spans="1:2" x14ac:dyDescent="0.25">
      <c r="A10" t="s">
        <v>58</v>
      </c>
      <c r="B10">
        <v>400</v>
      </c>
    </row>
    <row r="11" spans="1:2" x14ac:dyDescent="0.25">
      <c r="A11" t="s">
        <v>60</v>
      </c>
      <c r="B11">
        <v>33</v>
      </c>
    </row>
    <row r="12" spans="1:2" x14ac:dyDescent="0.25">
      <c r="A12" t="s">
        <v>75</v>
      </c>
      <c r="B12">
        <v>400</v>
      </c>
    </row>
    <row r="13" spans="1:2" x14ac:dyDescent="0.25">
      <c r="A13" t="s">
        <v>76</v>
      </c>
      <c r="B13">
        <v>346</v>
      </c>
    </row>
    <row r="14" spans="1:2" x14ac:dyDescent="0.25">
      <c r="A14" t="s">
        <v>82</v>
      </c>
      <c r="B14">
        <v>105</v>
      </c>
    </row>
    <row r="15" spans="1:2" x14ac:dyDescent="0.25">
      <c r="A15" t="s">
        <v>85</v>
      </c>
      <c r="B15">
        <v>410</v>
      </c>
    </row>
    <row r="16" spans="1:2" x14ac:dyDescent="0.25">
      <c r="A16" t="s">
        <v>88</v>
      </c>
      <c r="B16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2025-08-25T11:11:42Z</dcterms:created>
  <dcterms:modified xsi:type="dcterms:W3CDTF">2025-08-27T11:56:56Z</dcterms:modified>
</cp:coreProperties>
</file>