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E541EEDF-5E66-474F-BA57-4EF90DA651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Y264" i="1" s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N211" i="1"/>
  <c r="BM211" i="1"/>
  <c r="Z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1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F511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1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7" i="1" l="1"/>
  <c r="Y93" i="1"/>
  <c r="Y100" i="1"/>
  <c r="Y153" i="1"/>
  <c r="Y188" i="1"/>
  <c r="Y192" i="1"/>
  <c r="BP213" i="1"/>
  <c r="BN213" i="1"/>
  <c r="Z213" i="1"/>
  <c r="Y235" i="1"/>
  <c r="BP234" i="1"/>
  <c r="BN234" i="1"/>
  <c r="Z234" i="1"/>
  <c r="Z235" i="1" s="1"/>
  <c r="Z246" i="1"/>
  <c r="BP244" i="1"/>
  <c r="BN244" i="1"/>
  <c r="Z244" i="1"/>
  <c r="BP253" i="1"/>
  <c r="BN253" i="1"/>
  <c r="Z253" i="1"/>
  <c r="BP290" i="1"/>
  <c r="BN290" i="1"/>
  <c r="Z290" i="1"/>
  <c r="BP298" i="1"/>
  <c r="BN298" i="1"/>
  <c r="Z298" i="1"/>
  <c r="Y304" i="1"/>
  <c r="Z330" i="1"/>
  <c r="BP328" i="1"/>
  <c r="BN328" i="1"/>
  <c r="Z328" i="1"/>
  <c r="BP343" i="1"/>
  <c r="BN343" i="1"/>
  <c r="Z343" i="1"/>
  <c r="BP347" i="1"/>
  <c r="BN347" i="1"/>
  <c r="Z347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Y33" i="1"/>
  <c r="Y45" i="1"/>
  <c r="Y49" i="1"/>
  <c r="Y58" i="1"/>
  <c r="Y66" i="1"/>
  <c r="Y72" i="1"/>
  <c r="Y80" i="1"/>
  <c r="Y86" i="1"/>
  <c r="Y109" i="1"/>
  <c r="Y115" i="1"/>
  <c r="Y121" i="1"/>
  <c r="Y127" i="1"/>
  <c r="Y132" i="1"/>
  <c r="Y138" i="1"/>
  <c r="Y142" i="1"/>
  <c r="Y171" i="1"/>
  <c r="Y177" i="1"/>
  <c r="Y204" i="1"/>
  <c r="BP226" i="1"/>
  <c r="BN226" i="1"/>
  <c r="Z226" i="1"/>
  <c r="BP230" i="1"/>
  <c r="BN230" i="1"/>
  <c r="Z230" i="1"/>
  <c r="Y232" i="1"/>
  <c r="Y236" i="1"/>
  <c r="BP262" i="1"/>
  <c r="BN262" i="1"/>
  <c r="Z262" i="1"/>
  <c r="Y270" i="1"/>
  <c r="BP267" i="1"/>
  <c r="BN267" i="1"/>
  <c r="Z267" i="1"/>
  <c r="BP302" i="1"/>
  <c r="BN302" i="1"/>
  <c r="Z302" i="1"/>
  <c r="Y311" i="1"/>
  <c r="BP306" i="1"/>
  <c r="BN306" i="1"/>
  <c r="Z306" i="1"/>
  <c r="BP310" i="1"/>
  <c r="BN310" i="1"/>
  <c r="Z310" i="1"/>
  <c r="Y317" i="1"/>
  <c r="BP314" i="1"/>
  <c r="BN314" i="1"/>
  <c r="Z314" i="1"/>
  <c r="H9" i="1"/>
  <c r="B511" i="1"/>
  <c r="X502" i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Z44" i="1" s="1"/>
  <c r="BN41" i="1"/>
  <c r="BP41" i="1"/>
  <c r="Z43" i="1"/>
  <c r="BN43" i="1"/>
  <c r="Y44" i="1"/>
  <c r="Y505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Z100" i="1" s="1"/>
  <c r="BN96" i="1"/>
  <c r="Z98" i="1"/>
  <c r="BN98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1" i="1"/>
  <c r="Y148" i="1"/>
  <c r="Z151" i="1"/>
  <c r="Z153" i="1" s="1"/>
  <c r="BN151" i="1"/>
  <c r="I511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1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Z215" i="1" s="1"/>
  <c r="BN206" i="1"/>
  <c r="BP206" i="1"/>
  <c r="Z208" i="1"/>
  <c r="BN208" i="1"/>
  <c r="Z210" i="1"/>
  <c r="BN210" i="1"/>
  <c r="Y215" i="1"/>
  <c r="BP219" i="1"/>
  <c r="BN219" i="1"/>
  <c r="Z219" i="1"/>
  <c r="Z220" i="1" s="1"/>
  <c r="Y221" i="1"/>
  <c r="K511" i="1"/>
  <c r="Y231" i="1"/>
  <c r="BP224" i="1"/>
  <c r="BN224" i="1"/>
  <c r="Z224" i="1"/>
  <c r="Z231" i="1" s="1"/>
  <c r="BP228" i="1"/>
  <c r="BN228" i="1"/>
  <c r="Z228" i="1"/>
  <c r="Y247" i="1"/>
  <c r="Y246" i="1"/>
  <c r="Z255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31" i="1"/>
  <c r="Y330" i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Z37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3" i="1" s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303" i="1"/>
  <c r="Z293" i="1"/>
  <c r="Z121" i="1"/>
  <c r="Z92" i="1"/>
  <c r="Z71" i="1"/>
  <c r="Z58" i="1"/>
  <c r="Z506" i="1" s="1"/>
  <c r="X504" i="1"/>
  <c r="Z311" i="1"/>
  <c r="Z473" i="1"/>
  <c r="Y501" i="1"/>
  <c r="Z317" i="1"/>
  <c r="Z270" i="1"/>
  <c r="Z398" i="1"/>
</calcChain>
</file>

<file path=xl/sharedStrings.xml><?xml version="1.0" encoding="utf-8"?>
<sst xmlns="http://schemas.openxmlformats.org/spreadsheetml/2006/main" count="2203" uniqueCount="790">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</sst>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2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45905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Пятница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5">
        <v>0.375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21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19"/>
      <c r="R10" s="720"/>
      <c r="U10" s="24" t="s">
        <v>23</v>
      </c>
      <c r="V10" s="600" t="s">
        <v>24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6"/>
      <c r="R11" s="667"/>
      <c r="U11" s="24" t="s">
        <v>27</v>
      </c>
      <c r="V11" s="806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5" t="s">
        <v>38</v>
      </c>
      <c r="D17" s="596" t="s">
        <v>39</v>
      </c>
      <c r="E17" s="648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7"/>
      <c r="R17" s="647"/>
      <c r="S17" s="647"/>
      <c r="T17" s="648"/>
      <c r="U17" s="873" t="s">
        <v>51</v>
      </c>
      <c r="V17" s="594"/>
      <c r="W17" s="596" t="s">
        <v>52</v>
      </c>
      <c r="X17" s="596" t="s">
        <v>53</v>
      </c>
      <c r="Y17" s="871" t="s">
        <v>54</v>
      </c>
      <c r="Z17" s="776" t="s">
        <v>55</v>
      </c>
      <c r="AA17" s="757" t="s">
        <v>56</v>
      </c>
      <c r="AB17" s="757" t="s">
        <v>57</v>
      </c>
      <c r="AC17" s="757" t="s">
        <v>58</v>
      </c>
      <c r="AD17" s="757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400</v>
      </c>
      <c r="Y42" s="550">
        <f>IFERROR(IF(X42="",0,CEILING((X42/$H42),1)*$H42),"")</f>
        <v>400</v>
      </c>
      <c r="Z42" s="36">
        <f>IFERROR(IF(Y42=0,"",ROUNDUP(Y42/H42,0)*0.00902),"")</f>
        <v>0.90200000000000002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421</v>
      </c>
      <c r="BN42" s="64">
        <f>IFERROR(Y42*I42/H42,"0")</f>
        <v>421</v>
      </c>
      <c r="BO42" s="64">
        <f>IFERROR(1/J42*(X42/H42),"0")</f>
        <v>0.75757575757575757</v>
      </c>
      <c r="BP42" s="64">
        <f>IFERROR(1/J42*(Y42/H42),"0")</f>
        <v>0.75757575757575757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1">
        <f>IFERROR(X41/H41,"0")+IFERROR(X42/H42,"0")+IFERROR(X43/H43,"0")</f>
        <v>100</v>
      </c>
      <c r="Y44" s="551">
        <f>IFERROR(Y41/H41,"0")+IFERROR(Y42/H42,"0")+IFERROR(Y43/H43,"0")</f>
        <v>100</v>
      </c>
      <c r="Z44" s="551">
        <f>IFERROR(IF(Z41="",0,Z41),"0")+IFERROR(IF(Z42="",0,Z42),"0")+IFERROR(IF(Z43="",0,Z43),"0")</f>
        <v>0.90200000000000002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1">
        <f>IFERROR(SUM(X41:X43),"0")</f>
        <v>400</v>
      </c>
      <c r="Y45" s="551">
        <f>IFERROR(SUM(Y41:Y43),"0")</f>
        <v>400</v>
      </c>
      <c r="Z45" s="37"/>
      <c r="AA45" s="552"/>
      <c r="AB45" s="552"/>
      <c r="AC45" s="552"/>
    </row>
    <row r="46" spans="1:68" ht="14.25" customHeight="1" x14ac:dyDescent="0.25">
      <c r="A46" s="562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517.5</v>
      </c>
      <c r="Y57" s="550">
        <f t="shared" si="6"/>
        <v>517.5</v>
      </c>
      <c r="Z57" s="36">
        <f>IFERROR(IF(Y57=0,"",ROUNDUP(Y57/H57,0)*0.00902),"")</f>
        <v>1.0373000000000001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541.65000000000009</v>
      </c>
      <c r="BN57" s="64">
        <f t="shared" si="8"/>
        <v>541.65000000000009</v>
      </c>
      <c r="BO57" s="64">
        <f t="shared" si="9"/>
        <v>0.87121212121212122</v>
      </c>
      <c r="BP57" s="64">
        <f t="shared" si="10"/>
        <v>0.87121212121212122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1">
        <f>IFERROR(X52/H52,"0")+IFERROR(X53/H53,"0")+IFERROR(X54/H54,"0")+IFERROR(X55/H55,"0")+IFERROR(X56/H56,"0")+IFERROR(X57/H57,"0")</f>
        <v>115</v>
      </c>
      <c r="Y58" s="551">
        <f>IFERROR(Y52/H52,"0")+IFERROR(Y53/H53,"0")+IFERROR(Y54/H54,"0")+IFERROR(Y55/H55,"0")+IFERROR(Y56/H56,"0")+IFERROR(Y57/H57,"0")</f>
        <v>115</v>
      </c>
      <c r="Z58" s="551">
        <f>IFERROR(IF(Z52="",0,Z52),"0")+IFERROR(IF(Z53="",0,Z53),"0")+IFERROR(IF(Z54="",0,Z54),"0")+IFERROR(IF(Z55="",0,Z55),"0")+IFERROR(IF(Z56="",0,Z56),"0")+IFERROR(IF(Z57="",0,Z57),"0")</f>
        <v>1.0373000000000001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1">
        <f>IFERROR(SUM(X52:X57),"0")</f>
        <v>517.5</v>
      </c>
      <c r="Y59" s="551">
        <f>IFERROR(SUM(Y52:Y57),"0")</f>
        <v>517.5</v>
      </c>
      <c r="Z59" s="37"/>
      <c r="AA59" s="552"/>
      <c r="AB59" s="552"/>
      <c r="AC59" s="552"/>
    </row>
    <row r="60" spans="1:68" ht="14.25" customHeight="1" x14ac:dyDescent="0.25">
      <c r="A60" s="562" t="s">
        <v>139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69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64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69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73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69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69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174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69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69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181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103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69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69</v>
      </c>
      <c r="X91" s="549">
        <v>450</v>
      </c>
      <c r="Y91" s="550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1">
        <f>IFERROR(X89/H89,"0")+IFERROR(X90/H90,"0")+IFERROR(X91/H91,"0")</f>
        <v>100</v>
      </c>
      <c r="Y92" s="551">
        <f>IFERROR(Y89/H89,"0")+IFERROR(Y90/H90,"0")+IFERROR(Y91/H91,"0")</f>
        <v>100</v>
      </c>
      <c r="Z92" s="551">
        <f>IFERROR(IF(Z89="",0,Z89),"0")+IFERROR(IF(Z90="",0,Z90),"0")+IFERROR(IF(Z91="",0,Z91),"0")</f>
        <v>0.90200000000000002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1">
        <f>IFERROR(SUM(X89:X91),"0")</f>
        <v>450</v>
      </c>
      <c r="Y93" s="551">
        <f>IFERROR(SUM(Y89:Y91),"0")</f>
        <v>450</v>
      </c>
      <c r="Z93" s="37"/>
      <c r="AA93" s="552"/>
      <c r="AB93" s="552"/>
      <c r="AC93" s="552"/>
    </row>
    <row r="94" spans="1:68" ht="14.25" customHeight="1" x14ac:dyDescent="0.25">
      <c r="A94" s="562" t="s">
        <v>73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1" t="s">
        <v>191</v>
      </c>
      <c r="Q95" s="554"/>
      <c r="R95" s="554"/>
      <c r="S95" s="554"/>
      <c r="T95" s="555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69</v>
      </c>
      <c r="X97" s="549">
        <v>270</v>
      </c>
      <c r="Y97" s="550">
        <f>IFERROR(IF(X97="",0,CEILING((X97/$H97),1)*$H97),"")</f>
        <v>270</v>
      </c>
      <c r="Z97" s="36">
        <f>IFERROR(IF(Y97=0,"",ROUNDUP(Y97/H97,0)*0.00651),"")</f>
        <v>0.65100000000000002</v>
      </c>
      <c r="AA97" s="56"/>
      <c r="AB97" s="57"/>
      <c r="AC97" s="145" t="s">
        <v>198</v>
      </c>
      <c r="AG97" s="64"/>
      <c r="AJ97" s="68"/>
      <c r="AK97" s="68">
        <v>0</v>
      </c>
      <c r="BB97" s="146" t="s">
        <v>1</v>
      </c>
      <c r="BM97" s="64">
        <f>IFERROR(X97*I97/H97,"0")</f>
        <v>295.2</v>
      </c>
      <c r="BN97" s="64">
        <f>IFERROR(Y97*I97/H97,"0")</f>
        <v>295.2</v>
      </c>
      <c r="BO97" s="64">
        <f>IFERROR(1/J97*(X97/H97),"0")</f>
        <v>0.5494505494505495</v>
      </c>
      <c r="BP97" s="64">
        <f>IFERROR(1/J97*(Y97/H97),"0")</f>
        <v>0.5494505494505495</v>
      </c>
    </row>
    <row r="98" spans="1:68" ht="27" customHeight="1" x14ac:dyDescent="0.25">
      <c r="A98" s="54" t="s">
        <v>196</v>
      </c>
      <c r="B98" s="54" t="s">
        <v>199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76</v>
      </c>
      <c r="L98" s="32"/>
      <c r="M98" s="33" t="s">
        <v>93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69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69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1">
        <f>IFERROR(X95/H95,"0")+IFERROR(X96/H96,"0")+IFERROR(X97/H97,"0")+IFERROR(X98/H98,"0")+IFERROR(X99/H99,"0")</f>
        <v>100</v>
      </c>
      <c r="Y100" s="551">
        <f>IFERROR(Y95/H95,"0")+IFERROR(Y96/H96,"0")+IFERROR(Y97/H97,"0")+IFERROR(Y98/H98,"0")+IFERROR(Y99/H99,"0")</f>
        <v>100</v>
      </c>
      <c r="Z100" s="551">
        <f>IFERROR(IF(Z95="",0,Z95),"0")+IFERROR(IF(Z96="",0,Z96),"0")+IFERROR(IF(Z97="",0,Z97),"0")+IFERROR(IF(Z98="",0,Z98),"0")+IFERROR(IF(Z99="",0,Z99),"0")</f>
        <v>0.65100000000000002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1">
        <f>IFERROR(SUM(X95:X99),"0")</f>
        <v>270</v>
      </c>
      <c r="Y101" s="551">
        <f>IFERROR(SUM(Y95:Y99),"0")</f>
        <v>270</v>
      </c>
      <c r="Z101" s="37"/>
      <c r="AA101" s="552"/>
      <c r="AB101" s="552"/>
      <c r="AC101" s="552"/>
    </row>
    <row r="102" spans="1:68" ht="16.5" customHeight="1" x14ac:dyDescent="0.25">
      <c r="A102" s="577" t="s">
        <v>203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103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69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69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customHeight="1" x14ac:dyDescent="0.25">
      <c r="A110" s="562" t="s">
        <v>139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69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73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69</v>
      </c>
      <c r="X119" s="549">
        <v>747.9</v>
      </c>
      <c r="Y119" s="550">
        <f>IFERROR(IF(X119="",0,CEILING((X119/$H119),1)*$H119),"")</f>
        <v>747.90000000000009</v>
      </c>
      <c r="Z119" s="36">
        <f>IFERROR(IF(Y119=0,"",ROUNDUP(Y119/H119,0)*0.00651),"")</f>
        <v>1.8032700000000002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817.70399999999995</v>
      </c>
      <c r="BN119" s="64">
        <f>IFERROR(Y119*I119/H119,"0")</f>
        <v>817.70400000000006</v>
      </c>
      <c r="BO119" s="64">
        <f>IFERROR(1/J119*(X119/H119),"0")</f>
        <v>1.5219780219780221</v>
      </c>
      <c r="BP119" s="64">
        <f>IFERROR(1/J119*(Y119/H119),"0")</f>
        <v>1.5219780219780221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1">
        <f>IFERROR(X117/H117,"0")+IFERROR(X118/H118,"0")+IFERROR(X119/H119,"0")+IFERROR(X120/H120,"0")</f>
        <v>277</v>
      </c>
      <c r="Y121" s="551">
        <f>IFERROR(Y117/H117,"0")+IFERROR(Y118/H118,"0")+IFERROR(Y119/H119,"0")+IFERROR(Y120/H120,"0")</f>
        <v>277</v>
      </c>
      <c r="Z121" s="551">
        <f>IFERROR(IF(Z117="",0,Z117),"0")+IFERROR(IF(Z118="",0,Z118),"0")+IFERROR(IF(Z119="",0,Z119),"0")+IFERROR(IF(Z120="",0,Z120),"0")</f>
        <v>1.8032700000000002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1">
        <f>IFERROR(SUM(X117:X120),"0")</f>
        <v>747.9</v>
      </c>
      <c r="Y122" s="551">
        <f>IFERROR(SUM(Y117:Y120),"0")</f>
        <v>747.90000000000009</v>
      </c>
      <c r="Z122" s="37"/>
      <c r="AA122" s="552"/>
      <c r="AB122" s="552"/>
      <c r="AC122" s="552"/>
    </row>
    <row r="123" spans="1:68" ht="14.25" customHeight="1" x14ac:dyDescent="0.25">
      <c r="A123" s="562" t="s">
        <v>174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69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69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236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103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237</v>
      </c>
      <c r="B130" s="54" t="s">
        <v>238</v>
      </c>
      <c r="C130" s="31">
        <v>4301011564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54"/>
      <c r="R130" s="554"/>
      <c r="S130" s="554"/>
      <c r="T130" s="555"/>
      <c r="U130" s="34"/>
      <c r="V130" s="34"/>
      <c r="W130" s="35" t="s">
        <v>69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54"/>
      <c r="R131" s="554"/>
      <c r="S131" s="554"/>
      <c r="T131" s="555"/>
      <c r="U131" s="34"/>
      <c r="V131" s="34"/>
      <c r="W131" s="35" t="s">
        <v>69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64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3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69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4301031235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69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73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69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69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101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103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69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64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69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69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260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261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139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69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64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69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customHeight="1" x14ac:dyDescent="0.25">
      <c r="A173" s="562" t="s">
        <v>95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69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298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69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301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103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69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69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139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69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69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64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102.6</v>
      </c>
      <c r="Y199" s="550">
        <f t="shared" si="21"/>
        <v>102.60000000000001</v>
      </c>
      <c r="Z199" s="36">
        <f>IFERROR(IF(Y199=0,"",ROUNDUP(Y199/H199,0)*0.00502),"")</f>
        <v>0.28614000000000001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110.00999999999998</v>
      </c>
      <c r="BN199" s="64">
        <f t="shared" si="23"/>
        <v>110.00999999999999</v>
      </c>
      <c r="BO199" s="64">
        <f t="shared" si="24"/>
        <v>0.24358974358974358</v>
      </c>
      <c r="BP199" s="64">
        <f t="shared" si="25"/>
        <v>0.24358974358974361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69</v>
      </c>
      <c r="X201" s="549">
        <v>151.19999999999999</v>
      </c>
      <c r="Y201" s="550">
        <f t="shared" si="21"/>
        <v>151.20000000000002</v>
      </c>
      <c r="Z201" s="36">
        <f>IFERROR(IF(Y201=0,"",ROUNDUP(Y201/H201,0)*0.00502),"")</f>
        <v>0.42168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159.6</v>
      </c>
      <c r="BN201" s="64">
        <f t="shared" si="23"/>
        <v>159.60000000000002</v>
      </c>
      <c r="BO201" s="64">
        <f t="shared" si="24"/>
        <v>0.35897435897435898</v>
      </c>
      <c r="BP201" s="64">
        <f t="shared" si="25"/>
        <v>0.35897435897435909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1">
        <f>IFERROR(X195/H195,"0")+IFERROR(X196/H196,"0")+IFERROR(X197/H197,"0")+IFERROR(X198/H198,"0")+IFERROR(X199/H199,"0")+IFERROR(X200/H200,"0")+IFERROR(X201/H201,"0")+IFERROR(X202/H202,"0")</f>
        <v>140.99999999999997</v>
      </c>
      <c r="Y203" s="551">
        <f>IFERROR(Y195/H195,"0")+IFERROR(Y196/H196,"0")+IFERROR(Y197/H197,"0")+IFERROR(Y198/H198,"0")+IFERROR(Y199/H199,"0")+IFERROR(Y200/H200,"0")+IFERROR(Y201/H201,"0")+IFERROR(Y202/H202,"0")</f>
        <v>141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0.70782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1">
        <f>IFERROR(SUM(X195:X202),"0")</f>
        <v>253.79999999999998</v>
      </c>
      <c r="Y204" s="551">
        <f>IFERROR(SUM(Y195:Y202),"0")</f>
        <v>253.8</v>
      </c>
      <c r="Z204" s="37"/>
      <c r="AA204" s="552"/>
      <c r="AB204" s="552"/>
      <c r="AC204" s="552"/>
    </row>
    <row r="205" spans="1:68" ht="14.25" customHeight="1" x14ac:dyDescent="0.25">
      <c r="A205" s="562" t="s">
        <v>73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278.39999999999998</v>
      </c>
      <c r="Y209" s="550">
        <f t="shared" si="26"/>
        <v>278.39999999999998</v>
      </c>
      <c r="Z209" s="36">
        <f t="shared" ref="Z209:Z214" si="31">IFERROR(IF(Y209=0,"",ROUNDUP(Y209/H209,0)*0.00651),"")</f>
        <v>0.75516000000000005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309.72000000000003</v>
      </c>
      <c r="BN209" s="64">
        <f t="shared" si="28"/>
        <v>309.72000000000003</v>
      </c>
      <c r="BO209" s="64">
        <f t="shared" si="29"/>
        <v>0.63736263736263743</v>
      </c>
      <c r="BP209" s="64">
        <f t="shared" si="30"/>
        <v>0.63736263736263743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124.8</v>
      </c>
      <c r="Y211" s="550">
        <f t="shared" si="26"/>
        <v>124.8</v>
      </c>
      <c r="Z211" s="36">
        <f t="shared" si="31"/>
        <v>0.33851999999999999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137.90400000000002</v>
      </c>
      <c r="BN211" s="64">
        <f t="shared" si="28"/>
        <v>137.90400000000002</v>
      </c>
      <c r="BO211" s="64">
        <f t="shared" si="29"/>
        <v>0.28571428571428575</v>
      </c>
      <c r="BP211" s="64">
        <f t="shared" si="30"/>
        <v>0.28571428571428575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69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1">
        <f>IFERROR(X206/H206,"0")+IFERROR(X207/H207,"0")+IFERROR(X208/H208,"0")+IFERROR(X209/H209,"0")+IFERROR(X210/H210,"0")+IFERROR(X211/H211,"0")+IFERROR(X212/H212,"0")+IFERROR(X213/H213,"0")+IFERROR(X214/H214,"0")</f>
        <v>168</v>
      </c>
      <c r="Y215" s="551">
        <f>IFERROR(Y206/H206,"0")+IFERROR(Y207/H207,"0")+IFERROR(Y208/H208,"0")+IFERROR(Y209/H209,"0")+IFERROR(Y210/H210,"0")+IFERROR(Y211/H211,"0")+IFERROR(Y212/H212,"0")+IFERROR(Y213/H213,"0")+IFERROR(Y214/H214,"0")</f>
        <v>168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1.09368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1">
        <f>IFERROR(SUM(X206:X214),"0")</f>
        <v>403.2</v>
      </c>
      <c r="Y216" s="551">
        <f>IFERROR(SUM(Y206:Y214),"0")</f>
        <v>403.2</v>
      </c>
      <c r="Z216" s="37"/>
      <c r="AA216" s="552"/>
      <c r="AB216" s="552"/>
      <c r="AC216" s="552"/>
    </row>
    <row r="217" spans="1:68" ht="14.25" customHeight="1" x14ac:dyDescent="0.25">
      <c r="A217" s="562" t="s">
        <v>174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69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69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361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103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139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384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1" t="s">
        <v>387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389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4" t="s">
        <v>395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400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416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6" t="s">
        <v>421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1" t="s">
        <v>428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430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125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127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440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447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452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453</v>
      </c>
      <c r="B288" s="54" t="s">
        <v>454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456</v>
      </c>
      <c r="B289" s="54" t="s">
        <v>457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455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71</v>
      </c>
      <c r="Q293" s="567"/>
      <c r="R293" s="567"/>
      <c r="S293" s="567"/>
      <c r="T293" s="567"/>
      <c r="U293" s="567"/>
      <c r="V293" s="568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71</v>
      </c>
      <c r="Q294" s="567"/>
      <c r="R294" s="567"/>
      <c r="S294" s="567"/>
      <c r="T294" s="567"/>
      <c r="U294" s="567"/>
      <c r="V294" s="568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467</v>
      </c>
      <c r="B296" s="54" t="s">
        <v>468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470</v>
      </c>
      <c r="B297" s="54" t="s">
        <v>471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71</v>
      </c>
      <c r="Q303" s="567"/>
      <c r="R303" s="567"/>
      <c r="S303" s="567"/>
      <c r="T303" s="567"/>
      <c r="U303" s="567"/>
      <c r="V303" s="568"/>
      <c r="W303" s="37" t="s">
        <v>72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71</v>
      </c>
      <c r="Q304" s="567"/>
      <c r="R304" s="567"/>
      <c r="S304" s="567"/>
      <c r="T304" s="567"/>
      <c r="U304" s="567"/>
      <c r="V304" s="568"/>
      <c r="W304" s="37" t="s">
        <v>69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486</v>
      </c>
      <c r="B306" s="54" t="s">
        <v>487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489</v>
      </c>
      <c r="B307" s="54" t="s">
        <v>490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71</v>
      </c>
      <c r="Q311" s="567"/>
      <c r="R311" s="567"/>
      <c r="S311" s="567"/>
      <c r="T311" s="567"/>
      <c r="U311" s="567"/>
      <c r="V311" s="568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71</v>
      </c>
      <c r="Q312" s="567"/>
      <c r="R312" s="567"/>
      <c r="S312" s="567"/>
      <c r="T312" s="567"/>
      <c r="U312" s="567"/>
      <c r="V312" s="568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174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71</v>
      </c>
      <c r="Q317" s="567"/>
      <c r="R317" s="567"/>
      <c r="S317" s="567"/>
      <c r="T317" s="567"/>
      <c r="U317" s="567"/>
      <c r="V317" s="568"/>
      <c r="W317" s="37" t="s">
        <v>72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71</v>
      </c>
      <c r="Q318" s="567"/>
      <c r="R318" s="567"/>
      <c r="S318" s="567"/>
      <c r="T318" s="567"/>
      <c r="U318" s="567"/>
      <c r="V318" s="568"/>
      <c r="W318" s="37" t="s">
        <v>69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510</v>
      </c>
      <c r="B320" s="54" t="s">
        <v>511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4" t="s">
        <v>512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516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71</v>
      </c>
      <c r="Q324" s="567"/>
      <c r="R324" s="567"/>
      <c r="S324" s="567"/>
      <c r="T324" s="567"/>
      <c r="U324" s="567"/>
      <c r="V324" s="568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71</v>
      </c>
      <c r="Q325" s="567"/>
      <c r="R325" s="567"/>
      <c r="S325" s="567"/>
      <c r="T325" s="567"/>
      <c r="U325" s="567"/>
      <c r="V325" s="568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523</v>
      </c>
      <c r="B327" s="54" t="s">
        <v>524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71</v>
      </c>
      <c r="Q330" s="567"/>
      <c r="R330" s="567"/>
      <c r="S330" s="567"/>
      <c r="T330" s="567"/>
      <c r="U330" s="567"/>
      <c r="V330" s="568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71</v>
      </c>
      <c r="Q331" s="567"/>
      <c r="R331" s="567"/>
      <c r="S331" s="567"/>
      <c r="T331" s="567"/>
      <c r="U331" s="567"/>
      <c r="V331" s="568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532</v>
      </c>
      <c r="B334" s="54" t="s">
        <v>533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701.4</v>
      </c>
      <c r="Y335" s="550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785.56799999999987</v>
      </c>
      <c r="BN335" s="64">
        <f>IFERROR(Y335*I335/H335,"0")</f>
        <v>785.56799999999987</v>
      </c>
      <c r="BO335" s="64">
        <f>IFERROR(1/J335*(X335/H335),"0")</f>
        <v>1.8351648351648353</v>
      </c>
      <c r="BP335" s="64">
        <f>IFERROR(1/J335*(Y335/H335),"0")</f>
        <v>1.8351648351648353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220.5</v>
      </c>
      <c r="Y336" s="550">
        <f>IFERROR(IF(X336="",0,CEILING((X336/$H336),1)*$H336),"")</f>
        <v>220.5</v>
      </c>
      <c r="Z336" s="36">
        <f>IFERROR(IF(Y336=0,"",ROUNDUP(Y336/H336,0)*0.00651),"")</f>
        <v>0.68354999999999999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245.69999999999996</v>
      </c>
      <c r="BN336" s="64">
        <f>IFERROR(Y336*I336/H336,"0")</f>
        <v>245.69999999999996</v>
      </c>
      <c r="BO336" s="64">
        <f>IFERROR(1/J336*(X336/H336),"0")</f>
        <v>0.57692307692307698</v>
      </c>
      <c r="BP336" s="64">
        <f>IFERROR(1/J336*(Y336/H336),"0")</f>
        <v>0.57692307692307698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71</v>
      </c>
      <c r="Q337" s="567"/>
      <c r="R337" s="567"/>
      <c r="S337" s="567"/>
      <c r="T337" s="567"/>
      <c r="U337" s="567"/>
      <c r="V337" s="568"/>
      <c r="W337" s="37" t="s">
        <v>72</v>
      </c>
      <c r="X337" s="551">
        <f>IFERROR(X334/H334,"0")+IFERROR(X335/H335,"0")+IFERROR(X336/H336,"0")</f>
        <v>439</v>
      </c>
      <c r="Y337" s="551">
        <f>IFERROR(Y334/H334,"0")+IFERROR(Y335/H335,"0")+IFERROR(Y336/H336,"0")</f>
        <v>439</v>
      </c>
      <c r="Z337" s="551">
        <f>IFERROR(IF(Z334="",0,Z334),"0")+IFERROR(IF(Z335="",0,Z335),"0")+IFERROR(IF(Z336="",0,Z336),"0")</f>
        <v>2.8578899999999998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71</v>
      </c>
      <c r="Q338" s="567"/>
      <c r="R338" s="567"/>
      <c r="S338" s="567"/>
      <c r="T338" s="567"/>
      <c r="U338" s="567"/>
      <c r="V338" s="568"/>
      <c r="W338" s="37" t="s">
        <v>69</v>
      </c>
      <c r="X338" s="551">
        <f>IFERROR(SUM(X334:X336),"0")</f>
        <v>921.9</v>
      </c>
      <c r="Y338" s="551">
        <f>IFERROR(SUM(Y334:Y336),"0")</f>
        <v>921.9</v>
      </c>
      <c r="Z338" s="37"/>
      <c r="AA338" s="552"/>
      <c r="AB338" s="552"/>
      <c r="AC338" s="552"/>
    </row>
    <row r="339" spans="1:68" ht="27.75" customHeight="1" x14ac:dyDescent="0.2">
      <c r="A339" s="606" t="s">
        <v>541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0</v>
      </c>
      <c r="Y342" s="550">
        <f t="shared" ref="Y342:Y348" si="4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545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43">IFERROR(X342*I342/H342,"0")</f>
        <v>0</v>
      </c>
      <c r="BN342" s="64">
        <f t="shared" ref="BN342:BN348" si="44">IFERROR(Y342*I342/H342,"0")</f>
        <v>0</v>
      </c>
      <c r="BO342" s="64">
        <f t="shared" ref="BO342:BO348" si="45">IFERROR(1/J342*(X342/H342),"0")</f>
        <v>0</v>
      </c>
      <c r="BP342" s="64">
        <f t="shared" ref="BP342:BP348" si="46"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113</v>
      </c>
      <c r="AK343" s="68">
        <v>720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37.5" customHeight="1" x14ac:dyDescent="0.25">
      <c r="A344" s="54" t="s">
        <v>549</v>
      </c>
      <c r="B344" s="54" t="s">
        <v>550</v>
      </c>
      <c r="C344" s="31">
        <v>4301011867</v>
      </c>
      <c r="D344" s="560">
        <v>4680115884830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customHeight="1" x14ac:dyDescent="0.25">
      <c r="A346" s="54" t="s">
        <v>555</v>
      </c>
      <c r="B346" s="54" t="s">
        <v>556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71</v>
      </c>
      <c r="Q349" s="567"/>
      <c r="R349" s="567"/>
      <c r="S349" s="567"/>
      <c r="T349" s="567"/>
      <c r="U349" s="567"/>
      <c r="V349" s="568"/>
      <c r="W349" s="37" t="s">
        <v>72</v>
      </c>
      <c r="X349" s="551">
        <f>IFERROR(X342/H342,"0")+IFERROR(X343/H343,"0")+IFERROR(X344/H344,"0")+IFERROR(X345/H345,"0")+IFERROR(X346/H346,"0")+IFERROR(X347/H347,"0")+IFERROR(X348/H348,"0")</f>
        <v>0</v>
      </c>
      <c r="Y349" s="551">
        <f>IFERROR(Y342/H342,"0")+IFERROR(Y343/H343,"0")+IFERROR(Y344/H344,"0")+IFERROR(Y345/H345,"0")+IFERROR(Y346/H346,"0")+IFERROR(Y347/H347,"0")+IFERROR(Y348/H348,"0")</f>
        <v>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71</v>
      </c>
      <c r="Q350" s="567"/>
      <c r="R350" s="567"/>
      <c r="S350" s="567"/>
      <c r="T350" s="567"/>
      <c r="U350" s="567"/>
      <c r="V350" s="568"/>
      <c r="W350" s="37" t="s">
        <v>69</v>
      </c>
      <c r="X350" s="551">
        <f>IFERROR(SUM(X342:X348),"0")</f>
        <v>0</v>
      </c>
      <c r="Y350" s="551">
        <f>IFERROR(SUM(Y342:Y348),"0")</f>
        <v>0</v>
      </c>
      <c r="Z350" s="37"/>
      <c r="AA350" s="552"/>
      <c r="AB350" s="552"/>
      <c r="AC350" s="552"/>
    </row>
    <row r="351" spans="1:68" ht="14.25" customHeight="1" x14ac:dyDescent="0.25">
      <c r="A351" s="562" t="s">
        <v>139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564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71</v>
      </c>
      <c r="Q354" s="567"/>
      <c r="R354" s="567"/>
      <c r="S354" s="567"/>
      <c r="T354" s="567"/>
      <c r="U354" s="567"/>
      <c r="V354" s="568"/>
      <c r="W354" s="37" t="s">
        <v>72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71</v>
      </c>
      <c r="Q355" s="567"/>
      <c r="R355" s="567"/>
      <c r="S355" s="567"/>
      <c r="T355" s="567"/>
      <c r="U355" s="567"/>
      <c r="V355" s="568"/>
      <c r="W355" s="37" t="s">
        <v>69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2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567</v>
      </c>
      <c r="B357" s="54" t="s">
        <v>568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71</v>
      </c>
      <c r="Q359" s="567"/>
      <c r="R359" s="567"/>
      <c r="S359" s="567"/>
      <c r="T359" s="567"/>
      <c r="U359" s="567"/>
      <c r="V359" s="568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71</v>
      </c>
      <c r="Q360" s="567"/>
      <c r="R360" s="567"/>
      <c r="S360" s="567"/>
      <c r="T360" s="567"/>
      <c r="U360" s="567"/>
      <c r="V360" s="568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174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2" t="s">
        <v>575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71</v>
      </c>
      <c r="Q363" s="567"/>
      <c r="R363" s="567"/>
      <c r="S363" s="567"/>
      <c r="T363" s="567"/>
      <c r="U363" s="567"/>
      <c r="V363" s="568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71</v>
      </c>
      <c r="Q364" s="567"/>
      <c r="R364" s="567"/>
      <c r="S364" s="567"/>
      <c r="T364" s="567"/>
      <c r="U364" s="567"/>
      <c r="V364" s="568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578</v>
      </c>
      <c r="B367" s="54" t="s">
        <v>579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71</v>
      </c>
      <c r="Q370" s="567"/>
      <c r="R370" s="567"/>
      <c r="S370" s="567"/>
      <c r="T370" s="567"/>
      <c r="U370" s="567"/>
      <c r="V370" s="568"/>
      <c r="W370" s="37" t="s">
        <v>72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71</v>
      </c>
      <c r="Q371" s="567"/>
      <c r="R371" s="567"/>
      <c r="S371" s="567"/>
      <c r="T371" s="567"/>
      <c r="U371" s="567"/>
      <c r="V371" s="568"/>
      <c r="W371" s="37" t="s">
        <v>69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586</v>
      </c>
      <c r="B373" s="54" t="s">
        <v>587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71</v>
      </c>
      <c r="Q374" s="567"/>
      <c r="R374" s="567"/>
      <c r="S374" s="567"/>
      <c r="T374" s="567"/>
      <c r="U374" s="567"/>
      <c r="V374" s="568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71</v>
      </c>
      <c r="Q375" s="567"/>
      <c r="R375" s="567"/>
      <c r="S375" s="567"/>
      <c r="T375" s="567"/>
      <c r="U375" s="567"/>
      <c r="V375" s="568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592</v>
      </c>
      <c r="B378" s="54" t="s">
        <v>593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71</v>
      </c>
      <c r="Q379" s="567"/>
      <c r="R379" s="567"/>
      <c r="S379" s="567"/>
      <c r="T379" s="567"/>
      <c r="U379" s="567"/>
      <c r="V379" s="568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71</v>
      </c>
      <c r="Q380" s="567"/>
      <c r="R380" s="567"/>
      <c r="S380" s="567"/>
      <c r="T380" s="567"/>
      <c r="U380" s="567"/>
      <c r="V380" s="568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174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594</v>
      </c>
      <c r="B382" s="54" t="s">
        <v>595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71</v>
      </c>
      <c r="Q383" s="567"/>
      <c r="R383" s="567"/>
      <c r="S383" s="567"/>
      <c r="T383" s="567"/>
      <c r="U383" s="567"/>
      <c r="V383" s="568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71</v>
      </c>
      <c r="Q384" s="567"/>
      <c r="R384" s="567"/>
      <c r="S384" s="567"/>
      <c r="T384" s="567"/>
      <c r="U384" s="567"/>
      <c r="V384" s="568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597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602</v>
      </c>
      <c r="B389" s="54" t="s">
        <v>603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602</v>
      </c>
      <c r="B390" s="54" t="s">
        <v>605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622</v>
      </c>
      <c r="B397" s="54" t="s">
        <v>623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71</v>
      </c>
      <c r="Q398" s="567"/>
      <c r="R398" s="567"/>
      <c r="S398" s="567"/>
      <c r="T398" s="567"/>
      <c r="U398" s="567"/>
      <c r="V398" s="568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71</v>
      </c>
      <c r="Q399" s="567"/>
      <c r="R399" s="567"/>
      <c r="S399" s="567"/>
      <c r="T399" s="567"/>
      <c r="U399" s="567"/>
      <c r="V399" s="568"/>
      <c r="W399" s="37" t="s">
        <v>69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624</v>
      </c>
      <c r="B401" s="54" t="s">
        <v>625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627</v>
      </c>
      <c r="B402" s="54" t="s">
        <v>628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71</v>
      </c>
      <c r="Q403" s="567"/>
      <c r="R403" s="567"/>
      <c r="S403" s="567"/>
      <c r="T403" s="567"/>
      <c r="U403" s="567"/>
      <c r="V403" s="568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71</v>
      </c>
      <c r="Q404" s="567"/>
      <c r="R404" s="567"/>
      <c r="S404" s="567"/>
      <c r="T404" s="567"/>
      <c r="U404" s="567"/>
      <c r="V404" s="568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139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631</v>
      </c>
      <c r="B407" s="54" t="s">
        <v>632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71</v>
      </c>
      <c r="Q408" s="567"/>
      <c r="R408" s="567"/>
      <c r="S408" s="567"/>
      <c r="T408" s="567"/>
      <c r="U408" s="567"/>
      <c r="V408" s="568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71</v>
      </c>
      <c r="Q409" s="567"/>
      <c r="R409" s="567"/>
      <c r="S409" s="567"/>
      <c r="T409" s="567"/>
      <c r="U409" s="567"/>
      <c r="V409" s="568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637</v>
      </c>
      <c r="B412" s="54" t="s">
        <v>638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71</v>
      </c>
      <c r="Q415" s="567"/>
      <c r="R415" s="567"/>
      <c r="S415" s="567"/>
      <c r="T415" s="567"/>
      <c r="U415" s="567"/>
      <c r="V415" s="568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71</v>
      </c>
      <c r="Q416" s="567"/>
      <c r="R416" s="567"/>
      <c r="S416" s="567"/>
      <c r="T416" s="567"/>
      <c r="U416" s="567"/>
      <c r="V416" s="568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71</v>
      </c>
      <c r="Q420" s="567"/>
      <c r="R420" s="567"/>
      <c r="S420" s="567"/>
      <c r="T420" s="567"/>
      <c r="U420" s="567"/>
      <c r="V420" s="568"/>
      <c r="W420" s="37" t="s">
        <v>72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71</v>
      </c>
      <c r="Q421" s="567"/>
      <c r="R421" s="567"/>
      <c r="S421" s="567"/>
      <c r="T421" s="567"/>
      <c r="U421" s="567"/>
      <c r="V421" s="568"/>
      <c r="W421" s="37" t="s">
        <v>69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650</v>
      </c>
      <c r="B424" s="54" t="s">
        <v>651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71</v>
      </c>
      <c r="Q425" s="567"/>
      <c r="R425" s="567"/>
      <c r="S425" s="567"/>
      <c r="T425" s="567"/>
      <c r="U425" s="567"/>
      <c r="V425" s="568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71</v>
      </c>
      <c r="Q426" s="567"/>
      <c r="R426" s="567"/>
      <c r="S426" s="567"/>
      <c r="T426" s="567"/>
      <c r="U426" s="567"/>
      <c r="V426" s="568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653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657</v>
      </c>
      <c r="B431" s="54" t="s">
        <v>658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7" t="s">
        <v>662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663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664</v>
      </c>
      <c r="B433" s="54" t="s">
        <v>665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667</v>
      </c>
      <c r="B434" s="54" t="s">
        <v>668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customHeight="1" x14ac:dyDescent="0.25">
      <c r="A436" s="54" t="s">
        <v>673</v>
      </c>
      <c r="B436" s="54" t="s">
        <v>674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9" t="s">
        <v>682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663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71</v>
      </c>
      <c r="Q443" s="567"/>
      <c r="R443" s="567"/>
      <c r="S443" s="567"/>
      <c r="T443" s="567"/>
      <c r="U443" s="567"/>
      <c r="V443" s="568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71</v>
      </c>
      <c r="Q444" s="567"/>
      <c r="R444" s="567"/>
      <c r="S444" s="567"/>
      <c r="T444" s="567"/>
      <c r="U444" s="567"/>
      <c r="V444" s="568"/>
      <c r="W444" s="37" t="s">
        <v>69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customHeight="1" x14ac:dyDescent="0.25">
      <c r="A445" s="562" t="s">
        <v>139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692</v>
      </c>
      <c r="B447" s="54" t="s">
        <v>693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71</v>
      </c>
      <c r="Q449" s="567"/>
      <c r="R449" s="567"/>
      <c r="S449" s="567"/>
      <c r="T449" s="567"/>
      <c r="U449" s="567"/>
      <c r="V449" s="568"/>
      <c r="W449" s="37" t="s">
        <v>72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71</v>
      </c>
      <c r="Q450" s="567"/>
      <c r="R450" s="567"/>
      <c r="S450" s="567"/>
      <c r="T450" s="567"/>
      <c r="U450" s="567"/>
      <c r="V450" s="568"/>
      <c r="W450" s="37" t="s">
        <v>69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71</v>
      </c>
      <c r="Q458" s="567"/>
      <c r="R458" s="567"/>
      <c r="S458" s="567"/>
      <c r="T458" s="567"/>
      <c r="U458" s="567"/>
      <c r="V458" s="568"/>
      <c r="W458" s="37" t="s">
        <v>72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71</v>
      </c>
      <c r="Q459" s="567"/>
      <c r="R459" s="567"/>
      <c r="S459" s="567"/>
      <c r="T459" s="567"/>
      <c r="U459" s="567"/>
      <c r="V459" s="568"/>
      <c r="W459" s="37" t="s">
        <v>69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2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711</v>
      </c>
      <c r="B461" s="54" t="s">
        <v>712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714</v>
      </c>
      <c r="B462" s="54" t="s">
        <v>715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71</v>
      </c>
      <c r="Q464" s="567"/>
      <c r="R464" s="567"/>
      <c r="S464" s="567"/>
      <c r="T464" s="567"/>
      <c r="U464" s="567"/>
      <c r="V464" s="568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71</v>
      </c>
      <c r="Q465" s="567"/>
      <c r="R465" s="567"/>
      <c r="S465" s="567"/>
      <c r="T465" s="567"/>
      <c r="U465" s="567"/>
      <c r="V465" s="568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720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721</v>
      </c>
      <c r="B469" s="54" t="s">
        <v>722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724</v>
      </c>
      <c r="B470" s="54" t="s">
        <v>725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71</v>
      </c>
      <c r="Q473" s="567"/>
      <c r="R473" s="567"/>
      <c r="S473" s="567"/>
      <c r="T473" s="567"/>
      <c r="U473" s="567"/>
      <c r="V473" s="568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71</v>
      </c>
      <c r="Q474" s="567"/>
      <c r="R474" s="567"/>
      <c r="S474" s="567"/>
      <c r="T474" s="567"/>
      <c r="U474" s="567"/>
      <c r="V474" s="568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139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732</v>
      </c>
      <c r="B476" s="54" t="s">
        <v>733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2" t="s">
        <v>737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739</v>
      </c>
      <c r="B478" s="54" t="s">
        <v>740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71</v>
      </c>
      <c r="Q479" s="567"/>
      <c r="R479" s="567"/>
      <c r="S479" s="567"/>
      <c r="T479" s="567"/>
      <c r="U479" s="567"/>
      <c r="V479" s="568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71</v>
      </c>
      <c r="Q480" s="567"/>
      <c r="R480" s="567"/>
      <c r="S480" s="567"/>
      <c r="T480" s="567"/>
      <c r="U480" s="567"/>
      <c r="V480" s="568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742</v>
      </c>
      <c r="B482" s="54" t="s">
        <v>743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745</v>
      </c>
      <c r="B483" s="54" t="s">
        <v>746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71</v>
      </c>
      <c r="Q484" s="567"/>
      <c r="R484" s="567"/>
      <c r="S484" s="567"/>
      <c r="T484" s="567"/>
      <c r="U484" s="567"/>
      <c r="V484" s="568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71</v>
      </c>
      <c r="Q485" s="567"/>
      <c r="R485" s="567"/>
      <c r="S485" s="567"/>
      <c r="T485" s="567"/>
      <c r="U485" s="567"/>
      <c r="V485" s="568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751</v>
      </c>
      <c r="B488" s="54" t="s">
        <v>752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71</v>
      </c>
      <c r="Q489" s="567"/>
      <c r="R489" s="567"/>
      <c r="S489" s="567"/>
      <c r="T489" s="567"/>
      <c r="U489" s="567"/>
      <c r="V489" s="568"/>
      <c r="W489" s="37" t="s">
        <v>72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71</v>
      </c>
      <c r="Q490" s="567"/>
      <c r="R490" s="567"/>
      <c r="S490" s="567"/>
      <c r="T490" s="567"/>
      <c r="U490" s="567"/>
      <c r="V490" s="568"/>
      <c r="W490" s="37" t="s">
        <v>69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174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71</v>
      </c>
      <c r="Q494" s="567"/>
      <c r="R494" s="567"/>
      <c r="S494" s="567"/>
      <c r="T494" s="567"/>
      <c r="U494" s="567"/>
      <c r="V494" s="568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71</v>
      </c>
      <c r="Q495" s="567"/>
      <c r="R495" s="567"/>
      <c r="S495" s="567"/>
      <c r="T495" s="567"/>
      <c r="U495" s="567"/>
      <c r="V495" s="568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139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760</v>
      </c>
      <c r="B498" s="54" t="s">
        <v>761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2" t="s">
        <v>762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71</v>
      </c>
      <c r="Q499" s="567"/>
      <c r="R499" s="567"/>
      <c r="S499" s="567"/>
      <c r="T499" s="567"/>
      <c r="U499" s="567"/>
      <c r="V499" s="568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71</v>
      </c>
      <c r="Q500" s="567"/>
      <c r="R500" s="567"/>
      <c r="S500" s="567"/>
      <c r="T500" s="567"/>
      <c r="U500" s="567"/>
      <c r="V500" s="568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764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3964.3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3964.3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765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4295.0559999999996</v>
      </c>
      <c r="Y502" s="551">
        <f>IFERROR(SUM(BN22:BN498),"0")</f>
        <v>4295.0559999999996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766</v>
      </c>
      <c r="Q503" s="593"/>
      <c r="R503" s="593"/>
      <c r="S503" s="593"/>
      <c r="T503" s="593"/>
      <c r="U503" s="593"/>
      <c r="V503" s="594"/>
      <c r="W503" s="37" t="s">
        <v>767</v>
      </c>
      <c r="X503" s="38">
        <f>ROUNDUP(SUM(BO22:BO498),0)</f>
        <v>9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768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4520.0559999999996</v>
      </c>
      <c r="Y504" s="551">
        <f>GrossWeightTotalR+PalletQtyTotalR*25</f>
        <v>4520.0559999999996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769</v>
      </c>
      <c r="Q505" s="593"/>
      <c r="R505" s="593"/>
      <c r="S505" s="593"/>
      <c r="T505" s="593"/>
      <c r="U505" s="593"/>
      <c r="V505" s="594"/>
      <c r="W505" s="37" t="s">
        <v>767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1440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1440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770</v>
      </c>
      <c r="Q506" s="593"/>
      <c r="R506" s="593"/>
      <c r="S506" s="593"/>
      <c r="T506" s="593"/>
      <c r="U506" s="593"/>
      <c r="V506" s="594"/>
      <c r="W506" s="39" t="s">
        <v>771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9.9549599999999998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0" t="s">
        <v>101</v>
      </c>
      <c r="D508" s="657"/>
      <c r="E508" s="657"/>
      <c r="F508" s="657"/>
      <c r="G508" s="657"/>
      <c r="H508" s="658"/>
      <c r="I508" s="580" t="s">
        <v>260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541</v>
      </c>
      <c r="U508" s="658"/>
      <c r="V508" s="580" t="s">
        <v>597</v>
      </c>
      <c r="W508" s="657"/>
      <c r="X508" s="657"/>
      <c r="Y508" s="658"/>
      <c r="Z508" s="546" t="s">
        <v>653</v>
      </c>
      <c r="AA508" s="580" t="s">
        <v>720</v>
      </c>
      <c r="AB508" s="658"/>
      <c r="AC508" s="52"/>
      <c r="AF508" s="547"/>
    </row>
    <row r="509" spans="1:68" ht="14.25" customHeight="1" thickTop="1" x14ac:dyDescent="0.2">
      <c r="A509" s="625" t="s">
        <v>773</v>
      </c>
      <c r="B509" s="580" t="s">
        <v>63</v>
      </c>
      <c r="C509" s="580" t="s">
        <v>102</v>
      </c>
      <c r="D509" s="580" t="s">
        <v>119</v>
      </c>
      <c r="E509" s="580" t="s">
        <v>181</v>
      </c>
      <c r="F509" s="580" t="s">
        <v>203</v>
      </c>
      <c r="G509" s="580" t="s">
        <v>236</v>
      </c>
      <c r="H509" s="580" t="s">
        <v>101</v>
      </c>
      <c r="I509" s="580" t="s">
        <v>261</v>
      </c>
      <c r="J509" s="580" t="s">
        <v>301</v>
      </c>
      <c r="K509" s="580" t="s">
        <v>361</v>
      </c>
      <c r="L509" s="580" t="s">
        <v>400</v>
      </c>
      <c r="M509" s="580" t="s">
        <v>416</v>
      </c>
      <c r="N509" s="547"/>
      <c r="O509" s="580" t="s">
        <v>430</v>
      </c>
      <c r="P509" s="580" t="s">
        <v>440</v>
      </c>
      <c r="Q509" s="580" t="s">
        <v>447</v>
      </c>
      <c r="R509" s="580" t="s">
        <v>452</v>
      </c>
      <c r="S509" s="580" t="s">
        <v>531</v>
      </c>
      <c r="T509" s="580" t="s">
        <v>542</v>
      </c>
      <c r="U509" s="580" t="s">
        <v>577</v>
      </c>
      <c r="V509" s="580" t="s">
        <v>598</v>
      </c>
      <c r="W509" s="580" t="s">
        <v>630</v>
      </c>
      <c r="X509" s="580" t="s">
        <v>645</v>
      </c>
      <c r="Y509" s="580" t="s">
        <v>649</v>
      </c>
      <c r="Z509" s="580" t="s">
        <v>653</v>
      </c>
      <c r="AA509" s="580" t="s">
        <v>720</v>
      </c>
      <c r="AB509" s="580" t="s">
        <v>759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400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517.5</v>
      </c>
      <c r="E511" s="46">
        <f>IFERROR(Y89*1,"0")+IFERROR(Y90*1,"0")+IFERROR(Y91*1,"0")+IFERROR(Y95*1,"0")+IFERROR(Y96*1,"0")+IFERROR(Y97*1,"0")+IFERROR(Y98*1,"0")+IFERROR(Y99*1,"0")</f>
        <v>720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747.90000000000009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657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921.9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ZyHTvHFuE3mDjR1k2HXWnJCvoRN/H9Ea6moaFaVQ/9NkCHt1Dvli/CrS9anEaQb3oqEqcqh/9FX+2NBkY0yu4w==" saltValue="SL0FEG6Zccp7pBncNUyts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2:X344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69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h6S/vtXGOVqx8Efo/eaE0e7JfxmznhFDKkV7LStvm2TXrf14pSt75fJ4hFOg3ajMx74UFfAGOF6j0nYOwzB4/A==" saltValue="x/rlNH8w/slALe6RWG3w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2025-09-03T08:46:28Z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