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5544631A-8F12-45FA-96A9-A20E0A2CEB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79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Y449" i="1" s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11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Y399" i="1" s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Y363" i="1" s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Y349" i="1" s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6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1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5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1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1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1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Z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501" i="1" s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Z27" i="1"/>
  <c r="Z32" i="1" s="1"/>
  <c r="BN27" i="1"/>
  <c r="Z29" i="1"/>
  <c r="BN29" i="1"/>
  <c r="Y33" i="1"/>
  <c r="Y36" i="1"/>
  <c r="BP35" i="1"/>
  <c r="BN35" i="1"/>
  <c r="Z35" i="1"/>
  <c r="Z36" i="1" s="1"/>
  <c r="Y37" i="1"/>
  <c r="C511" i="1"/>
  <c r="Y44" i="1"/>
  <c r="BP41" i="1"/>
  <c r="BN41" i="1"/>
  <c r="Z41" i="1"/>
  <c r="BP54" i="1"/>
  <c r="BN54" i="1"/>
  <c r="Z54" i="1"/>
  <c r="F9" i="1"/>
  <c r="J9" i="1"/>
  <c r="Z22" i="1"/>
  <c r="Z23" i="1" s="1"/>
  <c r="BN22" i="1"/>
  <c r="BP22" i="1"/>
  <c r="Y23" i="1"/>
  <c r="BP31" i="1"/>
  <c r="BN31" i="1"/>
  <c r="BP43" i="1"/>
  <c r="BN43" i="1"/>
  <c r="Z43" i="1"/>
  <c r="Y45" i="1"/>
  <c r="Y48" i="1"/>
  <c r="BP47" i="1"/>
  <c r="BN47" i="1"/>
  <c r="Z47" i="1"/>
  <c r="Z48" i="1" s="1"/>
  <c r="Y49" i="1"/>
  <c r="D511" i="1"/>
  <c r="Y58" i="1"/>
  <c r="Y59" i="1"/>
  <c r="BP52" i="1"/>
  <c r="BN52" i="1"/>
  <c r="Z52" i="1"/>
  <c r="Z56" i="1"/>
  <c r="BN56" i="1"/>
  <c r="Z62" i="1"/>
  <c r="BN62" i="1"/>
  <c r="BP62" i="1"/>
  <c r="Z64" i="1"/>
  <c r="Z65" i="1" s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1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1" i="1"/>
  <c r="Y148" i="1"/>
  <c r="Z151" i="1"/>
  <c r="Z153" i="1" s="1"/>
  <c r="BN151" i="1"/>
  <c r="BP151" i="1"/>
  <c r="I511" i="1"/>
  <c r="Y160" i="1"/>
  <c r="Z163" i="1"/>
  <c r="Z171" i="1" s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1" i="1"/>
  <c r="Z186" i="1"/>
  <c r="Z187" i="1" s="1"/>
  <c r="BN186" i="1"/>
  <c r="BP186" i="1"/>
  <c r="Y187" i="1"/>
  <c r="Z190" i="1"/>
  <c r="Z192" i="1" s="1"/>
  <c r="BN190" i="1"/>
  <c r="BP190" i="1"/>
  <c r="Y193" i="1"/>
  <c r="Y204" i="1"/>
  <c r="Z196" i="1"/>
  <c r="Z203" i="1" s="1"/>
  <c r="BN196" i="1"/>
  <c r="Z198" i="1"/>
  <c r="BN198" i="1"/>
  <c r="Z200" i="1"/>
  <c r="BN200" i="1"/>
  <c r="BP201" i="1"/>
  <c r="BN201" i="1"/>
  <c r="Y203" i="1"/>
  <c r="BP207" i="1"/>
  <c r="BN207" i="1"/>
  <c r="Z207" i="1"/>
  <c r="Z215" i="1" s="1"/>
  <c r="Z255" i="1"/>
  <c r="Y93" i="1"/>
  <c r="Y132" i="1"/>
  <c r="BP209" i="1"/>
  <c r="BN209" i="1"/>
  <c r="Z209" i="1"/>
  <c r="Z263" i="1"/>
  <c r="Z211" i="1"/>
  <c r="BN211" i="1"/>
  <c r="Z213" i="1"/>
  <c r="BN213" i="1"/>
  <c r="Y216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Z246" i="1" s="1"/>
  <c r="BN244" i="1"/>
  <c r="Y247" i="1"/>
  <c r="L511" i="1"/>
  <c r="Z251" i="1"/>
  <c r="BN251" i="1"/>
  <c r="Z253" i="1"/>
  <c r="BN253" i="1"/>
  <c r="Y256" i="1"/>
  <c r="M511" i="1"/>
  <c r="Z261" i="1"/>
  <c r="BN261" i="1"/>
  <c r="Z262" i="1"/>
  <c r="BN262" i="1"/>
  <c r="Y263" i="1"/>
  <c r="Z267" i="1"/>
  <c r="Z270" i="1" s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BP290" i="1"/>
  <c r="BN290" i="1"/>
  <c r="Z290" i="1"/>
  <c r="Y232" i="1"/>
  <c r="Y255" i="1"/>
  <c r="Y264" i="1"/>
  <c r="Y271" i="1"/>
  <c r="Y276" i="1"/>
  <c r="Y285" i="1"/>
  <c r="R511" i="1"/>
  <c r="Y293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Y312" i="1"/>
  <c r="Y318" i="1"/>
  <c r="Y324" i="1"/>
  <c r="Y330" i="1"/>
  <c r="Y337" i="1"/>
  <c r="Y355" i="1"/>
  <c r="Y359" i="1"/>
  <c r="Y364" i="1"/>
  <c r="Y371" i="1"/>
  <c r="Y375" i="1"/>
  <c r="Y379" i="1"/>
  <c r="Y403" i="1"/>
  <c r="Y416" i="1"/>
  <c r="Y421" i="1"/>
  <c r="Y426" i="1"/>
  <c r="Z511" i="1"/>
  <c r="Y444" i="1"/>
  <c r="BP438" i="1"/>
  <c r="BN438" i="1"/>
  <c r="Z438" i="1"/>
  <c r="BP441" i="1"/>
  <c r="BN441" i="1"/>
  <c r="Z441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BP471" i="1"/>
  <c r="BN471" i="1"/>
  <c r="Z471" i="1"/>
  <c r="BP488" i="1"/>
  <c r="BN488" i="1"/>
  <c r="Z488" i="1"/>
  <c r="Z489" i="1" s="1"/>
  <c r="Y490" i="1"/>
  <c r="Y495" i="1"/>
  <c r="BP492" i="1"/>
  <c r="BN492" i="1"/>
  <c r="Z492" i="1"/>
  <c r="Z494" i="1" s="1"/>
  <c r="U511" i="1"/>
  <c r="Y511" i="1"/>
  <c r="Z298" i="1"/>
  <c r="BN298" i="1"/>
  <c r="Z300" i="1"/>
  <c r="BN300" i="1"/>
  <c r="Z302" i="1"/>
  <c r="BN302" i="1"/>
  <c r="Z306" i="1"/>
  <c r="Z311" i="1" s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11" i="1"/>
  <c r="Z343" i="1"/>
  <c r="Z349" i="1" s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11" i="1"/>
  <c r="Z389" i="1"/>
  <c r="Z398" i="1" s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Z415" i="1" s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Y443" i="1"/>
  <c r="BP447" i="1"/>
  <c r="BN447" i="1"/>
  <c r="Z447" i="1"/>
  <c r="Z449" i="1" s="1"/>
  <c r="BP455" i="1"/>
  <c r="BN455" i="1"/>
  <c r="Z455" i="1"/>
  <c r="BP463" i="1"/>
  <c r="BN463" i="1"/>
  <c r="Z463" i="1"/>
  <c r="Y465" i="1"/>
  <c r="Y474" i="1"/>
  <c r="BP469" i="1"/>
  <c r="BN469" i="1"/>
  <c r="Z469" i="1"/>
  <c r="Z473" i="1" s="1"/>
  <c r="Y473" i="1"/>
  <c r="BP478" i="1"/>
  <c r="BN478" i="1"/>
  <c r="Z478" i="1"/>
  <c r="Z479" i="1" s="1"/>
  <c r="Y480" i="1"/>
  <c r="Y485" i="1"/>
  <c r="BP482" i="1"/>
  <c r="BN482" i="1"/>
  <c r="Z482" i="1"/>
  <c r="Z484" i="1" s="1"/>
  <c r="AB511" i="1"/>
  <c r="Y499" i="1"/>
  <c r="BP498" i="1"/>
  <c r="BN498" i="1"/>
  <c r="Z498" i="1"/>
  <c r="Z499" i="1" s="1"/>
  <c r="Y500" i="1"/>
  <c r="AA511" i="1"/>
  <c r="Z303" i="1" l="1"/>
  <c r="Y505" i="1"/>
  <c r="Y502" i="1"/>
  <c r="Z44" i="1"/>
  <c r="Y501" i="1"/>
  <c r="Z464" i="1"/>
  <c r="Z443" i="1"/>
  <c r="Z370" i="1"/>
  <c r="Z317" i="1"/>
  <c r="Z231" i="1"/>
  <c r="Z121" i="1"/>
  <c r="Z114" i="1"/>
  <c r="Z92" i="1"/>
  <c r="Z506" i="1" s="1"/>
  <c r="Z58" i="1"/>
  <c r="Y503" i="1"/>
  <c r="Y504" i="1" l="1"/>
</calcChain>
</file>

<file path=xl/sharedStrings.xml><?xml version="1.0" encoding="utf-8"?>
<sst xmlns="http://schemas.openxmlformats.org/spreadsheetml/2006/main" count="2205" uniqueCount="790">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</sst>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5">
        <v>0.375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21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19"/>
      <c r="R10" s="720"/>
      <c r="U10" s="24" t="s">
        <v>23</v>
      </c>
      <c r="V10" s="600" t="s">
        <v>24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6"/>
      <c r="R11" s="667"/>
      <c r="U11" s="24" t="s">
        <v>27</v>
      </c>
      <c r="V11" s="806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5" t="s">
        <v>38</v>
      </c>
      <c r="D17" s="596" t="s">
        <v>39</v>
      </c>
      <c r="E17" s="648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7"/>
      <c r="R17" s="647"/>
      <c r="S17" s="647"/>
      <c r="T17" s="648"/>
      <c r="U17" s="873" t="s">
        <v>51</v>
      </c>
      <c r="V17" s="594"/>
      <c r="W17" s="596" t="s">
        <v>52</v>
      </c>
      <c r="X17" s="596" t="s">
        <v>53</v>
      </c>
      <c r="Y17" s="871" t="s">
        <v>54</v>
      </c>
      <c r="Z17" s="776" t="s">
        <v>55</v>
      </c>
      <c r="AA17" s="757" t="s">
        <v>56</v>
      </c>
      <c r="AB17" s="757" t="s">
        <v>57</v>
      </c>
      <c r="AC17" s="757" t="s">
        <v>58</v>
      </c>
      <c r="AD17" s="757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120</v>
      </c>
      <c r="Y41" s="550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300</v>
      </c>
      <c r="Y42" s="550">
        <f>IFERROR(IF(X42="",0,CEILING((X42/$H42),1)*$H42),"")</f>
        <v>300</v>
      </c>
      <c r="Z42" s="36">
        <f>IFERROR(IF(Y42=0,"",ROUNDUP(Y42/H42,0)*0.00902),"")</f>
        <v>0.67649999999999999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315.75</v>
      </c>
      <c r="BN42" s="64">
        <f>IFERROR(Y42*I42/H42,"0")</f>
        <v>315.75</v>
      </c>
      <c r="BO42" s="64">
        <f>IFERROR(1/J42*(X42/H42),"0")</f>
        <v>0.56818181818181823</v>
      </c>
      <c r="BP42" s="64">
        <f>IFERROR(1/J42*(Y42/H42),"0")</f>
        <v>0.56818181818181823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1">
        <f>IFERROR(X41/H41,"0")+IFERROR(X42/H42,"0")+IFERROR(X43/H43,"0")</f>
        <v>86.111111111111114</v>
      </c>
      <c r="Y44" s="551">
        <f>IFERROR(Y41/H41,"0")+IFERROR(Y42/H42,"0")+IFERROR(Y43/H43,"0")</f>
        <v>87</v>
      </c>
      <c r="Z44" s="551">
        <f>IFERROR(IF(Z41="",0,Z41),"0")+IFERROR(IF(Z42="",0,Z42),"0")+IFERROR(IF(Z43="",0,Z43),"0")</f>
        <v>0.90426000000000006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1">
        <f>IFERROR(SUM(X41:X43),"0")</f>
        <v>420</v>
      </c>
      <c r="Y45" s="551">
        <f>IFERROR(SUM(Y41:Y43),"0")</f>
        <v>429.6</v>
      </c>
      <c r="Z45" s="37"/>
      <c r="AA45" s="552"/>
      <c r="AB45" s="552"/>
      <c r="AC45" s="552"/>
    </row>
    <row r="46" spans="1:68" ht="14.25" customHeight="1" x14ac:dyDescent="0.25">
      <c r="A46" s="562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200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450</v>
      </c>
      <c r="Y57" s="550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1">
        <f>IFERROR(X52/H52,"0")+IFERROR(X53/H53,"0")+IFERROR(X54/H54,"0")+IFERROR(X55/H55,"0")+IFERROR(X56/H56,"0")+IFERROR(X57/H57,"0")</f>
        <v>118.51851851851852</v>
      </c>
      <c r="Y58" s="551">
        <f>IFERROR(Y52/H52,"0")+IFERROR(Y53/H53,"0")+IFERROR(Y54/H54,"0")+IFERROR(Y55/H55,"0")+IFERROR(Y56/H56,"0")+IFERROR(Y57/H57,"0")</f>
        <v>119</v>
      </c>
      <c r="Z58" s="551">
        <f>IFERROR(IF(Z52="",0,Z52),"0")+IFERROR(IF(Z53="",0,Z53),"0")+IFERROR(IF(Z54="",0,Z54),"0")+IFERROR(IF(Z55="",0,Z55),"0")+IFERROR(IF(Z56="",0,Z56),"0")+IFERROR(IF(Z57="",0,Z57),"0")</f>
        <v>1.2626200000000001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1">
        <f>IFERROR(SUM(X52:X57),"0")</f>
        <v>650</v>
      </c>
      <c r="Y59" s="551">
        <f>IFERROR(SUM(Y52:Y57),"0")</f>
        <v>655.20000000000005</v>
      </c>
      <c r="Z59" s="37"/>
      <c r="AA59" s="552"/>
      <c r="AB59" s="552"/>
      <c r="AC59" s="552"/>
    </row>
    <row r="60" spans="1:68" ht="14.25" customHeight="1" x14ac:dyDescent="0.25">
      <c r="A60" s="562" t="s">
        <v>137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60</v>
      </c>
      <c r="Y61" s="550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62.416666666666657</v>
      </c>
      <c r="BN61" s="64">
        <f>IFERROR(Y61*I61/H61,"0")</f>
        <v>67.410000000000011</v>
      </c>
      <c r="BO61" s="64">
        <f>IFERROR(1/J61*(X61/H61),"0")</f>
        <v>8.6805555555555552E-2</v>
      </c>
      <c r="BP61" s="64">
        <f>IFERROR(1/J61*(Y61/H61),"0")</f>
        <v>9.3750000000000014E-2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76</v>
      </c>
      <c r="L64" s="32" t="s">
        <v>112</v>
      </c>
      <c r="M64" s="33" t="s">
        <v>107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69</v>
      </c>
      <c r="X64" s="549">
        <v>112.5</v>
      </c>
      <c r="Y64" s="550">
        <f>IFERROR(IF(X64="",0,CEILING((X64/$H64),1)*$H64),"")</f>
        <v>113.4</v>
      </c>
      <c r="Z64" s="36">
        <f>IFERROR(IF(Y64=0,"",ROUNDUP(Y64/H64,0)*0.00651),"")</f>
        <v>0.27342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119.99999999999999</v>
      </c>
      <c r="BN64" s="64">
        <f>IFERROR(Y64*I64/H64,"0")</f>
        <v>120.95999999999998</v>
      </c>
      <c r="BO64" s="64">
        <f>IFERROR(1/J64*(X64/H64),"0")</f>
        <v>0.22893772893772893</v>
      </c>
      <c r="BP64" s="64">
        <f>IFERROR(1/J64*(Y64/H64),"0")</f>
        <v>0.23076923076923078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1">
        <f>IFERROR(X61/H61,"0")+IFERROR(X62/H62,"0")+IFERROR(X63/H63,"0")+IFERROR(X64/H64,"0")</f>
        <v>47.222222222222221</v>
      </c>
      <c r="Y65" s="551">
        <f>IFERROR(Y61/H61,"0")+IFERROR(Y62/H62,"0")+IFERROR(Y63/H63,"0")+IFERROR(Y64/H64,"0")</f>
        <v>48</v>
      </c>
      <c r="Z65" s="551">
        <f>IFERROR(IF(Z61="",0,Z61),"0")+IFERROR(IF(Z62="",0,Z62),"0")+IFERROR(IF(Z63="",0,Z63),"0")+IFERROR(IF(Z64="",0,Z64),"0")</f>
        <v>0.38729999999999998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1">
        <f>IFERROR(SUM(X61:X64),"0")</f>
        <v>172.5</v>
      </c>
      <c r="Y66" s="551">
        <f>IFERROR(SUM(Y61:Y64),"0")</f>
        <v>178.20000000000002</v>
      </c>
      <c r="Z66" s="37"/>
      <c r="AA66" s="552"/>
      <c r="AB66" s="552"/>
      <c r="AC66" s="552"/>
    </row>
    <row r="67" spans="1:68" ht="14.25" customHeight="1" x14ac:dyDescent="0.25">
      <c r="A67" s="562" t="s">
        <v>64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69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73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69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69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172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69</v>
      </c>
      <c r="X83" s="549">
        <v>50</v>
      </c>
      <c r="Y83" s="55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69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1">
        <f>IFERROR(X83/H83,"0")+IFERROR(X84/H84,"0")</f>
        <v>6.4102564102564106</v>
      </c>
      <c r="Y85" s="551">
        <f>IFERROR(Y83/H83,"0")+IFERROR(Y84/H84,"0")</f>
        <v>7</v>
      </c>
      <c r="Z85" s="551">
        <f>IFERROR(IF(Z83="",0,Z83),"0")+IFERROR(IF(Z84="",0,Z84),"0")</f>
        <v>0.13286000000000001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1">
        <f>IFERROR(SUM(X83:X84),"0")</f>
        <v>50</v>
      </c>
      <c r="Y86" s="551">
        <f>IFERROR(SUM(Y83:Y84),"0")</f>
        <v>54.6</v>
      </c>
      <c r="Z86" s="37"/>
      <c r="AA86" s="552"/>
      <c r="AB86" s="552"/>
      <c r="AC86" s="552"/>
    </row>
    <row r="87" spans="1:68" ht="16.5" customHeight="1" x14ac:dyDescent="0.25">
      <c r="A87" s="577" t="s">
        <v>179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103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250</v>
      </c>
      <c r="Y89" s="550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69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69</v>
      </c>
      <c r="X91" s="549">
        <v>405</v>
      </c>
      <c r="Y91" s="550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1">
        <f>IFERROR(X89/H89,"0")+IFERROR(X90/H90,"0")+IFERROR(X91/H91,"0")</f>
        <v>113.14814814814815</v>
      </c>
      <c r="Y92" s="551">
        <f>IFERROR(Y89/H89,"0")+IFERROR(Y90/H90,"0")+IFERROR(Y91/H91,"0")</f>
        <v>114</v>
      </c>
      <c r="Z92" s="551">
        <f>IFERROR(IF(Z89="",0,Z89),"0")+IFERROR(IF(Z90="",0,Z90),"0")+IFERROR(IF(Z91="",0,Z91),"0")</f>
        <v>1.2673200000000002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1">
        <f>IFERROR(SUM(X89:X91),"0")</f>
        <v>655</v>
      </c>
      <c r="Y93" s="551">
        <f>IFERROR(SUM(Y89:Y91),"0")</f>
        <v>664.2</v>
      </c>
      <c r="Z93" s="37"/>
      <c r="AA93" s="552"/>
      <c r="AB93" s="552"/>
      <c r="AC93" s="552"/>
    </row>
    <row r="94" spans="1:68" ht="14.25" customHeight="1" x14ac:dyDescent="0.25">
      <c r="A94" s="562" t="s">
        <v>73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1" t="s">
        <v>189</v>
      </c>
      <c r="Q95" s="554"/>
      <c r="R95" s="554"/>
      <c r="S95" s="554"/>
      <c r="T95" s="555"/>
      <c r="U95" s="34"/>
      <c r="V95" s="34"/>
      <c r="W95" s="35" t="s">
        <v>69</v>
      </c>
      <c r="X95" s="549">
        <v>160</v>
      </c>
      <c r="Y95" s="550">
        <f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170.25185185185185</v>
      </c>
      <c r="BN95" s="64">
        <f>IFERROR(Y95*I95/H95,"0")</f>
        <v>172.38000000000002</v>
      </c>
      <c r="BO95" s="64">
        <f>IFERROR(1/J95*(X95/H95),"0")</f>
        <v>0.30864197530864201</v>
      </c>
      <c r="BP95" s="64">
        <f>IFERROR(1/J95*(Y95/H95),"0")</f>
        <v>0.3125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4"/>
      <c r="R97" s="554"/>
      <c r="S97" s="554"/>
      <c r="T97" s="555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4"/>
      <c r="R98" s="554"/>
      <c r="S98" s="554"/>
      <c r="T98" s="555"/>
      <c r="U98" s="34"/>
      <c r="V98" s="34"/>
      <c r="W98" s="35" t="s">
        <v>69</v>
      </c>
      <c r="X98" s="549">
        <v>630</v>
      </c>
      <c r="Y98" s="550">
        <f>IFERROR(IF(X98="",0,CEILING((X98/$H98),1)*$H98),"")</f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688.8</v>
      </c>
      <c r="BN98" s="64">
        <f>IFERROR(Y98*I98/H98,"0")</f>
        <v>690.76800000000003</v>
      </c>
      <c r="BO98" s="64">
        <f>IFERROR(1/J98*(X98/H98),"0")</f>
        <v>1.2820512820512819</v>
      </c>
      <c r="BP98" s="64">
        <f>IFERROR(1/J98*(Y98/H98),"0")</f>
        <v>1.2857142857142858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69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1">
        <f>IFERROR(X95/H95,"0")+IFERROR(X96/H96,"0")+IFERROR(X97/H97,"0")+IFERROR(X98/H98,"0")+IFERROR(X99/H99,"0")</f>
        <v>253.0864197530864</v>
      </c>
      <c r="Y100" s="551">
        <f>IFERROR(Y95/H95,"0")+IFERROR(Y96/H96,"0")+IFERROR(Y97/H97,"0")+IFERROR(Y98/H98,"0")+IFERROR(Y99/H99,"0")</f>
        <v>254</v>
      </c>
      <c r="Z100" s="551">
        <f>IFERROR(IF(Z95="",0,Z95),"0")+IFERROR(IF(Z96="",0,Z96),"0")+IFERROR(IF(Z97="",0,Z97),"0")+IFERROR(IF(Z98="",0,Z98),"0")+IFERROR(IF(Z99="",0,Z99),"0")</f>
        <v>1.9029400000000001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1">
        <f>IFERROR(SUM(X95:X99),"0")</f>
        <v>790</v>
      </c>
      <c r="Y101" s="551">
        <f>IFERROR(SUM(Y95:Y99),"0")</f>
        <v>793.80000000000007</v>
      </c>
      <c r="Z101" s="37"/>
      <c r="AA101" s="552"/>
      <c r="AB101" s="552"/>
      <c r="AC101" s="552"/>
    </row>
    <row r="102" spans="1:68" ht="16.5" customHeight="1" x14ac:dyDescent="0.25">
      <c r="A102" s="577" t="s">
        <v>201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103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202</v>
      </c>
      <c r="B104" s="54" t="s">
        <v>203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50</v>
      </c>
      <c r="Y104" s="550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52.013888888888886</v>
      </c>
      <c r="BN104" s="64">
        <f>IFERROR(Y104*I104/H104,"0")</f>
        <v>56.17499999999999</v>
      </c>
      <c r="BO104" s="64">
        <f>IFERROR(1/J104*(X104/H104),"0")</f>
        <v>7.2337962962962965E-2</v>
      </c>
      <c r="BP104" s="64">
        <f>IFERROR(1/J104*(Y104/H104),"0")</f>
        <v>7.8125E-2</v>
      </c>
    </row>
    <row r="105" spans="1:68" ht="27" customHeight="1" x14ac:dyDescent="0.25">
      <c r="A105" s="54" t="s">
        <v>205</v>
      </c>
      <c r="B105" s="54" t="s">
        <v>206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207</v>
      </c>
      <c r="B106" s="54" t="s">
        <v>208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69</v>
      </c>
      <c r="X106" s="549">
        <v>495</v>
      </c>
      <c r="Y106" s="550">
        <f>IFERROR(IF(X106="",0,CEILING((X106/$H106),1)*$H106),"")</f>
        <v>495</v>
      </c>
      <c r="Z106" s="36">
        <f>IFERROR(IF(Y106=0,"",ROUNDUP(Y106/H106,0)*0.00902),"")</f>
        <v>0.99219999999999997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518.09999999999991</v>
      </c>
      <c r="BN106" s="64">
        <f>IFERROR(Y106*I106/H106,"0")</f>
        <v>518.09999999999991</v>
      </c>
      <c r="BO106" s="64">
        <f>IFERROR(1/J106*(X106/H106),"0")</f>
        <v>0.83333333333333337</v>
      </c>
      <c r="BP106" s="64">
        <f>IFERROR(1/J106*(Y106/H106),"0")</f>
        <v>0.83333333333333337</v>
      </c>
    </row>
    <row r="107" spans="1:68" ht="27" customHeight="1" x14ac:dyDescent="0.25">
      <c r="A107" s="54" t="s">
        <v>209</v>
      </c>
      <c r="B107" s="54" t="s">
        <v>210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69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1">
        <f>IFERROR(X104/H104,"0")+IFERROR(X105/H105,"0")+IFERROR(X106/H106,"0")+IFERROR(X107/H107,"0")</f>
        <v>114.62962962962963</v>
      </c>
      <c r="Y108" s="551">
        <f>IFERROR(Y104/H104,"0")+IFERROR(Y105/H105,"0")+IFERROR(Y106/H106,"0")+IFERROR(Y107/H107,"0")</f>
        <v>115</v>
      </c>
      <c r="Z108" s="551">
        <f>IFERROR(IF(Z104="",0,Z104),"0")+IFERROR(IF(Z105="",0,Z105),"0")+IFERROR(IF(Z106="",0,Z106),"0")+IFERROR(IF(Z107="",0,Z107),"0")</f>
        <v>1.0871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1">
        <f>IFERROR(SUM(X104:X107),"0")</f>
        <v>545</v>
      </c>
      <c r="Y109" s="551">
        <f>IFERROR(SUM(Y104:Y107),"0")</f>
        <v>549</v>
      </c>
      <c r="Z109" s="37"/>
      <c r="AA109" s="552"/>
      <c r="AB109" s="552"/>
      <c r="AC109" s="552"/>
    </row>
    <row r="110" spans="1:68" ht="14.25" customHeight="1" x14ac:dyDescent="0.25">
      <c r="A110" s="562" t="s">
        <v>137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69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73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700</v>
      </c>
      <c r="Y117" s="550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69</v>
      </c>
      <c r="X119" s="549">
        <v>540</v>
      </c>
      <c r="Y119" s="550">
        <f>IFERROR(IF(X119="",0,CEILING((X119/$H119),1)*$H119),"")</f>
        <v>540</v>
      </c>
      <c r="Z119" s="36">
        <f>IFERROR(IF(Y119=0,"",ROUNDUP(Y119/H119,0)*0.00651),"")</f>
        <v>1.302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590.4</v>
      </c>
      <c r="BN119" s="64">
        <f>IFERROR(Y119*I119/H119,"0")</f>
        <v>590.4</v>
      </c>
      <c r="BO119" s="64">
        <f>IFERROR(1/J119*(X119/H119),"0")</f>
        <v>1.098901098901099</v>
      </c>
      <c r="BP119" s="64">
        <f>IFERROR(1/J119*(Y119/H119),"0")</f>
        <v>1.098901098901099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9">
        <v>75</v>
      </c>
      <c r="Y120" s="550">
        <f>IFERROR(IF(X120="",0,CEILING((X120/$H120),1)*$H120),"")</f>
        <v>75.600000000000009</v>
      </c>
      <c r="Z120" s="36">
        <f>IFERROR(IF(Y120=0,"",ROUNDUP(Y120/H120,0)*0.00651),"")</f>
        <v>0.27342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82.5</v>
      </c>
      <c r="BN120" s="64">
        <f>IFERROR(Y120*I120/H120,"0")</f>
        <v>83.160000000000011</v>
      </c>
      <c r="BO120" s="64">
        <f>IFERROR(1/J120*(X120/H120),"0")</f>
        <v>0.22893772893772893</v>
      </c>
      <c r="BP120" s="64">
        <f>IFERROR(1/J120*(Y120/H120),"0")</f>
        <v>0.23076923076923084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1">
        <f>IFERROR(X117/H117,"0")+IFERROR(X118/H118,"0")+IFERROR(X119/H119,"0")+IFERROR(X120/H120,"0")</f>
        <v>328.08641975308643</v>
      </c>
      <c r="Y121" s="551">
        <f>IFERROR(Y117/H117,"0")+IFERROR(Y118/H118,"0")+IFERROR(Y119/H119,"0")+IFERROR(Y120/H120,"0")</f>
        <v>329</v>
      </c>
      <c r="Z121" s="551">
        <f>IFERROR(IF(Z117="",0,Z117),"0")+IFERROR(IF(Z118="",0,Z118),"0")+IFERROR(IF(Z119="",0,Z119),"0")+IFERROR(IF(Z120="",0,Z120),"0")</f>
        <v>3.22668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1">
        <f>IFERROR(SUM(X117:X120),"0")</f>
        <v>1315</v>
      </c>
      <c r="Y122" s="551">
        <f>IFERROR(SUM(Y117:Y120),"0")</f>
        <v>1320.2999999999997</v>
      </c>
      <c r="Z122" s="37"/>
      <c r="AA122" s="552"/>
      <c r="AB122" s="552"/>
      <c r="AC122" s="552"/>
    </row>
    <row r="123" spans="1:68" ht="14.25" customHeight="1" x14ac:dyDescent="0.25">
      <c r="A123" s="562" t="s">
        <v>172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69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69</v>
      </c>
      <c r="X125" s="549">
        <v>16.5</v>
      </c>
      <c r="Y125" s="550">
        <f>IFERROR(IF(X125="",0,CEILING((X125/$H125),1)*$H125),"")</f>
        <v>17.82</v>
      </c>
      <c r="Z125" s="36">
        <f>IFERROR(IF(Y125=0,"",ROUNDUP(Y125/H125,0)*0.00651),"")</f>
        <v>5.8590000000000003E-2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18.649999999999999</v>
      </c>
      <c r="BN125" s="64">
        <f>IFERROR(Y125*I125/H125,"0")</f>
        <v>20.141999999999999</v>
      </c>
      <c r="BO125" s="64">
        <f>IFERROR(1/J125*(X125/H125),"0")</f>
        <v>4.5787545787545791E-2</v>
      </c>
      <c r="BP125" s="64">
        <f>IFERROR(1/J125*(Y125/H125),"0")</f>
        <v>4.9450549450549455E-2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1">
        <f>IFERROR(X124/H124,"0")+IFERROR(X125/H125,"0")</f>
        <v>8.3333333333333339</v>
      </c>
      <c r="Y126" s="551">
        <f>IFERROR(Y124/H124,"0")+IFERROR(Y125/H125,"0")</f>
        <v>9</v>
      </c>
      <c r="Z126" s="551">
        <f>IFERROR(IF(Z124="",0,Z124),"0")+IFERROR(IF(Z125="",0,Z125),"0")</f>
        <v>5.8590000000000003E-2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1">
        <f>IFERROR(SUM(X124:X125),"0")</f>
        <v>16.5</v>
      </c>
      <c r="Y127" s="551">
        <f>IFERROR(SUM(Y124:Y125),"0")</f>
        <v>17.82</v>
      </c>
      <c r="Z127" s="37"/>
      <c r="AA127" s="552"/>
      <c r="AB127" s="552"/>
      <c r="AC127" s="552"/>
    </row>
    <row r="128" spans="1:68" ht="16.5" customHeight="1" x14ac:dyDescent="0.25">
      <c r="A128" s="577" t="s">
        <v>234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103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69</v>
      </c>
      <c r="X130" s="549">
        <v>60</v>
      </c>
      <c r="Y130" s="550">
        <f>IFERROR(IF(X130="",0,CEILING((X130/$H130),1)*$H130),"")</f>
        <v>60.800000000000004</v>
      </c>
      <c r="Z130" s="36">
        <f>IFERROR(IF(Y130=0,"",ROUNDUP(Y130/H130,0)*0.00651),"")</f>
        <v>0.12369000000000001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63.374999999999993</v>
      </c>
      <c r="BN130" s="64">
        <f>IFERROR(Y130*I130/H130,"0")</f>
        <v>64.22</v>
      </c>
      <c r="BO130" s="64">
        <f>IFERROR(1/J130*(X130/H130),"0")</f>
        <v>0.10302197802197803</v>
      </c>
      <c r="BP130" s="64">
        <f>IFERROR(1/J130*(Y130/H130),"0")</f>
        <v>0.1043956043956044</v>
      </c>
    </row>
    <row r="131" spans="1:68" ht="27" customHeight="1" x14ac:dyDescent="0.25">
      <c r="A131" s="54" t="s">
        <v>235</v>
      </c>
      <c r="B131" s="54" t="s">
        <v>238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69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1">
        <f>IFERROR(X130/H130,"0")+IFERROR(X131/H131,"0")</f>
        <v>18.75</v>
      </c>
      <c r="Y132" s="551">
        <f>IFERROR(Y130/H130,"0")+IFERROR(Y131/H131,"0")</f>
        <v>19</v>
      </c>
      <c r="Z132" s="551">
        <f>IFERROR(IF(Z130="",0,Z130),"0")+IFERROR(IF(Z131="",0,Z131),"0")</f>
        <v>0.12369000000000001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1">
        <f>IFERROR(SUM(X130:X131),"0")</f>
        <v>60</v>
      </c>
      <c r="Y133" s="551">
        <f>IFERROR(SUM(Y130:Y131),"0")</f>
        <v>60.800000000000004</v>
      </c>
      <c r="Z133" s="37"/>
      <c r="AA133" s="552"/>
      <c r="AB133" s="552"/>
      <c r="AC133" s="552"/>
    </row>
    <row r="134" spans="1:68" ht="14.25" customHeight="1" x14ac:dyDescent="0.25">
      <c r="A134" s="562" t="s">
        <v>64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239</v>
      </c>
      <c r="B135" s="54" t="s">
        <v>240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69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69</v>
      </c>
      <c r="X136" s="549">
        <v>42</v>
      </c>
      <c r="Y136" s="550">
        <f>IFERROR(IF(X136="",0,CEILING((X136/$H136),1)*$H136),"")</f>
        <v>42</v>
      </c>
      <c r="Z136" s="36">
        <f>IFERROR(IF(Y136=0,"",ROUNDUP(Y136/H136,0)*0.00651),"")</f>
        <v>9.7650000000000001E-2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46.02</v>
      </c>
      <c r="BN136" s="64">
        <f>IFERROR(Y136*I136/H136,"0")</f>
        <v>46.02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1">
        <f>IFERROR(X135/H135,"0")+IFERROR(X136/H136,"0")</f>
        <v>15.000000000000002</v>
      </c>
      <c r="Y137" s="551">
        <f>IFERROR(Y135/H135,"0")+IFERROR(Y136/H136,"0")</f>
        <v>15.000000000000002</v>
      </c>
      <c r="Z137" s="551">
        <f>IFERROR(IF(Z135="",0,Z135),"0")+IFERROR(IF(Z136="",0,Z136),"0")</f>
        <v>9.7650000000000001E-2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1">
        <f>IFERROR(SUM(X135:X136),"0")</f>
        <v>42</v>
      </c>
      <c r="Y138" s="551">
        <f>IFERROR(SUM(Y135:Y136),"0")</f>
        <v>42</v>
      </c>
      <c r="Z138" s="37"/>
      <c r="AA138" s="552"/>
      <c r="AB138" s="552"/>
      <c r="AC138" s="552"/>
    </row>
    <row r="139" spans="1:68" ht="14.25" customHeight="1" x14ac:dyDescent="0.25">
      <c r="A139" s="562" t="s">
        <v>73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69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69</v>
      </c>
      <c r="X141" s="549">
        <v>66</v>
      </c>
      <c r="Y141" s="550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1">
        <f>IFERROR(X140/H140,"0")+IFERROR(X141/H141,"0")</f>
        <v>25</v>
      </c>
      <c r="Y142" s="551">
        <f>IFERROR(Y140/H140,"0")+IFERROR(Y141/H141,"0")</f>
        <v>25</v>
      </c>
      <c r="Z142" s="551">
        <f>IFERROR(IF(Z140="",0,Z140),"0")+IFERROR(IF(Z141="",0,Z141),"0")</f>
        <v>0.16275000000000001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1">
        <f>IFERROR(SUM(X140:X141),"0")</f>
        <v>66</v>
      </c>
      <c r="Y143" s="551">
        <f>IFERROR(SUM(Y140:Y141),"0")</f>
        <v>66</v>
      </c>
      <c r="Z143" s="37"/>
      <c r="AA143" s="552"/>
      <c r="AB143" s="552"/>
      <c r="AC143" s="552"/>
    </row>
    <row r="144" spans="1:68" ht="16.5" customHeight="1" x14ac:dyDescent="0.25">
      <c r="A144" s="577" t="s">
        <v>101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103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69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64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69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69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258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259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137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69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64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50</v>
      </c>
      <c r="Y162" s="550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53.214285714285715</v>
      </c>
      <c r="BN162" s="64">
        <f t="shared" ref="BN162:BN170" si="18">IFERROR(Y162*I162/H162,"0")</f>
        <v>53.64</v>
      </c>
      <c r="BO162" s="64">
        <f t="shared" ref="BO162:BO170" si="19">IFERROR(1/J162*(X162/H162),"0")</f>
        <v>9.0187590187590191E-2</v>
      </c>
      <c r="BP162" s="64">
        <f t="shared" ref="BP162:BP170" si="20">IFERROR(1/J162*(Y162/H162),"0")</f>
        <v>9.0909090909090912E-2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40</v>
      </c>
      <c r="Y163" s="550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140</v>
      </c>
      <c r="Y164" s="550">
        <f t="shared" si="16"/>
        <v>142.80000000000001</v>
      </c>
      <c r="Z164" s="36">
        <f>IFERROR(IF(Y164=0,"",ROUNDUP(Y164/H164,0)*0.00902),"")</f>
        <v>0.30668000000000001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147</v>
      </c>
      <c r="BN164" s="64">
        <f t="shared" si="18"/>
        <v>149.94</v>
      </c>
      <c r="BO164" s="64">
        <f t="shared" si="19"/>
        <v>0.25252525252525249</v>
      </c>
      <c r="BP164" s="64">
        <f t="shared" si="20"/>
        <v>0.25757575757575757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122.5</v>
      </c>
      <c r="Y165" s="550">
        <f t="shared" si="16"/>
        <v>123.9</v>
      </c>
      <c r="Z165" s="36">
        <f>IFERROR(IF(Y165=0,"",ROUNDUP(Y165/H165,0)*0.00502),"")</f>
        <v>0.29618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130.08333333333334</v>
      </c>
      <c r="BN165" s="64">
        <f t="shared" si="18"/>
        <v>131.57</v>
      </c>
      <c r="BO165" s="64">
        <f t="shared" si="19"/>
        <v>0.2492877492877493</v>
      </c>
      <c r="BP165" s="64">
        <f t="shared" si="20"/>
        <v>0.25213675213675218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122.5</v>
      </c>
      <c r="Y166" s="550">
        <f t="shared" si="16"/>
        <v>123.9</v>
      </c>
      <c r="Z166" s="36">
        <f>IFERROR(IF(Y166=0,"",ROUNDUP(Y166/H166,0)*0.00502),"")</f>
        <v>0.29618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130.08333333333334</v>
      </c>
      <c r="BN166" s="64">
        <f t="shared" si="18"/>
        <v>131.57</v>
      </c>
      <c r="BO166" s="64">
        <f t="shared" si="19"/>
        <v>0.2492877492877493</v>
      </c>
      <c r="BP166" s="64">
        <f t="shared" si="20"/>
        <v>0.25213675213675218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227.5</v>
      </c>
      <c r="Y168" s="550">
        <f t="shared" si="16"/>
        <v>228.9</v>
      </c>
      <c r="Z168" s="36">
        <f>IFERROR(IF(Y168=0,"",ROUNDUP(Y168/H168,0)*0.00502),"")</f>
        <v>0.54718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238.33333333333334</v>
      </c>
      <c r="BN168" s="64">
        <f t="shared" si="18"/>
        <v>239.8</v>
      </c>
      <c r="BO168" s="64">
        <f t="shared" si="19"/>
        <v>0.46296296296296297</v>
      </c>
      <c r="BP168" s="64">
        <f t="shared" si="20"/>
        <v>0.46581196581196588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69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1">
        <f>IFERROR(X162/H162,"0")+IFERROR(X163/H163,"0")+IFERROR(X164/H164,"0")+IFERROR(X165/H165,"0")+IFERROR(X166/H166,"0")+IFERROR(X167/H167,"0")+IFERROR(X168/H168,"0")+IFERROR(X169/H169,"0")+IFERROR(X170/H170,"0")</f>
        <v>279.76190476190476</v>
      </c>
      <c r="Y171" s="551">
        <f>IFERROR(Y162/H162,"0")+IFERROR(Y163/H163,"0")+IFERROR(Y164/H164,"0")+IFERROR(Y165/H165,"0")+IFERROR(Y166/H166,"0")+IFERROR(Y167/H167,"0")+IFERROR(Y168/H168,"0")+IFERROR(Y169/H169,"0")+IFERROR(Y170/H170,"0")</f>
        <v>283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1.64466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1">
        <f>IFERROR(SUM(X162:X170),"0")</f>
        <v>702.5</v>
      </c>
      <c r="Y172" s="551">
        <f>IFERROR(SUM(Y162:Y170),"0")</f>
        <v>711.9</v>
      </c>
      <c r="Z172" s="37"/>
      <c r="AA172" s="552"/>
      <c r="AB172" s="552"/>
      <c r="AC172" s="552"/>
    </row>
    <row r="173" spans="1:68" ht="14.25" customHeight="1" x14ac:dyDescent="0.25">
      <c r="A173" s="562" t="s">
        <v>95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14</v>
      </c>
      <c r="Y174" s="550">
        <f>IFERROR(IF(X174="",0,CEILING((X174/$H174),1)*$H174),"")</f>
        <v>15.120000000000001</v>
      </c>
      <c r="Z174" s="36">
        <f>IFERROR(IF(Y174=0,"",ROUNDUP(Y174/H174,0)*0.0059),"")</f>
        <v>7.0800000000000002E-2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16.111111111111111</v>
      </c>
      <c r="BN174" s="64">
        <f>IFERROR(Y174*I174/H174,"0")</f>
        <v>17.399999999999999</v>
      </c>
      <c r="BO174" s="64">
        <f>IFERROR(1/J174*(X174/H174),"0")</f>
        <v>5.1440329218106991E-2</v>
      </c>
      <c r="BP174" s="64">
        <f>IFERROR(1/J174*(Y174/H174),"0")</f>
        <v>5.5555555555555552E-2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69</v>
      </c>
      <c r="X175" s="549">
        <v>35</v>
      </c>
      <c r="Y175" s="550">
        <f>IFERROR(IF(X175="",0,CEILING((X175/$H175),1)*$H175),"")</f>
        <v>35.28</v>
      </c>
      <c r="Z175" s="36">
        <f>IFERROR(IF(Y175=0,"",ROUNDUP(Y175/H175,0)*0.0059),"")</f>
        <v>0.16519999999999999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40.277777777777779</v>
      </c>
      <c r="BN175" s="64">
        <f>IFERROR(Y175*I175/H175,"0")</f>
        <v>40.6</v>
      </c>
      <c r="BO175" s="64">
        <f>IFERROR(1/J175*(X175/H175),"0")</f>
        <v>0.12860082304526749</v>
      </c>
      <c r="BP175" s="64">
        <f>IFERROR(1/J175*(Y175/H175),"0")</f>
        <v>0.12962962962962962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9">
        <v>35</v>
      </c>
      <c r="Y176" s="550">
        <f>IFERROR(IF(X176="",0,CEILING((X176/$H176),1)*$H176),"")</f>
        <v>35.28</v>
      </c>
      <c r="Z176" s="36">
        <f>IFERROR(IF(Y176=0,"",ROUNDUP(Y176/H176,0)*0.0059),"")</f>
        <v>0.16519999999999999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40.277777777777779</v>
      </c>
      <c r="BN176" s="64">
        <f>IFERROR(Y176*I176/H176,"0")</f>
        <v>40.6</v>
      </c>
      <c r="BO176" s="64">
        <f>IFERROR(1/J176*(X176/H176),"0")</f>
        <v>0.12860082304526749</v>
      </c>
      <c r="BP176" s="64">
        <f>IFERROR(1/J176*(Y176/H176),"0")</f>
        <v>0.12962962962962962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1">
        <f>IFERROR(X174/H174,"0")+IFERROR(X175/H175,"0")+IFERROR(X176/H176,"0")</f>
        <v>66.666666666666657</v>
      </c>
      <c r="Y177" s="551">
        <f>IFERROR(Y174/H174,"0")+IFERROR(Y175/H175,"0")+IFERROR(Y176/H176,"0")</f>
        <v>68</v>
      </c>
      <c r="Z177" s="551">
        <f>IFERROR(IF(Z174="",0,Z174),"0")+IFERROR(IF(Z175="",0,Z175),"0")+IFERROR(IF(Z176="",0,Z176),"0")</f>
        <v>0.4012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1">
        <f>IFERROR(SUM(X174:X176),"0")</f>
        <v>84</v>
      </c>
      <c r="Y178" s="551">
        <f>IFERROR(SUM(Y174:Y176),"0")</f>
        <v>85.68</v>
      </c>
      <c r="Z178" s="37"/>
      <c r="AA178" s="552"/>
      <c r="AB178" s="552"/>
      <c r="AC178" s="552"/>
    </row>
    <row r="179" spans="1:68" ht="14.25" customHeight="1" x14ac:dyDescent="0.25">
      <c r="A179" s="562" t="s">
        <v>296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69</v>
      </c>
      <c r="X180" s="549">
        <v>21</v>
      </c>
      <c r="Y180" s="550">
        <f>IFERROR(IF(X180="",0,CEILING((X180/$H180),1)*$H180),"")</f>
        <v>21.42</v>
      </c>
      <c r="Z180" s="36">
        <f>IFERROR(IF(Y180=0,"",ROUNDUP(Y180/H180,0)*0.0059),"")</f>
        <v>0.1003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24.166666666666664</v>
      </c>
      <c r="BN180" s="64">
        <f>IFERROR(Y180*I180/H180,"0")</f>
        <v>24.650000000000002</v>
      </c>
      <c r="BO180" s="64">
        <f>IFERROR(1/J180*(X180/H180),"0")</f>
        <v>7.716049382716049E-2</v>
      </c>
      <c r="BP180" s="64">
        <f>IFERROR(1/J180*(Y180/H180),"0")</f>
        <v>7.8703703703703692E-2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1">
        <f>IFERROR(X180/H180,"0")</f>
        <v>16.666666666666668</v>
      </c>
      <c r="Y181" s="551">
        <f>IFERROR(Y180/H180,"0")</f>
        <v>17</v>
      </c>
      <c r="Z181" s="551">
        <f>IFERROR(IF(Z180="",0,Z180),"0")</f>
        <v>0.1003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1">
        <f>IFERROR(SUM(X180:X180),"0")</f>
        <v>21</v>
      </c>
      <c r="Y182" s="551">
        <f>IFERROR(SUM(Y180:Y180),"0")</f>
        <v>21.42</v>
      </c>
      <c r="Z182" s="37"/>
      <c r="AA182" s="552"/>
      <c r="AB182" s="552"/>
      <c r="AC182" s="552"/>
    </row>
    <row r="183" spans="1:68" ht="16.5" customHeight="1" x14ac:dyDescent="0.25">
      <c r="A183" s="577" t="s">
        <v>299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103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69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69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137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69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69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64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140</v>
      </c>
      <c r="Y195" s="550">
        <f t="shared" ref="Y195:Y202" si="21">IFERROR(IF(X195="",0,CEILING((X195/$H195),1)*$H195),"")</f>
        <v>140.4</v>
      </c>
      <c r="Z195" s="36">
        <f>IFERROR(IF(Y195=0,"",ROUNDUP(Y195/H195,0)*0.00902),"")</f>
        <v>0.23452000000000001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145.44444444444446</v>
      </c>
      <c r="BN195" s="64">
        <f t="shared" ref="BN195:BN202" si="23">IFERROR(Y195*I195/H195,"0")</f>
        <v>145.86000000000001</v>
      </c>
      <c r="BO195" s="64">
        <f t="shared" ref="BO195:BO202" si="24">IFERROR(1/J195*(X195/H195),"0")</f>
        <v>0.19640852974186307</v>
      </c>
      <c r="BP195" s="64">
        <f t="shared" ref="BP195:BP202" si="25">IFERROR(1/J195*(Y195/H195),"0")</f>
        <v>0.19696969696969696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60</v>
      </c>
      <c r="Y196" s="550">
        <f t="shared" si="21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62.333333333333336</v>
      </c>
      <c r="BN196" s="64">
        <f t="shared" si="23"/>
        <v>67.320000000000007</v>
      </c>
      <c r="BO196" s="64">
        <f t="shared" si="24"/>
        <v>8.4175084175084181E-2</v>
      </c>
      <c r="BP196" s="64">
        <f t="shared" si="25"/>
        <v>9.0909090909090925E-2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250</v>
      </c>
      <c r="Y197" s="550">
        <f t="shared" si="21"/>
        <v>253.8</v>
      </c>
      <c r="Z197" s="36">
        <f>IFERROR(IF(Y197=0,"",ROUNDUP(Y197/H197,0)*0.00902),"")</f>
        <v>0.42393999999999998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259.72222222222223</v>
      </c>
      <c r="BN197" s="64">
        <f t="shared" si="23"/>
        <v>263.67</v>
      </c>
      <c r="BO197" s="64">
        <f t="shared" si="24"/>
        <v>0.35072951739618402</v>
      </c>
      <c r="BP197" s="64">
        <f t="shared" si="25"/>
        <v>0.35606060606060608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30</v>
      </c>
      <c r="Y198" s="550">
        <f t="shared" si="21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31.166666666666668</v>
      </c>
      <c r="BN198" s="64">
        <f t="shared" si="23"/>
        <v>33.660000000000004</v>
      </c>
      <c r="BO198" s="64">
        <f t="shared" si="24"/>
        <v>4.208754208754209E-2</v>
      </c>
      <c r="BP198" s="64">
        <f t="shared" si="25"/>
        <v>4.5454545454545463E-2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150</v>
      </c>
      <c r="Y199" s="550">
        <f t="shared" si="21"/>
        <v>151.20000000000002</v>
      </c>
      <c r="Z199" s="36">
        <f>IFERROR(IF(Y199=0,"",ROUNDUP(Y199/H199,0)*0.00502),"")</f>
        <v>0.42168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160.83333333333334</v>
      </c>
      <c r="BN199" s="64">
        <f t="shared" si="23"/>
        <v>162.12</v>
      </c>
      <c r="BO199" s="64">
        <f t="shared" si="24"/>
        <v>0.35612535612535612</v>
      </c>
      <c r="BP199" s="64">
        <f t="shared" si="25"/>
        <v>0.35897435897435909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57</v>
      </c>
      <c r="Y200" s="550">
        <f t="shared" si="21"/>
        <v>57.6</v>
      </c>
      <c r="Z200" s="36">
        <f>IFERROR(IF(Y200=0,"",ROUNDUP(Y200/H200,0)*0.00502),"")</f>
        <v>0.16064000000000001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60.166666666666664</v>
      </c>
      <c r="BN200" s="64">
        <f t="shared" si="23"/>
        <v>60.8</v>
      </c>
      <c r="BO200" s="64">
        <f t="shared" si="24"/>
        <v>0.13532763532763534</v>
      </c>
      <c r="BP200" s="64">
        <f t="shared" si="25"/>
        <v>0.13675213675213677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69</v>
      </c>
      <c r="X201" s="549">
        <v>75</v>
      </c>
      <c r="Y201" s="550">
        <f t="shared" si="21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79.166666666666671</v>
      </c>
      <c r="BN201" s="64">
        <f t="shared" si="23"/>
        <v>79.800000000000011</v>
      </c>
      <c r="BO201" s="64">
        <f t="shared" si="24"/>
        <v>0.17806267806267806</v>
      </c>
      <c r="BP201" s="64">
        <f t="shared" si="25"/>
        <v>0.17948717948717954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9">
        <v>51</v>
      </c>
      <c r="Y202" s="550">
        <f t="shared" si="21"/>
        <v>52.2</v>
      </c>
      <c r="Z202" s="36">
        <f>IFERROR(IF(Y202=0,"",ROUNDUP(Y202/H202,0)*0.00502),"")</f>
        <v>0.14558000000000001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53.833333333333329</v>
      </c>
      <c r="BN202" s="64">
        <f t="shared" si="23"/>
        <v>55.1</v>
      </c>
      <c r="BO202" s="64">
        <f t="shared" si="24"/>
        <v>0.12108262108262109</v>
      </c>
      <c r="BP202" s="64">
        <f t="shared" si="25"/>
        <v>0.12393162393162395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1">
        <f>IFERROR(X195/H195,"0")+IFERROR(X196/H196,"0")+IFERROR(X197/H197,"0")+IFERROR(X198/H198,"0")+IFERROR(X199/H199,"0")+IFERROR(X200/H200,"0")+IFERROR(X201/H201,"0")+IFERROR(X202/H202,"0")</f>
        <v>273.88888888888886</v>
      </c>
      <c r="Y203" s="551">
        <f>IFERROR(Y195/H195,"0")+IFERROR(Y196/H196,"0")+IFERROR(Y197/H197,"0")+IFERROR(Y198/H198,"0")+IFERROR(Y199/H199,"0")+IFERROR(Y200/H200,"0")+IFERROR(Y201/H201,"0")+IFERROR(Y202/H202,"0")</f>
        <v>278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1.75956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1">
        <f>IFERROR(SUM(X195:X202),"0")</f>
        <v>813</v>
      </c>
      <c r="Y204" s="551">
        <f>IFERROR(SUM(Y195:Y202),"0")</f>
        <v>828.00000000000011</v>
      </c>
      <c r="Z204" s="37"/>
      <c r="AA204" s="552"/>
      <c r="AB204" s="552"/>
      <c r="AC204" s="552"/>
    </row>
    <row r="205" spans="1:68" ht="14.25" customHeight="1" x14ac:dyDescent="0.25">
      <c r="A205" s="562" t="s">
        <v>73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300</v>
      </c>
      <c r="Y208" s="550">
        <f t="shared" si="26"/>
        <v>304.5</v>
      </c>
      <c r="Z208" s="36">
        <f>IFERROR(IF(Y208=0,"",ROUNDUP(Y208/H208,0)*0.01898),"")</f>
        <v>0.6643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317.89655172413796</v>
      </c>
      <c r="BN208" s="64">
        <f t="shared" si="28"/>
        <v>322.66500000000002</v>
      </c>
      <c r="BO208" s="64">
        <f t="shared" si="29"/>
        <v>0.53879310344827591</v>
      </c>
      <c r="BP208" s="64">
        <f t="shared" si="30"/>
        <v>0.546875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300</v>
      </c>
      <c r="Y209" s="550">
        <f t="shared" si="26"/>
        <v>300</v>
      </c>
      <c r="Z209" s="36">
        <f t="shared" ref="Z209:Z214" si="31">IFERROR(IF(Y209=0,"",ROUNDUP(Y209/H209,0)*0.00651),"")</f>
        <v>0.81374999999999997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333.75</v>
      </c>
      <c r="BN209" s="64">
        <f t="shared" si="28"/>
        <v>333.75</v>
      </c>
      <c r="BO209" s="64">
        <f t="shared" si="29"/>
        <v>0.68681318681318682</v>
      </c>
      <c r="BP209" s="64">
        <f t="shared" si="30"/>
        <v>0.68681318681318682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360</v>
      </c>
      <c r="Y211" s="550">
        <f t="shared" si="26"/>
        <v>360</v>
      </c>
      <c r="Z211" s="36">
        <f t="shared" si="31"/>
        <v>0.97650000000000003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397.8</v>
      </c>
      <c r="BN211" s="64">
        <f t="shared" si="28"/>
        <v>397.8</v>
      </c>
      <c r="BO211" s="64">
        <f t="shared" si="29"/>
        <v>0.82417582417582425</v>
      </c>
      <c r="BP211" s="64">
        <f t="shared" si="30"/>
        <v>0.82417582417582425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69</v>
      </c>
      <c r="X213" s="549">
        <v>120</v>
      </c>
      <c r="Y213" s="550">
        <f t="shared" si="26"/>
        <v>120</v>
      </c>
      <c r="Z213" s="36">
        <f t="shared" si="31"/>
        <v>0.32550000000000001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9">
        <v>260</v>
      </c>
      <c r="Y214" s="550">
        <f t="shared" si="26"/>
        <v>261.59999999999997</v>
      </c>
      <c r="Z214" s="36">
        <f t="shared" si="31"/>
        <v>0.70959000000000005</v>
      </c>
      <c r="AA214" s="56"/>
      <c r="AB214" s="57"/>
      <c r="AC214" s="265" t="s">
        <v>335</v>
      </c>
      <c r="AG214" s="64"/>
      <c r="AJ214" s="68"/>
      <c r="AK214" s="68">
        <v>0</v>
      </c>
      <c r="BB214" s="266" t="s">
        <v>1</v>
      </c>
      <c r="BM214" s="64">
        <f t="shared" si="27"/>
        <v>287.95</v>
      </c>
      <c r="BN214" s="64">
        <f t="shared" si="28"/>
        <v>289.72199999999998</v>
      </c>
      <c r="BO214" s="64">
        <f t="shared" si="29"/>
        <v>0.59523809523809534</v>
      </c>
      <c r="BP214" s="64">
        <f t="shared" si="30"/>
        <v>0.59890109890109888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1">
        <f>IFERROR(X206/H206,"0")+IFERROR(X207/H207,"0")+IFERROR(X208/H208,"0")+IFERROR(X209/H209,"0")+IFERROR(X210/H210,"0")+IFERROR(X211/H211,"0")+IFERROR(X212/H212,"0")+IFERROR(X213/H213,"0")+IFERROR(X214/H214,"0")</f>
        <v>467.81609195402302</v>
      </c>
      <c r="Y215" s="551">
        <f>IFERROR(Y206/H206,"0")+IFERROR(Y207/H207,"0")+IFERROR(Y208/H208,"0")+IFERROR(Y209/H209,"0")+IFERROR(Y210/H210,"0")+IFERROR(Y211/H211,"0")+IFERROR(Y212/H212,"0")+IFERROR(Y213/H213,"0")+IFERROR(Y214/H214,"0")</f>
        <v>469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3.4896400000000001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1">
        <f>IFERROR(SUM(X206:X214),"0")</f>
        <v>1340</v>
      </c>
      <c r="Y216" s="551">
        <f>IFERROR(SUM(Y206:Y214),"0")</f>
        <v>1346.1</v>
      </c>
      <c r="Z216" s="37"/>
      <c r="AA216" s="552"/>
      <c r="AB216" s="552"/>
      <c r="AC216" s="552"/>
    </row>
    <row r="217" spans="1:68" ht="14.25" customHeight="1" x14ac:dyDescent="0.25">
      <c r="A217" s="562" t="s">
        <v>172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69</v>
      </c>
      <c r="X218" s="549">
        <v>72</v>
      </c>
      <c r="Y218" s="550">
        <f>IFERROR(IF(X218="",0,CEILING((X218/$H218),1)*$H218),"")</f>
        <v>72</v>
      </c>
      <c r="Z218" s="36">
        <f>IFERROR(IF(Y218=0,"",ROUNDUP(Y218/H218,0)*0.00651),"")</f>
        <v>0.1953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79.560000000000016</v>
      </c>
      <c r="BN218" s="64">
        <f>IFERROR(Y218*I218/H218,"0")</f>
        <v>79.560000000000016</v>
      </c>
      <c r="BO218" s="64">
        <f>IFERROR(1/J218*(X218/H218),"0")</f>
        <v>0.16483516483516486</v>
      </c>
      <c r="BP218" s="64">
        <f>IFERROR(1/J218*(Y218/H218),"0")</f>
        <v>0.16483516483516486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69</v>
      </c>
      <c r="X219" s="549">
        <v>48</v>
      </c>
      <c r="Y219" s="550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53.040000000000006</v>
      </c>
      <c r="BN219" s="64">
        <f>IFERROR(Y219*I219/H219,"0")</f>
        <v>53.040000000000006</v>
      </c>
      <c r="BO219" s="64">
        <f>IFERROR(1/J219*(X219/H219),"0")</f>
        <v>0.1098901098901099</v>
      </c>
      <c r="BP219" s="64">
        <f>IFERROR(1/J219*(Y219/H219),"0")</f>
        <v>0.1098901098901099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1">
        <f>IFERROR(X218/H218,"0")+IFERROR(X219/H219,"0")</f>
        <v>50</v>
      </c>
      <c r="Y220" s="551">
        <f>IFERROR(Y218/H218,"0")+IFERROR(Y219/H219,"0")</f>
        <v>50</v>
      </c>
      <c r="Z220" s="551">
        <f>IFERROR(IF(Z218="",0,Z218),"0")+IFERROR(IF(Z219="",0,Z219),"0")</f>
        <v>0.32550000000000001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1">
        <f>IFERROR(SUM(X218:X219),"0")</f>
        <v>120</v>
      </c>
      <c r="Y221" s="551">
        <f>IFERROR(SUM(Y218:Y219),"0")</f>
        <v>120</v>
      </c>
      <c r="Z221" s="37"/>
      <c r="AA221" s="552"/>
      <c r="AB221" s="552"/>
      <c r="AC221" s="552"/>
    </row>
    <row r="222" spans="1:68" ht="16.5" customHeight="1" x14ac:dyDescent="0.25">
      <c r="A222" s="577" t="s">
        <v>359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103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360</v>
      </c>
      <c r="B224" s="54" t="s">
        <v>361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60</v>
      </c>
      <c r="Y226" s="550">
        <f t="shared" si="32"/>
        <v>69.599999999999994</v>
      </c>
      <c r="Z226" s="36">
        <f>IFERROR(IF(Y226=0,"",ROUNDUP(Y226/H226,0)*0.01898),"")</f>
        <v>0.11388000000000001</v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62.250000000000007</v>
      </c>
      <c r="BN226" s="64">
        <f t="shared" si="34"/>
        <v>72.209999999999994</v>
      </c>
      <c r="BO226" s="64">
        <f t="shared" si="35"/>
        <v>8.0818965517241381E-2</v>
      </c>
      <c r="BP226" s="64">
        <f t="shared" si="36"/>
        <v>9.375E-2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28</v>
      </c>
      <c r="Y227" s="550">
        <f t="shared" si="32"/>
        <v>28</v>
      </c>
      <c r="Z227" s="36">
        <f>IFERROR(IF(Y227=0,"",ROUNDUP(Y227/H227,0)*0.00902),"")</f>
        <v>6.3140000000000002E-2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29.47</v>
      </c>
      <c r="BN227" s="64">
        <f t="shared" si="34"/>
        <v>29.47</v>
      </c>
      <c r="BO227" s="64">
        <f t="shared" si="35"/>
        <v>5.3030303030303032E-2</v>
      </c>
      <c r="BP227" s="64">
        <f t="shared" si="36"/>
        <v>5.3030303030303032E-2</v>
      </c>
    </row>
    <row r="228" spans="1:68" ht="27" customHeight="1" x14ac:dyDescent="0.25">
      <c r="A228" s="54" t="s">
        <v>371</v>
      </c>
      <c r="B228" s="54" t="s">
        <v>372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374</v>
      </c>
      <c r="B229" s="54" t="s">
        <v>375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100</v>
      </c>
      <c r="Y230" s="550">
        <f t="shared" si="32"/>
        <v>100</v>
      </c>
      <c r="Z230" s="36">
        <f>IFERROR(IF(Y230=0,"",ROUNDUP(Y230/H230,0)*0.00902),"")</f>
        <v>0.22550000000000001</v>
      </c>
      <c r="AA230" s="56"/>
      <c r="AB230" s="57"/>
      <c r="AC230" s="283" t="s">
        <v>378</v>
      </c>
      <c r="AG230" s="64"/>
      <c r="AJ230" s="68"/>
      <c r="AK230" s="68">
        <v>0</v>
      </c>
      <c r="BB230" s="284" t="s">
        <v>1</v>
      </c>
      <c r="BM230" s="64">
        <f t="shared" si="33"/>
        <v>105.25</v>
      </c>
      <c r="BN230" s="64">
        <f t="shared" si="34"/>
        <v>105.25</v>
      </c>
      <c r="BO230" s="64">
        <f t="shared" si="35"/>
        <v>0.18939393939393939</v>
      </c>
      <c r="BP230" s="64">
        <f t="shared" si="36"/>
        <v>0.18939393939393939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1">
        <f>IFERROR(X224/H224,"0")+IFERROR(X225/H225,"0")+IFERROR(X226/H226,"0")+IFERROR(X227/H227,"0")+IFERROR(X228/H228,"0")+IFERROR(X229/H229,"0")+IFERROR(X230/H230,"0")</f>
        <v>37.172413793103445</v>
      </c>
      <c r="Y231" s="551">
        <f>IFERROR(Y224/H224,"0")+IFERROR(Y225/H225,"0")+IFERROR(Y226/H226,"0")+IFERROR(Y227/H227,"0")+IFERROR(Y228/H228,"0")+IFERROR(Y229/H229,"0")+IFERROR(Y230/H230,"0")</f>
        <v>38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0.40251999999999999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1">
        <f>IFERROR(SUM(X224:X230),"0")</f>
        <v>188</v>
      </c>
      <c r="Y232" s="551">
        <f>IFERROR(SUM(Y224:Y230),"0")</f>
        <v>197.6</v>
      </c>
      <c r="Z232" s="37"/>
      <c r="AA232" s="552"/>
      <c r="AB232" s="552"/>
      <c r="AC232" s="552"/>
    </row>
    <row r="233" spans="1:68" ht="14.25" customHeight="1" x14ac:dyDescent="0.25">
      <c r="A233" s="562" t="s">
        <v>137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382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31" t="s">
        <v>385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30</v>
      </c>
      <c r="Y238" s="550">
        <f>IFERROR(IF(X238="",0,CEILING((X238/$H238),1)*$H238),"")</f>
        <v>30.6</v>
      </c>
      <c r="Z238" s="36">
        <f>IFERROR(IF(Y238=0,"",ROUNDUP(Y238/H238,0)*0.0059),"")</f>
        <v>0.1003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32.916666666666664</v>
      </c>
      <c r="BN238" s="64">
        <f>IFERROR(Y238*I238/H238,"0")</f>
        <v>33.575000000000003</v>
      </c>
      <c r="BO238" s="64">
        <f>IFERROR(1/J238*(X238/H238),"0")</f>
        <v>7.716049382716049E-2</v>
      </c>
      <c r="BP238" s="64">
        <f>IFERROR(1/J238*(Y238/H238),"0")</f>
        <v>7.8703703703703692E-2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1">
        <f>IFERROR(X238/H238,"0")</f>
        <v>16.666666666666668</v>
      </c>
      <c r="Y239" s="551">
        <f>IFERROR(Y238/H238,"0")</f>
        <v>17</v>
      </c>
      <c r="Z239" s="551">
        <f>IFERROR(IF(Z238="",0,Z238),"0")</f>
        <v>0.1003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1">
        <f>IFERROR(SUM(X238:X238),"0")</f>
        <v>30</v>
      </c>
      <c r="Y240" s="551">
        <f>IFERROR(SUM(Y238:Y238),"0")</f>
        <v>30.6</v>
      </c>
      <c r="Z240" s="37"/>
      <c r="AA240" s="552"/>
      <c r="AB240" s="552"/>
      <c r="AC240" s="552"/>
    </row>
    <row r="241" spans="1:68" ht="14.25" customHeight="1" x14ac:dyDescent="0.25">
      <c r="A241" s="562" t="s">
        <v>387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64" t="s">
        <v>393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7.0000000000000009</v>
      </c>
      <c r="Y243" s="550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11</v>
      </c>
      <c r="Y244" s="550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1">
        <f>IFERROR(X242/H242,"0")+IFERROR(X243/H243,"0")+IFERROR(X244/H244,"0")+IFERROR(X245/H245,"0")</f>
        <v>16.111111111111111</v>
      </c>
      <c r="Y246" s="551">
        <f>IFERROR(Y242/H242,"0")+IFERROR(Y243/H243,"0")+IFERROR(Y244/H244,"0")+IFERROR(Y245/H245,"0")</f>
        <v>17</v>
      </c>
      <c r="Z246" s="551">
        <f>IFERROR(IF(Z242="",0,Z242),"0")+IFERROR(IF(Z243="",0,Z243),"0")+IFERROR(IF(Z244="",0,Z244),"0")+IFERROR(IF(Z245="",0,Z245),"0")</f>
        <v>0.1003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1">
        <f>IFERROR(SUM(X242:X245),"0")</f>
        <v>18</v>
      </c>
      <c r="Y247" s="551">
        <f>IFERROR(SUM(Y242:Y245),"0")</f>
        <v>18.900000000000002</v>
      </c>
      <c r="Z247" s="37"/>
      <c r="AA247" s="552"/>
      <c r="AB247" s="552"/>
      <c r="AC247" s="552"/>
    </row>
    <row r="248" spans="1:68" ht="16.5" customHeight="1" x14ac:dyDescent="0.25">
      <c r="A248" s="577" t="s">
        <v>398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414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6" t="s">
        <v>419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424</v>
      </c>
      <c r="B262" s="54" t="s">
        <v>425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1" t="s">
        <v>426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428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429</v>
      </c>
      <c r="B267" s="54" t="s">
        <v>430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120</v>
      </c>
      <c r="Y268" s="550">
        <f>IFERROR(IF(X268="",0,CEILING((X268/$H268),1)*$H268),"")</f>
        <v>120</v>
      </c>
      <c r="Z268" s="36">
        <f>IFERROR(IF(Y268=0,"",ROUNDUP(Y268/H268,0)*0.00651),"")</f>
        <v>0.32550000000000001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132.60000000000002</v>
      </c>
      <c r="BN268" s="64">
        <f>IFERROR(Y268*I268/H268,"0")</f>
        <v>132.60000000000002</v>
      </c>
      <c r="BO268" s="64">
        <f>IFERROR(1/J268*(X268/H268),"0")</f>
        <v>0.27472527472527475</v>
      </c>
      <c r="BP268" s="64">
        <f>IFERROR(1/J268*(Y268/H268),"0")</f>
        <v>0.27472527472527475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280</v>
      </c>
      <c r="Y269" s="550">
        <f>IFERROR(IF(X269="",0,CEILING((X269/$H269),1)*$H269),"")</f>
        <v>280.8</v>
      </c>
      <c r="Z269" s="36">
        <f>IFERROR(IF(Y269=0,"",ROUNDUP(Y269/H269,0)*0.00651),"")</f>
        <v>0.76167000000000007</v>
      </c>
      <c r="AA269" s="56"/>
      <c r="AB269" s="57"/>
      <c r="AC269" s="319" t="s">
        <v>437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301</v>
      </c>
      <c r="BN269" s="64">
        <f>IFERROR(Y269*I269/H269,"0")</f>
        <v>301.86</v>
      </c>
      <c r="BO269" s="64">
        <f>IFERROR(1/J269*(X269/H269),"0")</f>
        <v>0.64102564102564108</v>
      </c>
      <c r="BP269" s="64">
        <f>IFERROR(1/J269*(Y269/H269),"0")</f>
        <v>0.64285714285714302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1">
        <f>IFERROR(X267/H267,"0")+IFERROR(X268/H268,"0")+IFERROR(X269/H269,"0")</f>
        <v>166.66666666666669</v>
      </c>
      <c r="Y270" s="551">
        <f>IFERROR(Y267/H267,"0")+IFERROR(Y268/H268,"0")+IFERROR(Y269/H269,"0")</f>
        <v>167</v>
      </c>
      <c r="Z270" s="551">
        <f>IFERROR(IF(Z267="",0,Z267),"0")+IFERROR(IF(Z268="",0,Z268),"0")+IFERROR(IF(Z269="",0,Z269),"0")</f>
        <v>1.08717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1">
        <f>IFERROR(SUM(X267:X269),"0")</f>
        <v>400</v>
      </c>
      <c r="Y271" s="551">
        <f>IFERROR(SUM(Y267:Y269),"0")</f>
        <v>400.8</v>
      </c>
      <c r="Z271" s="37"/>
      <c r="AA271" s="552"/>
      <c r="AB271" s="552"/>
      <c r="AC271" s="552"/>
    </row>
    <row r="272" spans="1:68" ht="16.5" customHeight="1" x14ac:dyDescent="0.25">
      <c r="A272" s="577" t="s">
        <v>438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439</v>
      </c>
      <c r="B274" s="54" t="s">
        <v>440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442</v>
      </c>
      <c r="B278" s="54" t="s">
        <v>443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445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446</v>
      </c>
      <c r="B283" s="54" t="s">
        <v>447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450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451</v>
      </c>
      <c r="B288" s="54" t="s">
        <v>452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454</v>
      </c>
      <c r="B289" s="54" t="s">
        <v>455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71</v>
      </c>
      <c r="Q293" s="567"/>
      <c r="R293" s="567"/>
      <c r="S293" s="567"/>
      <c r="T293" s="567"/>
      <c r="U293" s="567"/>
      <c r="V293" s="568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71</v>
      </c>
      <c r="Q294" s="567"/>
      <c r="R294" s="567"/>
      <c r="S294" s="567"/>
      <c r="T294" s="567"/>
      <c r="U294" s="567"/>
      <c r="V294" s="568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467</v>
      </c>
      <c r="B296" s="54" t="s">
        <v>468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470</v>
      </c>
      <c r="B297" s="54" t="s">
        <v>471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105</v>
      </c>
      <c r="Y300" s="550">
        <f t="shared" si="37"/>
        <v>105</v>
      </c>
      <c r="Z300" s="36">
        <f>IFERROR(IF(Y300=0,"",ROUNDUP(Y300/H300,0)*0.00502),"")</f>
        <v>0.251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8"/>
        <v>110.00000000000001</v>
      </c>
      <c r="BN300" s="64">
        <f t="shared" si="39"/>
        <v>110.00000000000001</v>
      </c>
      <c r="BO300" s="64">
        <f t="shared" si="40"/>
        <v>0.21367521367521369</v>
      </c>
      <c r="BP300" s="64">
        <f t="shared" si="41"/>
        <v>0.21367521367521369</v>
      </c>
    </row>
    <row r="301" spans="1:68" ht="27" customHeight="1" x14ac:dyDescent="0.25">
      <c r="A301" s="54" t="s">
        <v>481</v>
      </c>
      <c r="B301" s="54" t="s">
        <v>482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27</v>
      </c>
      <c r="Y302" s="550">
        <f t="shared" si="37"/>
        <v>27</v>
      </c>
      <c r="Z302" s="36">
        <f>IFERROR(IF(Y302=0,"",ROUNDUP(Y302/H302,0)*0.00651),"")</f>
        <v>9.7650000000000001E-2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8"/>
        <v>30.419999999999998</v>
      </c>
      <c r="BN302" s="64">
        <f t="shared" si="39"/>
        <v>30.419999999999998</v>
      </c>
      <c r="BO302" s="64">
        <f t="shared" si="40"/>
        <v>8.241758241758243E-2</v>
      </c>
      <c r="BP302" s="64">
        <f t="shared" si="41"/>
        <v>8.241758241758243E-2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71</v>
      </c>
      <c r="Q303" s="567"/>
      <c r="R303" s="567"/>
      <c r="S303" s="567"/>
      <c r="T303" s="567"/>
      <c r="U303" s="567"/>
      <c r="V303" s="568"/>
      <c r="W303" s="37" t="s">
        <v>72</v>
      </c>
      <c r="X303" s="551">
        <f>IFERROR(X296/H296,"0")+IFERROR(X297/H297,"0")+IFERROR(X298/H298,"0")+IFERROR(X299/H299,"0")+IFERROR(X300/H300,"0")+IFERROR(X301/H301,"0")+IFERROR(X302/H302,"0")</f>
        <v>65</v>
      </c>
      <c r="Y303" s="551">
        <f>IFERROR(Y296/H296,"0")+IFERROR(Y297/H297,"0")+IFERROR(Y298/H298,"0")+IFERROR(Y299/H299,"0")+IFERROR(Y300/H300,"0")+IFERROR(Y301/H301,"0")+IFERROR(Y302/H302,"0")</f>
        <v>65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0.34865000000000002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71</v>
      </c>
      <c r="Q304" s="567"/>
      <c r="R304" s="567"/>
      <c r="S304" s="567"/>
      <c r="T304" s="567"/>
      <c r="U304" s="567"/>
      <c r="V304" s="568"/>
      <c r="W304" s="37" t="s">
        <v>69</v>
      </c>
      <c r="X304" s="551">
        <f>IFERROR(SUM(X296:X302),"0")</f>
        <v>132</v>
      </c>
      <c r="Y304" s="551">
        <f>IFERROR(SUM(Y296:Y302),"0")</f>
        <v>132</v>
      </c>
      <c r="Z304" s="37"/>
      <c r="AA304" s="552"/>
      <c r="AB304" s="552"/>
      <c r="AC304" s="552"/>
    </row>
    <row r="305" spans="1:68" ht="14.25" customHeight="1" x14ac:dyDescent="0.25">
      <c r="A305" s="562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486</v>
      </c>
      <c r="B306" s="54" t="s">
        <v>487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489</v>
      </c>
      <c r="B307" s="54" t="s">
        <v>490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71</v>
      </c>
      <c r="Q311" s="567"/>
      <c r="R311" s="567"/>
      <c r="S311" s="567"/>
      <c r="T311" s="567"/>
      <c r="U311" s="567"/>
      <c r="V311" s="568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71</v>
      </c>
      <c r="Q312" s="567"/>
      <c r="R312" s="567"/>
      <c r="S312" s="567"/>
      <c r="T312" s="567"/>
      <c r="U312" s="567"/>
      <c r="V312" s="568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172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200</v>
      </c>
      <c r="Y315" s="550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20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71</v>
      </c>
      <c r="Q317" s="567"/>
      <c r="R317" s="567"/>
      <c r="S317" s="567"/>
      <c r="T317" s="567"/>
      <c r="U317" s="567"/>
      <c r="V317" s="568"/>
      <c r="W317" s="37" t="s">
        <v>72</v>
      </c>
      <c r="X317" s="551">
        <f>IFERROR(X314/H314,"0")+IFERROR(X315/H315,"0")+IFERROR(X316/H316,"0")</f>
        <v>30.402930402930401</v>
      </c>
      <c r="Y317" s="551">
        <f>IFERROR(Y314/H314,"0")+IFERROR(Y315/H315,"0")+IFERROR(Y316/H316,"0")</f>
        <v>32</v>
      </c>
      <c r="Z317" s="551">
        <f>IFERROR(IF(Z314="",0,Z314),"0")+IFERROR(IF(Z315="",0,Z315),"0")+IFERROR(IF(Z316="",0,Z316),"0")</f>
        <v>0.60736000000000001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71</v>
      </c>
      <c r="Q318" s="567"/>
      <c r="R318" s="567"/>
      <c r="S318" s="567"/>
      <c r="T318" s="567"/>
      <c r="U318" s="567"/>
      <c r="V318" s="568"/>
      <c r="W318" s="37" t="s">
        <v>69</v>
      </c>
      <c r="X318" s="551">
        <f>IFERROR(SUM(X314:X316),"0")</f>
        <v>240</v>
      </c>
      <c r="Y318" s="551">
        <f>IFERROR(SUM(Y314:Y316),"0")</f>
        <v>253.2</v>
      </c>
      <c r="Z318" s="37"/>
      <c r="AA318" s="552"/>
      <c r="AB318" s="552"/>
      <c r="AC318" s="552"/>
    </row>
    <row r="319" spans="1:68" ht="14.25" customHeight="1" x14ac:dyDescent="0.25">
      <c r="A319" s="562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510</v>
      </c>
      <c r="B320" s="54" t="s">
        <v>511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4" t="s">
        <v>512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516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71</v>
      </c>
      <c r="Q324" s="567"/>
      <c r="R324" s="567"/>
      <c r="S324" s="567"/>
      <c r="T324" s="567"/>
      <c r="U324" s="567"/>
      <c r="V324" s="568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71</v>
      </c>
      <c r="Q325" s="567"/>
      <c r="R325" s="567"/>
      <c r="S325" s="567"/>
      <c r="T325" s="567"/>
      <c r="U325" s="567"/>
      <c r="V325" s="568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523</v>
      </c>
      <c r="B327" s="54" t="s">
        <v>524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71</v>
      </c>
      <c r="Q330" s="567"/>
      <c r="R330" s="567"/>
      <c r="S330" s="567"/>
      <c r="T330" s="567"/>
      <c r="U330" s="567"/>
      <c r="V330" s="568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71</v>
      </c>
      <c r="Q331" s="567"/>
      <c r="R331" s="567"/>
      <c r="S331" s="567"/>
      <c r="T331" s="567"/>
      <c r="U331" s="567"/>
      <c r="V331" s="568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532</v>
      </c>
      <c r="B334" s="54" t="s">
        <v>533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700</v>
      </c>
      <c r="Y335" s="550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783.99999999999989</v>
      </c>
      <c r="BN335" s="64">
        <f>IFERROR(Y335*I335/H335,"0")</f>
        <v>785.56799999999987</v>
      </c>
      <c r="BO335" s="64">
        <f>IFERROR(1/J335*(X335/H335),"0")</f>
        <v>1.8315018315018314</v>
      </c>
      <c r="BP335" s="64">
        <f>IFERROR(1/J335*(Y335/H335),"0")</f>
        <v>1.8351648351648353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350</v>
      </c>
      <c r="Y336" s="550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71</v>
      </c>
      <c r="Q337" s="567"/>
      <c r="R337" s="567"/>
      <c r="S337" s="567"/>
      <c r="T337" s="567"/>
      <c r="U337" s="567"/>
      <c r="V337" s="568"/>
      <c r="W337" s="37" t="s">
        <v>72</v>
      </c>
      <c r="X337" s="551">
        <f>IFERROR(X334/H334,"0")+IFERROR(X335/H335,"0")+IFERROR(X336/H336,"0")</f>
        <v>500</v>
      </c>
      <c r="Y337" s="551">
        <f>IFERROR(Y334/H334,"0")+IFERROR(Y335/H335,"0")+IFERROR(Y336/H336,"0")</f>
        <v>501</v>
      </c>
      <c r="Z337" s="551">
        <f>IFERROR(IF(Z334="",0,Z334),"0")+IFERROR(IF(Z335="",0,Z335),"0")+IFERROR(IF(Z336="",0,Z336),"0")</f>
        <v>3.2615099999999999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71</v>
      </c>
      <c r="Q338" s="567"/>
      <c r="R338" s="567"/>
      <c r="S338" s="567"/>
      <c r="T338" s="567"/>
      <c r="U338" s="567"/>
      <c r="V338" s="568"/>
      <c r="W338" s="37" t="s">
        <v>69</v>
      </c>
      <c r="X338" s="551">
        <f>IFERROR(SUM(X334:X336),"0")</f>
        <v>1050</v>
      </c>
      <c r="Y338" s="551">
        <f>IFERROR(SUM(Y334:Y336),"0")</f>
        <v>1052.0999999999999</v>
      </c>
      <c r="Z338" s="37"/>
      <c r="AA338" s="552"/>
      <c r="AB338" s="552"/>
      <c r="AC338" s="552"/>
    </row>
    <row r="339" spans="1:68" ht="27.75" customHeight="1" x14ac:dyDescent="0.2">
      <c r="A339" s="606" t="s">
        <v>541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1000</v>
      </c>
      <c r="Y342" s="550">
        <f t="shared" ref="Y342:Y348" si="42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545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43">IFERROR(X342*I342/H342,"0")</f>
        <v>1032</v>
      </c>
      <c r="BN342" s="64">
        <f t="shared" ref="BN342:BN348" si="44">IFERROR(Y342*I342/H342,"0")</f>
        <v>1037.1600000000001</v>
      </c>
      <c r="BO342" s="64">
        <f t="shared" ref="BO342:BO348" si="45">IFERROR(1/J342*(X342/H342),"0")</f>
        <v>1.3888888888888888</v>
      </c>
      <c r="BP342" s="64">
        <f t="shared" ref="BP342:BP348" si="46">IFERROR(1/J342*(Y342/H342),"0")</f>
        <v>1.3958333333333333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1500</v>
      </c>
      <c r="Y343" s="550">
        <f t="shared" si="42"/>
        <v>1500</v>
      </c>
      <c r="Z343" s="36">
        <f>IFERROR(IF(Y343=0,"",ROUNDUP(Y343/H343,0)*0.02175),"")</f>
        <v>2.1749999999999998</v>
      </c>
      <c r="AA343" s="56"/>
      <c r="AB343" s="57"/>
      <c r="AC343" s="389" t="s">
        <v>548</v>
      </c>
      <c r="AG343" s="64"/>
      <c r="AJ343" s="68" t="s">
        <v>113</v>
      </c>
      <c r="AK343" s="68">
        <v>720</v>
      </c>
      <c r="BB343" s="390" t="s">
        <v>1</v>
      </c>
      <c r="BM343" s="64">
        <f t="shared" si="43"/>
        <v>1548</v>
      </c>
      <c r="BN343" s="64">
        <f t="shared" si="44"/>
        <v>1548</v>
      </c>
      <c r="BO343" s="64">
        <f t="shared" si="45"/>
        <v>2.083333333333333</v>
      </c>
      <c r="BP343" s="64">
        <f t="shared" si="46"/>
        <v>2.083333333333333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600</v>
      </c>
      <c r="Y344" s="550">
        <f t="shared" si="42"/>
        <v>600</v>
      </c>
      <c r="Z344" s="36">
        <f>IFERROR(IF(Y344=0,"",ROUNDUP(Y344/H344,0)*0.02175),"")</f>
        <v>0.86999999999999988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43"/>
        <v>619.20000000000005</v>
      </c>
      <c r="BN344" s="64">
        <f t="shared" si="44"/>
        <v>619.20000000000005</v>
      </c>
      <c r="BO344" s="64">
        <f t="shared" si="45"/>
        <v>0.83333333333333326</v>
      </c>
      <c r="BP344" s="64">
        <f t="shared" si="46"/>
        <v>0.83333333333333326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1200</v>
      </c>
      <c r="Y345" s="550">
        <f t="shared" si="42"/>
        <v>1200</v>
      </c>
      <c r="Z345" s="36">
        <f>IFERROR(IF(Y345=0,"",ROUNDUP(Y345/H345,0)*0.02175),"")</f>
        <v>1.7399999999999998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3"/>
        <v>1238.4000000000001</v>
      </c>
      <c r="BN345" s="64">
        <f t="shared" si="44"/>
        <v>1238.4000000000001</v>
      </c>
      <c r="BO345" s="64">
        <f t="shared" si="45"/>
        <v>1.6666666666666665</v>
      </c>
      <c r="BP345" s="64">
        <f t="shared" si="46"/>
        <v>1.6666666666666665</v>
      </c>
    </row>
    <row r="346" spans="1:68" ht="27" customHeight="1" x14ac:dyDescent="0.25">
      <c r="A346" s="54" t="s">
        <v>555</v>
      </c>
      <c r="B346" s="54" t="s">
        <v>556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25</v>
      </c>
      <c r="Y348" s="550">
        <f t="shared" si="42"/>
        <v>25</v>
      </c>
      <c r="Z348" s="36">
        <f>IFERROR(IF(Y348=0,"",ROUNDUP(Y348/H348,0)*0.00902),"")</f>
        <v>4.5100000000000001E-2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43"/>
        <v>26.05</v>
      </c>
      <c r="BN348" s="64">
        <f t="shared" si="44"/>
        <v>26.05</v>
      </c>
      <c r="BO348" s="64">
        <f t="shared" si="45"/>
        <v>3.787878787878788E-2</v>
      </c>
      <c r="BP348" s="64">
        <f t="shared" si="46"/>
        <v>3.787878787878788E-2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71</v>
      </c>
      <c r="Q349" s="567"/>
      <c r="R349" s="567"/>
      <c r="S349" s="567"/>
      <c r="T349" s="567"/>
      <c r="U349" s="567"/>
      <c r="V349" s="568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291.66666666666669</v>
      </c>
      <c r="Y349" s="551">
        <f>IFERROR(Y342/H342,"0")+IFERROR(Y343/H343,"0")+IFERROR(Y344/H344,"0")+IFERROR(Y345/H345,"0")+IFERROR(Y346/H346,"0")+IFERROR(Y347/H347,"0")+IFERROR(Y348/H348,"0")</f>
        <v>292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6.28735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71</v>
      </c>
      <c r="Q350" s="567"/>
      <c r="R350" s="567"/>
      <c r="S350" s="567"/>
      <c r="T350" s="567"/>
      <c r="U350" s="567"/>
      <c r="V350" s="568"/>
      <c r="W350" s="37" t="s">
        <v>69</v>
      </c>
      <c r="X350" s="551">
        <f>IFERROR(SUM(X342:X348),"0")</f>
        <v>4325</v>
      </c>
      <c r="Y350" s="551">
        <f>IFERROR(SUM(Y342:Y348),"0")</f>
        <v>4330</v>
      </c>
      <c r="Z350" s="37"/>
      <c r="AA350" s="552"/>
      <c r="AB350" s="552"/>
      <c r="AC350" s="552"/>
    </row>
    <row r="351" spans="1:68" ht="14.25" customHeight="1" x14ac:dyDescent="0.25">
      <c r="A351" s="562" t="s">
        <v>137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564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71</v>
      </c>
      <c r="Q354" s="567"/>
      <c r="R354" s="567"/>
      <c r="S354" s="567"/>
      <c r="T354" s="567"/>
      <c r="U354" s="567"/>
      <c r="V354" s="568"/>
      <c r="W354" s="37" t="s">
        <v>72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71</v>
      </c>
      <c r="Q355" s="567"/>
      <c r="R355" s="567"/>
      <c r="S355" s="567"/>
      <c r="T355" s="567"/>
      <c r="U355" s="567"/>
      <c r="V355" s="568"/>
      <c r="W355" s="37" t="s">
        <v>69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customHeight="1" x14ac:dyDescent="0.25">
      <c r="A356" s="562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567</v>
      </c>
      <c r="B357" s="54" t="s">
        <v>568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71</v>
      </c>
      <c r="Q359" s="567"/>
      <c r="R359" s="567"/>
      <c r="S359" s="567"/>
      <c r="T359" s="567"/>
      <c r="U359" s="567"/>
      <c r="V359" s="568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71</v>
      </c>
      <c r="Q360" s="567"/>
      <c r="R360" s="567"/>
      <c r="S360" s="567"/>
      <c r="T360" s="567"/>
      <c r="U360" s="567"/>
      <c r="V360" s="568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172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2" t="s">
        <v>575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50</v>
      </c>
      <c r="Y362" s="550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52.883333333333333</v>
      </c>
      <c r="BN362" s="64">
        <f>IFERROR(Y362*I362/H362,"0")</f>
        <v>57.113999999999997</v>
      </c>
      <c r="BO362" s="64">
        <f>IFERROR(1/J362*(X362/H362),"0")</f>
        <v>8.6805555555555552E-2</v>
      </c>
      <c r="BP362" s="64">
        <f>IFERROR(1/J362*(Y362/H362),"0")</f>
        <v>9.375E-2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71</v>
      </c>
      <c r="Q363" s="567"/>
      <c r="R363" s="567"/>
      <c r="S363" s="567"/>
      <c r="T363" s="567"/>
      <c r="U363" s="567"/>
      <c r="V363" s="568"/>
      <c r="W363" s="37" t="s">
        <v>72</v>
      </c>
      <c r="X363" s="551">
        <f>IFERROR(X362/H362,"0")</f>
        <v>5.5555555555555554</v>
      </c>
      <c r="Y363" s="551">
        <f>IFERROR(Y362/H362,"0")</f>
        <v>6</v>
      </c>
      <c r="Z363" s="551">
        <f>IFERROR(IF(Z362="",0,Z362),"0")</f>
        <v>0.11388000000000001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71</v>
      </c>
      <c r="Q364" s="567"/>
      <c r="R364" s="567"/>
      <c r="S364" s="567"/>
      <c r="T364" s="567"/>
      <c r="U364" s="567"/>
      <c r="V364" s="568"/>
      <c r="W364" s="37" t="s">
        <v>69</v>
      </c>
      <c r="X364" s="551">
        <f>IFERROR(SUM(X362:X362),"0")</f>
        <v>50</v>
      </c>
      <c r="Y364" s="551">
        <f>IFERROR(SUM(Y362:Y362),"0")</f>
        <v>54</v>
      </c>
      <c r="Z364" s="37"/>
      <c r="AA364" s="552"/>
      <c r="AB364" s="552"/>
      <c r="AC364" s="552"/>
    </row>
    <row r="365" spans="1:68" ht="16.5" customHeight="1" x14ac:dyDescent="0.25">
      <c r="A365" s="577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578</v>
      </c>
      <c r="B367" s="54" t="s">
        <v>579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50</v>
      </c>
      <c r="Y368" s="550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customHeight="1" x14ac:dyDescent="0.25">
      <c r="A369" s="54" t="s">
        <v>584</v>
      </c>
      <c r="B369" s="54" t="s">
        <v>585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71</v>
      </c>
      <c r="Q370" s="567"/>
      <c r="R370" s="567"/>
      <c r="S370" s="567"/>
      <c r="T370" s="567"/>
      <c r="U370" s="567"/>
      <c r="V370" s="568"/>
      <c r="W370" s="37" t="s">
        <v>72</v>
      </c>
      <c r="X370" s="551">
        <f>IFERROR(X367/H367,"0")+IFERROR(X368/H368,"0")+IFERROR(X369/H369,"0")</f>
        <v>4.166666666666667</v>
      </c>
      <c r="Y370" s="551">
        <f>IFERROR(Y367/H367,"0")+IFERROR(Y368/H368,"0")+IFERROR(Y369/H369,"0")</f>
        <v>5</v>
      </c>
      <c r="Z370" s="551">
        <f>IFERROR(IF(Z367="",0,Z367),"0")+IFERROR(IF(Z368="",0,Z368),"0")+IFERROR(IF(Z369="",0,Z369),"0")</f>
        <v>9.4899999999999998E-2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71</v>
      </c>
      <c r="Q371" s="567"/>
      <c r="R371" s="567"/>
      <c r="S371" s="567"/>
      <c r="T371" s="567"/>
      <c r="U371" s="567"/>
      <c r="V371" s="568"/>
      <c r="W371" s="37" t="s">
        <v>69</v>
      </c>
      <c r="X371" s="551">
        <f>IFERROR(SUM(X367:X369),"0")</f>
        <v>50</v>
      </c>
      <c r="Y371" s="551">
        <f>IFERROR(SUM(Y367:Y369),"0")</f>
        <v>60</v>
      </c>
      <c r="Z371" s="37"/>
      <c r="AA371" s="552"/>
      <c r="AB371" s="552"/>
      <c r="AC371" s="552"/>
    </row>
    <row r="372" spans="1:68" ht="14.25" customHeight="1" x14ac:dyDescent="0.25">
      <c r="A372" s="562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586</v>
      </c>
      <c r="B373" s="54" t="s">
        <v>587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71</v>
      </c>
      <c r="Q374" s="567"/>
      <c r="R374" s="567"/>
      <c r="S374" s="567"/>
      <c r="T374" s="567"/>
      <c r="U374" s="567"/>
      <c r="V374" s="568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71</v>
      </c>
      <c r="Q375" s="567"/>
      <c r="R375" s="567"/>
      <c r="S375" s="567"/>
      <c r="T375" s="567"/>
      <c r="U375" s="567"/>
      <c r="V375" s="568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20</v>
      </c>
      <c r="Y377" s="550">
        <f>IFERROR(IF(X377="",0,CEILING((X377/$H377),1)*$H377),"")</f>
        <v>27</v>
      </c>
      <c r="Z377" s="36">
        <f>IFERROR(IF(Y377=0,"",ROUNDUP(Y377/H377,0)*0.01898),"")</f>
        <v>5.6940000000000004E-2</v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21.153333333333332</v>
      </c>
      <c r="BN377" s="64">
        <f>IFERROR(Y377*I377/H377,"0")</f>
        <v>28.556999999999999</v>
      </c>
      <c r="BO377" s="64">
        <f>IFERROR(1/J377*(X377/H377),"0")</f>
        <v>3.4722222222222224E-2</v>
      </c>
      <c r="BP377" s="64">
        <f>IFERROR(1/J377*(Y377/H377),"0")</f>
        <v>4.6875E-2</v>
      </c>
    </row>
    <row r="378" spans="1:68" ht="27" customHeight="1" x14ac:dyDescent="0.25">
      <c r="A378" s="54" t="s">
        <v>592</v>
      </c>
      <c r="B378" s="54" t="s">
        <v>593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71</v>
      </c>
      <c r="Q379" s="567"/>
      <c r="R379" s="567"/>
      <c r="S379" s="567"/>
      <c r="T379" s="567"/>
      <c r="U379" s="567"/>
      <c r="V379" s="568"/>
      <c r="W379" s="37" t="s">
        <v>72</v>
      </c>
      <c r="X379" s="551">
        <f>IFERROR(X377/H377,"0")+IFERROR(X378/H378,"0")</f>
        <v>2.2222222222222223</v>
      </c>
      <c r="Y379" s="551">
        <f>IFERROR(Y377/H377,"0")+IFERROR(Y378/H378,"0")</f>
        <v>3</v>
      </c>
      <c r="Z379" s="551">
        <f>IFERROR(IF(Z377="",0,Z377),"0")+IFERROR(IF(Z378="",0,Z378),"0")</f>
        <v>5.6940000000000004E-2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71</v>
      </c>
      <c r="Q380" s="567"/>
      <c r="R380" s="567"/>
      <c r="S380" s="567"/>
      <c r="T380" s="567"/>
      <c r="U380" s="567"/>
      <c r="V380" s="568"/>
      <c r="W380" s="37" t="s">
        <v>69</v>
      </c>
      <c r="X380" s="551">
        <f>IFERROR(SUM(X377:X378),"0")</f>
        <v>20</v>
      </c>
      <c r="Y380" s="551">
        <f>IFERROR(SUM(Y377:Y378),"0")</f>
        <v>27</v>
      </c>
      <c r="Z380" s="37"/>
      <c r="AA380" s="552"/>
      <c r="AB380" s="552"/>
      <c r="AC380" s="552"/>
    </row>
    <row r="381" spans="1:68" ht="14.25" customHeight="1" x14ac:dyDescent="0.25">
      <c r="A381" s="562" t="s">
        <v>172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594</v>
      </c>
      <c r="B382" s="54" t="s">
        <v>595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71</v>
      </c>
      <c r="Q383" s="567"/>
      <c r="R383" s="567"/>
      <c r="S383" s="567"/>
      <c r="T383" s="567"/>
      <c r="U383" s="567"/>
      <c r="V383" s="568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71</v>
      </c>
      <c r="Q384" s="567"/>
      <c r="R384" s="567"/>
      <c r="S384" s="567"/>
      <c r="T384" s="567"/>
      <c r="U384" s="567"/>
      <c r="V384" s="568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597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602</v>
      </c>
      <c r="B389" s="54" t="s">
        <v>603</v>
      </c>
      <c r="C389" s="31">
        <v>4301031382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602</v>
      </c>
      <c r="B390" s="54" t="s">
        <v>605</v>
      </c>
      <c r="C390" s="31">
        <v>4301031406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10</v>
      </c>
      <c r="Y391" s="550">
        <f t="shared" si="47"/>
        <v>10.8</v>
      </c>
      <c r="Z391" s="36">
        <f>IFERROR(IF(Y391=0,"",ROUNDUP(Y391/H391,0)*0.00902),"")</f>
        <v>1.804E-2</v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8"/>
        <v>10.388888888888889</v>
      </c>
      <c r="BN391" s="64">
        <f t="shared" si="49"/>
        <v>11.22</v>
      </c>
      <c r="BO391" s="64">
        <f t="shared" si="50"/>
        <v>1.4029180695847361E-2</v>
      </c>
      <c r="BP391" s="64">
        <f t="shared" si="51"/>
        <v>1.5151515151515152E-2</v>
      </c>
    </row>
    <row r="392" spans="1:68" ht="27" customHeight="1" x14ac:dyDescent="0.25">
      <c r="A392" s="54" t="s">
        <v>609</v>
      </c>
      <c r="B392" s="54" t="s">
        <v>610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42</v>
      </c>
      <c r="Y393" s="550">
        <f t="shared" si="47"/>
        <v>42</v>
      </c>
      <c r="Z393" s="36">
        <f t="shared" si="52"/>
        <v>0.1004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8"/>
        <v>44.599999999999994</v>
      </c>
      <c r="BN393" s="64">
        <f t="shared" si="49"/>
        <v>44.599999999999994</v>
      </c>
      <c r="BO393" s="64">
        <f t="shared" si="50"/>
        <v>8.5470085470085472E-2</v>
      </c>
      <c r="BP393" s="64">
        <f t="shared" si="51"/>
        <v>8.5470085470085472E-2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21</v>
      </c>
      <c r="Y394" s="550">
        <f t="shared" si="47"/>
        <v>21</v>
      </c>
      <c r="Z394" s="36">
        <f t="shared" si="52"/>
        <v>5.0200000000000002E-2</v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8"/>
        <v>22.299999999999997</v>
      </c>
      <c r="BN394" s="64">
        <f t="shared" si="49"/>
        <v>22.299999999999997</v>
      </c>
      <c r="BO394" s="64">
        <f t="shared" si="50"/>
        <v>4.2735042735042736E-2</v>
      </c>
      <c r="BP394" s="64">
        <f t="shared" si="51"/>
        <v>4.2735042735042736E-2</v>
      </c>
    </row>
    <row r="395" spans="1:68" ht="27" customHeight="1" x14ac:dyDescent="0.25">
      <c r="A395" s="54" t="s">
        <v>616</v>
      </c>
      <c r="B395" s="54" t="s">
        <v>617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35</v>
      </c>
      <c r="Y396" s="550">
        <f t="shared" si="47"/>
        <v>35.700000000000003</v>
      </c>
      <c r="Z396" s="36">
        <f t="shared" si="52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8"/>
        <v>37.166666666666664</v>
      </c>
      <c r="BN396" s="64">
        <f t="shared" si="49"/>
        <v>37.910000000000004</v>
      </c>
      <c r="BO396" s="64">
        <f t="shared" si="50"/>
        <v>7.1225071225071226E-2</v>
      </c>
      <c r="BP396" s="64">
        <f t="shared" si="51"/>
        <v>7.2649572649572655E-2</v>
      </c>
    </row>
    <row r="397" spans="1:68" ht="37.5" customHeight="1" x14ac:dyDescent="0.25">
      <c r="A397" s="54" t="s">
        <v>622</v>
      </c>
      <c r="B397" s="54" t="s">
        <v>623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71</v>
      </c>
      <c r="Q398" s="567"/>
      <c r="R398" s="567"/>
      <c r="S398" s="567"/>
      <c r="T398" s="567"/>
      <c r="U398" s="567"/>
      <c r="V398" s="568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48.518518518518519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49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0.25397999999999998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71</v>
      </c>
      <c r="Q399" s="567"/>
      <c r="R399" s="567"/>
      <c r="S399" s="567"/>
      <c r="T399" s="567"/>
      <c r="U399" s="567"/>
      <c r="V399" s="568"/>
      <c r="W399" s="37" t="s">
        <v>69</v>
      </c>
      <c r="X399" s="551">
        <f>IFERROR(SUM(X388:X397),"0")</f>
        <v>108</v>
      </c>
      <c r="Y399" s="551">
        <f>IFERROR(SUM(Y388:Y397),"0")</f>
        <v>109.5</v>
      </c>
      <c r="Z399" s="37"/>
      <c r="AA399" s="552"/>
      <c r="AB399" s="552"/>
      <c r="AC399" s="552"/>
    </row>
    <row r="400" spans="1:68" ht="14.25" customHeight="1" x14ac:dyDescent="0.25">
      <c r="A400" s="562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624</v>
      </c>
      <c r="B401" s="54" t="s">
        <v>625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627</v>
      </c>
      <c r="B402" s="54" t="s">
        <v>628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71</v>
      </c>
      <c r="Q403" s="567"/>
      <c r="R403" s="567"/>
      <c r="S403" s="567"/>
      <c r="T403" s="567"/>
      <c r="U403" s="567"/>
      <c r="V403" s="568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71</v>
      </c>
      <c r="Q404" s="567"/>
      <c r="R404" s="567"/>
      <c r="S404" s="567"/>
      <c r="T404" s="567"/>
      <c r="U404" s="567"/>
      <c r="V404" s="568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137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631</v>
      </c>
      <c r="B407" s="54" t="s">
        <v>632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71</v>
      </c>
      <c r="Q408" s="567"/>
      <c r="R408" s="567"/>
      <c r="S408" s="567"/>
      <c r="T408" s="567"/>
      <c r="U408" s="567"/>
      <c r="V408" s="568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71</v>
      </c>
      <c r="Q409" s="567"/>
      <c r="R409" s="567"/>
      <c r="S409" s="567"/>
      <c r="T409" s="567"/>
      <c r="U409" s="567"/>
      <c r="V409" s="568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637</v>
      </c>
      <c r="B412" s="54" t="s">
        <v>638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7</v>
      </c>
      <c r="Y414" s="550">
        <f>IFERROR(IF(X414="",0,CEILING((X414/$H414),1)*$H414),"")</f>
        <v>8.4</v>
      </c>
      <c r="Z414" s="36">
        <f>IFERROR(IF(Y414=0,"",ROUNDUP(Y414/H414,0)*0.00502),"")</f>
        <v>2.0080000000000001E-2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7.4333333333333327</v>
      </c>
      <c r="BN414" s="64">
        <f>IFERROR(Y414*I414/H414,"0")</f>
        <v>8.92</v>
      </c>
      <c r="BO414" s="64">
        <f>IFERROR(1/J414*(X414/H414),"0")</f>
        <v>1.4245014245014245E-2</v>
      </c>
      <c r="BP414" s="64">
        <f>IFERROR(1/J414*(Y414/H414),"0")</f>
        <v>1.7094017094017096E-2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71</v>
      </c>
      <c r="Q415" s="567"/>
      <c r="R415" s="567"/>
      <c r="S415" s="567"/>
      <c r="T415" s="567"/>
      <c r="U415" s="567"/>
      <c r="V415" s="568"/>
      <c r="W415" s="37" t="s">
        <v>72</v>
      </c>
      <c r="X415" s="551">
        <f>IFERROR(X411/H411,"0")+IFERROR(X412/H412,"0")+IFERROR(X413/H413,"0")+IFERROR(X414/H414,"0")</f>
        <v>3.333333333333333</v>
      </c>
      <c r="Y415" s="551">
        <f>IFERROR(Y411/H411,"0")+IFERROR(Y412/H412,"0")+IFERROR(Y413/H413,"0")+IFERROR(Y414/H414,"0")</f>
        <v>4</v>
      </c>
      <c r="Z415" s="551">
        <f>IFERROR(IF(Z411="",0,Z411),"0")+IFERROR(IF(Z412="",0,Z412),"0")+IFERROR(IF(Z413="",0,Z413),"0")+IFERROR(IF(Z414="",0,Z414),"0")</f>
        <v>2.0080000000000001E-2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71</v>
      </c>
      <c r="Q416" s="567"/>
      <c r="R416" s="567"/>
      <c r="S416" s="567"/>
      <c r="T416" s="567"/>
      <c r="U416" s="567"/>
      <c r="V416" s="568"/>
      <c r="W416" s="37" t="s">
        <v>69</v>
      </c>
      <c r="X416" s="551">
        <f>IFERROR(SUM(X411:X414),"0")</f>
        <v>7</v>
      </c>
      <c r="Y416" s="551">
        <f>IFERROR(SUM(Y411:Y414),"0")</f>
        <v>8.4</v>
      </c>
      <c r="Z416" s="37"/>
      <c r="AA416" s="552"/>
      <c r="AB416" s="552"/>
      <c r="AC416" s="552"/>
    </row>
    <row r="417" spans="1:68" ht="16.5" customHeight="1" x14ac:dyDescent="0.25">
      <c r="A417" s="577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40</v>
      </c>
      <c r="Y419" s="550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71</v>
      </c>
      <c r="Q420" s="567"/>
      <c r="R420" s="567"/>
      <c r="S420" s="567"/>
      <c r="T420" s="567"/>
      <c r="U420" s="567"/>
      <c r="V420" s="568"/>
      <c r="W420" s="37" t="s">
        <v>72</v>
      </c>
      <c r="X420" s="551">
        <f>IFERROR(X419/H419,"0")</f>
        <v>33.333333333333336</v>
      </c>
      <c r="Y420" s="551">
        <f>IFERROR(Y419/H419,"0")</f>
        <v>34</v>
      </c>
      <c r="Z420" s="551">
        <f>IFERROR(IF(Z419="",0,Z419),"0")</f>
        <v>0.22134000000000001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71</v>
      </c>
      <c r="Q421" s="567"/>
      <c r="R421" s="567"/>
      <c r="S421" s="567"/>
      <c r="T421" s="567"/>
      <c r="U421" s="567"/>
      <c r="V421" s="568"/>
      <c r="W421" s="37" t="s">
        <v>69</v>
      </c>
      <c r="X421" s="551">
        <f>IFERROR(SUM(X419:X419),"0")</f>
        <v>40</v>
      </c>
      <c r="Y421" s="551">
        <f>IFERROR(SUM(Y419:Y419),"0")</f>
        <v>40.799999999999997</v>
      </c>
      <c r="Z421" s="37"/>
      <c r="AA421" s="552"/>
      <c r="AB421" s="552"/>
      <c r="AC421" s="552"/>
    </row>
    <row r="422" spans="1:68" ht="16.5" customHeight="1" x14ac:dyDescent="0.25">
      <c r="A422" s="577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650</v>
      </c>
      <c r="B424" s="54" t="s">
        <v>651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71</v>
      </c>
      <c r="Q425" s="567"/>
      <c r="R425" s="567"/>
      <c r="S425" s="567"/>
      <c r="T425" s="567"/>
      <c r="U425" s="567"/>
      <c r="V425" s="568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71</v>
      </c>
      <c r="Q426" s="567"/>
      <c r="R426" s="567"/>
      <c r="S426" s="567"/>
      <c r="T426" s="567"/>
      <c r="U426" s="567"/>
      <c r="V426" s="568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653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90</v>
      </c>
      <c r="Y430" s="550">
        <f t="shared" ref="Y430:Y442" si="53">IFERROR(IF(X430="",0,CEILING((X430/$H430),1)*$H430),"")</f>
        <v>95.04</v>
      </c>
      <c r="Z430" s="36">
        <f t="shared" ref="Z430:Z436" si="54">IFERROR(IF(Y430=0,"",ROUNDUP(Y430/H430,0)*0.01196),"")</f>
        <v>0.21528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96.136363636363626</v>
      </c>
      <c r="BN430" s="64">
        <f t="shared" ref="BN430:BN442" si="56">IFERROR(Y430*I430/H430,"0")</f>
        <v>101.52000000000001</v>
      </c>
      <c r="BO430" s="64">
        <f t="shared" ref="BO430:BO442" si="57">IFERROR(1/J430*(X430/H430),"0")</f>
        <v>0.16389860139860138</v>
      </c>
      <c r="BP430" s="64">
        <f t="shared" ref="BP430:BP442" si="58">IFERROR(1/J430*(Y430/H430),"0")</f>
        <v>0.17307692307692307</v>
      </c>
    </row>
    <row r="431" spans="1:68" ht="27" customHeight="1" x14ac:dyDescent="0.25">
      <c r="A431" s="54" t="s">
        <v>657</v>
      </c>
      <c r="B431" s="54" t="s">
        <v>658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60">
        <v>4680115885226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130</v>
      </c>
      <c r="Y432" s="550">
        <f t="shared" si="53"/>
        <v>132</v>
      </c>
      <c r="Z432" s="36">
        <f t="shared" si="54"/>
        <v>0.29899999999999999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5"/>
        <v>138.86363636363635</v>
      </c>
      <c r="BN432" s="64">
        <f t="shared" si="56"/>
        <v>140.99999999999997</v>
      </c>
      <c r="BO432" s="64">
        <f t="shared" si="57"/>
        <v>0.23674242424242425</v>
      </c>
      <c r="BP432" s="64">
        <f t="shared" si="58"/>
        <v>0.24038461538461539</v>
      </c>
    </row>
    <row r="433" spans="1:68" ht="27" customHeight="1" x14ac:dyDescent="0.25">
      <c r="A433" s="54" t="s">
        <v>663</v>
      </c>
      <c r="B433" s="54" t="s">
        <v>664</v>
      </c>
      <c r="C433" s="31">
        <v>4301012145</v>
      </c>
      <c r="D433" s="560">
        <v>4607091383522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0" t="s">
        <v>665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667</v>
      </c>
      <c r="B434" s="54" t="s">
        <v>668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130</v>
      </c>
      <c r="Y435" s="550">
        <f t="shared" si="53"/>
        <v>132</v>
      </c>
      <c r="Z435" s="36">
        <f t="shared" si="54"/>
        <v>0.29899999999999999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5"/>
        <v>138.86363636363635</v>
      </c>
      <c r="BN435" s="64">
        <f t="shared" si="56"/>
        <v>140.99999999999997</v>
      </c>
      <c r="BO435" s="64">
        <f t="shared" si="57"/>
        <v>0.23674242424242425</v>
      </c>
      <c r="BP435" s="64">
        <f t="shared" si="58"/>
        <v>0.24038461538461539</v>
      </c>
    </row>
    <row r="436" spans="1:68" ht="16.5" customHeight="1" x14ac:dyDescent="0.25">
      <c r="A436" s="54" t="s">
        <v>673</v>
      </c>
      <c r="B436" s="54" t="s">
        <v>674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132</v>
      </c>
      <c r="Y438" s="550">
        <f t="shared" si="53"/>
        <v>134.4</v>
      </c>
      <c r="Z438" s="36">
        <f>IFERROR(IF(Y438=0,"",ROUNDUP(Y438/H438,0)*0.00902),"")</f>
        <v>0.25256000000000001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5"/>
        <v>190.57500000000002</v>
      </c>
      <c r="BN438" s="64">
        <f t="shared" si="56"/>
        <v>194.04000000000002</v>
      </c>
      <c r="BO438" s="64">
        <f t="shared" si="57"/>
        <v>0.20833333333333334</v>
      </c>
      <c r="BP438" s="64">
        <f t="shared" si="58"/>
        <v>0.21212121212121215</v>
      </c>
    </row>
    <row r="439" spans="1:68" ht="27" customHeight="1" x14ac:dyDescent="0.25">
      <c r="A439" s="54" t="s">
        <v>680</v>
      </c>
      <c r="B439" s="54" t="s">
        <v>681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9" t="s">
        <v>682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120</v>
      </c>
      <c r="Y442" s="550">
        <f t="shared" si="53"/>
        <v>120</v>
      </c>
      <c r="Z442" s="36">
        <f>IFERROR(IF(Y442=0,"",ROUNDUP(Y442/H442,0)*0.00937),"")</f>
        <v>0.23424999999999999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5"/>
        <v>174.00000000000003</v>
      </c>
      <c r="BN442" s="64">
        <f t="shared" si="56"/>
        <v>174.00000000000003</v>
      </c>
      <c r="BO442" s="64">
        <f t="shared" si="57"/>
        <v>0.20833333333333334</v>
      </c>
      <c r="BP442" s="64">
        <f t="shared" si="58"/>
        <v>0.20833333333333334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71</v>
      </c>
      <c r="Q443" s="567"/>
      <c r="R443" s="567"/>
      <c r="S443" s="567"/>
      <c r="T443" s="567"/>
      <c r="U443" s="567"/>
      <c r="V443" s="568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118.78787878787878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1.3000900000000002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71</v>
      </c>
      <c r="Q444" s="567"/>
      <c r="R444" s="567"/>
      <c r="S444" s="567"/>
      <c r="T444" s="567"/>
      <c r="U444" s="567"/>
      <c r="V444" s="568"/>
      <c r="W444" s="37" t="s">
        <v>69</v>
      </c>
      <c r="X444" s="551">
        <f>IFERROR(SUM(X430:X442),"0")</f>
        <v>602</v>
      </c>
      <c r="Y444" s="551">
        <f>IFERROR(SUM(Y430:Y442),"0")</f>
        <v>613.44000000000005</v>
      </c>
      <c r="Z444" s="37"/>
      <c r="AA444" s="552"/>
      <c r="AB444" s="552"/>
      <c r="AC444" s="552"/>
    </row>
    <row r="445" spans="1:68" ht="14.25" customHeight="1" x14ac:dyDescent="0.25">
      <c r="A445" s="562" t="s">
        <v>137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110</v>
      </c>
      <c r="Y446" s="550">
        <f>IFERROR(IF(X446="",0,CEILING((X446/$H446),1)*$H446),"")</f>
        <v>110.88000000000001</v>
      </c>
      <c r="Z446" s="36">
        <f>IFERROR(IF(Y446=0,"",ROUNDUP(Y446/H446,0)*0.01196),"")</f>
        <v>0.25115999999999999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117.49999999999999</v>
      </c>
      <c r="BN446" s="64">
        <f>IFERROR(Y446*I446/H446,"0")</f>
        <v>118.44</v>
      </c>
      <c r="BO446" s="64">
        <f>IFERROR(1/J446*(X446/H446),"0")</f>
        <v>0.20032051282051283</v>
      </c>
      <c r="BP446" s="64">
        <f>IFERROR(1/J446*(Y446/H446),"0")</f>
        <v>0.20192307692307693</v>
      </c>
    </row>
    <row r="447" spans="1:68" ht="16.5" customHeight="1" x14ac:dyDescent="0.25">
      <c r="A447" s="54" t="s">
        <v>692</v>
      </c>
      <c r="B447" s="54" t="s">
        <v>693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71</v>
      </c>
      <c r="Q449" s="567"/>
      <c r="R449" s="567"/>
      <c r="S449" s="567"/>
      <c r="T449" s="567"/>
      <c r="U449" s="567"/>
      <c r="V449" s="568"/>
      <c r="W449" s="37" t="s">
        <v>72</v>
      </c>
      <c r="X449" s="551">
        <f>IFERROR(X446/H446,"0")+IFERROR(X447/H447,"0")+IFERROR(X448/H448,"0")</f>
        <v>20.833333333333332</v>
      </c>
      <c r="Y449" s="551">
        <f>IFERROR(Y446/H446,"0")+IFERROR(Y447/H447,"0")+IFERROR(Y448/H448,"0")</f>
        <v>21</v>
      </c>
      <c r="Z449" s="551">
        <f>IFERROR(IF(Z446="",0,Z446),"0")+IFERROR(IF(Z447="",0,Z447),"0")+IFERROR(IF(Z448="",0,Z448),"0")</f>
        <v>0.25115999999999999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71</v>
      </c>
      <c r="Q450" s="567"/>
      <c r="R450" s="567"/>
      <c r="S450" s="567"/>
      <c r="T450" s="567"/>
      <c r="U450" s="567"/>
      <c r="V450" s="568"/>
      <c r="W450" s="37" t="s">
        <v>69</v>
      </c>
      <c r="X450" s="551">
        <f>IFERROR(SUM(X446:X448),"0")</f>
        <v>110</v>
      </c>
      <c r="Y450" s="551">
        <f>IFERROR(SUM(Y446:Y448),"0")</f>
        <v>110.88000000000001</v>
      </c>
      <c r="Z450" s="37"/>
      <c r="AA450" s="552"/>
      <c r="AB450" s="552"/>
      <c r="AC450" s="552"/>
    </row>
    <row r="451" spans="1:68" ht="14.25" customHeight="1" x14ac:dyDescent="0.25">
      <c r="A451" s="562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40</v>
      </c>
      <c r="Y452" s="550">
        <f t="shared" ref="Y452:Y457" si="59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42.727272727272727</v>
      </c>
      <c r="BN452" s="64">
        <f t="shared" ref="BN452:BN457" si="61">IFERROR(Y452*I452/H452,"0")</f>
        <v>45.12</v>
      </c>
      <c r="BO452" s="64">
        <f t="shared" ref="BO452:BO457" si="62">IFERROR(1/J452*(X452/H452),"0")</f>
        <v>7.2843822843822847E-2</v>
      </c>
      <c r="BP452" s="64">
        <f t="shared" ref="BP452:BP457" si="63">IFERROR(1/J452*(Y452/H452),"0")</f>
        <v>7.6923076923076927E-2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110</v>
      </c>
      <c r="Y454" s="550">
        <f t="shared" si="59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0"/>
        <v>117.49999999999999</v>
      </c>
      <c r="BN454" s="64">
        <f t="shared" si="61"/>
        <v>118.44</v>
      </c>
      <c r="BO454" s="64">
        <f t="shared" si="62"/>
        <v>0.20032051282051283</v>
      </c>
      <c r="BP454" s="64">
        <f t="shared" si="63"/>
        <v>0.20192307692307693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72</v>
      </c>
      <c r="Y455" s="550">
        <f t="shared" si="59"/>
        <v>72</v>
      </c>
      <c r="Z455" s="36">
        <f>IFERROR(IF(Y455=0,"",ROUNDUP(Y455/H455,0)*0.00902),"")</f>
        <v>0.1353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60"/>
        <v>103.95</v>
      </c>
      <c r="BN455" s="64">
        <f t="shared" si="61"/>
        <v>103.95</v>
      </c>
      <c r="BO455" s="64">
        <f t="shared" si="62"/>
        <v>0.11363636363636365</v>
      </c>
      <c r="BP455" s="64">
        <f t="shared" si="63"/>
        <v>0.11363636363636365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18</v>
      </c>
      <c r="Y456" s="550">
        <f t="shared" si="59"/>
        <v>19.2</v>
      </c>
      <c r="Z456" s="36">
        <f>IFERROR(IF(Y456=0,"",ROUNDUP(Y456/H456,0)*0.00902),"")</f>
        <v>3.6080000000000001E-2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0"/>
        <v>25.087500000000002</v>
      </c>
      <c r="BN456" s="64">
        <f t="shared" si="61"/>
        <v>26.76</v>
      </c>
      <c r="BO456" s="64">
        <f t="shared" si="62"/>
        <v>2.8409090909090912E-2</v>
      </c>
      <c r="BP456" s="64">
        <f t="shared" si="63"/>
        <v>3.0303030303030304E-2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72</v>
      </c>
      <c r="Y457" s="550">
        <f t="shared" si="59"/>
        <v>72</v>
      </c>
      <c r="Z457" s="36">
        <f>IFERROR(IF(Y457=0,"",ROUNDUP(Y457/H457,0)*0.00902),"")</f>
        <v>0.1353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0"/>
        <v>100.35000000000001</v>
      </c>
      <c r="BN457" s="64">
        <f t="shared" si="61"/>
        <v>100.35000000000001</v>
      </c>
      <c r="BO457" s="64">
        <f t="shared" si="62"/>
        <v>0.11363636363636365</v>
      </c>
      <c r="BP457" s="64">
        <f t="shared" si="63"/>
        <v>0.11363636363636365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71</v>
      </c>
      <c r="Q458" s="567"/>
      <c r="R458" s="567"/>
      <c r="S458" s="567"/>
      <c r="T458" s="567"/>
      <c r="U458" s="567"/>
      <c r="V458" s="568"/>
      <c r="W458" s="37" t="s">
        <v>72</v>
      </c>
      <c r="X458" s="551">
        <f>IFERROR(X452/H452,"0")+IFERROR(X453/H453,"0")+IFERROR(X454/H454,"0")+IFERROR(X455/H455,"0")+IFERROR(X456/H456,"0")+IFERROR(X457/H457,"0")</f>
        <v>62.159090909090907</v>
      </c>
      <c r="Y458" s="551">
        <f>IFERROR(Y452/H452,"0")+IFERROR(Y453/H453,"0")+IFERROR(Y454/H454,"0")+IFERROR(Y455/H455,"0")+IFERROR(Y456/H456,"0")+IFERROR(Y457/H457,"0")</f>
        <v>63</v>
      </c>
      <c r="Z458" s="551">
        <f>IFERROR(IF(Z452="",0,Z452),"0")+IFERROR(IF(Z453="",0,Z453),"0")+IFERROR(IF(Z454="",0,Z454),"0")+IFERROR(IF(Z455="",0,Z455),"0")+IFERROR(IF(Z456="",0,Z456),"0")+IFERROR(IF(Z457="",0,Z457),"0")</f>
        <v>0.65351999999999999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71</v>
      </c>
      <c r="Q459" s="567"/>
      <c r="R459" s="567"/>
      <c r="S459" s="567"/>
      <c r="T459" s="567"/>
      <c r="U459" s="567"/>
      <c r="V459" s="568"/>
      <c r="W459" s="37" t="s">
        <v>69</v>
      </c>
      <c r="X459" s="551">
        <f>IFERROR(SUM(X452:X457),"0")</f>
        <v>312</v>
      </c>
      <c r="Y459" s="551">
        <f>IFERROR(SUM(Y452:Y457),"0")</f>
        <v>316.32</v>
      </c>
      <c r="Z459" s="37"/>
      <c r="AA459" s="552"/>
      <c r="AB459" s="552"/>
      <c r="AC459" s="552"/>
    </row>
    <row r="460" spans="1:68" ht="14.25" customHeight="1" x14ac:dyDescent="0.25">
      <c r="A460" s="562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711</v>
      </c>
      <c r="B461" s="54" t="s">
        <v>712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714</v>
      </c>
      <c r="B462" s="54" t="s">
        <v>715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71</v>
      </c>
      <c r="Q464" s="567"/>
      <c r="R464" s="567"/>
      <c r="S464" s="567"/>
      <c r="T464" s="567"/>
      <c r="U464" s="567"/>
      <c r="V464" s="568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71</v>
      </c>
      <c r="Q465" s="567"/>
      <c r="R465" s="567"/>
      <c r="S465" s="567"/>
      <c r="T465" s="567"/>
      <c r="U465" s="567"/>
      <c r="V465" s="568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720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721</v>
      </c>
      <c r="B469" s="54" t="s">
        <v>722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724</v>
      </c>
      <c r="B470" s="54" t="s">
        <v>725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71</v>
      </c>
      <c r="Q473" s="567"/>
      <c r="R473" s="567"/>
      <c r="S473" s="567"/>
      <c r="T473" s="567"/>
      <c r="U473" s="567"/>
      <c r="V473" s="568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71</v>
      </c>
      <c r="Q474" s="567"/>
      <c r="R474" s="567"/>
      <c r="S474" s="567"/>
      <c r="T474" s="567"/>
      <c r="U474" s="567"/>
      <c r="V474" s="568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137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732</v>
      </c>
      <c r="B476" s="54" t="s">
        <v>733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2" t="s">
        <v>737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739</v>
      </c>
      <c r="B478" s="54" t="s">
        <v>740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71</v>
      </c>
      <c r="Q479" s="567"/>
      <c r="R479" s="567"/>
      <c r="S479" s="567"/>
      <c r="T479" s="567"/>
      <c r="U479" s="567"/>
      <c r="V479" s="568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71</v>
      </c>
      <c r="Q480" s="567"/>
      <c r="R480" s="567"/>
      <c r="S480" s="567"/>
      <c r="T480" s="567"/>
      <c r="U480" s="567"/>
      <c r="V480" s="568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742</v>
      </c>
      <c r="B482" s="54" t="s">
        <v>743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745</v>
      </c>
      <c r="B483" s="54" t="s">
        <v>746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71</v>
      </c>
      <c r="Q484" s="567"/>
      <c r="R484" s="567"/>
      <c r="S484" s="567"/>
      <c r="T484" s="567"/>
      <c r="U484" s="567"/>
      <c r="V484" s="568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71</v>
      </c>
      <c r="Q485" s="567"/>
      <c r="R485" s="567"/>
      <c r="S485" s="567"/>
      <c r="T485" s="567"/>
      <c r="U485" s="567"/>
      <c r="V485" s="568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1000</v>
      </c>
      <c r="Y487" s="550">
        <f>IFERROR(IF(X487="",0,CEILING((X487/$H487),1)*$H487),"")</f>
        <v>1008</v>
      </c>
      <c r="Z487" s="36">
        <f>IFERROR(IF(Y487=0,"",ROUNDUP(Y487/H487,0)*0.01898),"")</f>
        <v>2.1257600000000001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1057.6666666666667</v>
      </c>
      <c r="BN487" s="64">
        <f>IFERROR(Y487*I487/H487,"0")</f>
        <v>1066.1279999999999</v>
      </c>
      <c r="BO487" s="64">
        <f>IFERROR(1/J487*(X487/H487),"0")</f>
        <v>1.7361111111111112</v>
      </c>
      <c r="BP487" s="64">
        <f>IFERROR(1/J487*(Y487/H487),"0")</f>
        <v>1.75</v>
      </c>
    </row>
    <row r="488" spans="1:68" ht="27" customHeight="1" x14ac:dyDescent="0.25">
      <c r="A488" s="54" t="s">
        <v>751</v>
      </c>
      <c r="B488" s="54" t="s">
        <v>752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71</v>
      </c>
      <c r="Q489" s="567"/>
      <c r="R489" s="567"/>
      <c r="S489" s="567"/>
      <c r="T489" s="567"/>
      <c r="U489" s="567"/>
      <c r="V489" s="568"/>
      <c r="W489" s="37" t="s">
        <v>72</v>
      </c>
      <c r="X489" s="551">
        <f>IFERROR(X487/H487,"0")+IFERROR(X488/H488,"0")</f>
        <v>111.11111111111111</v>
      </c>
      <c r="Y489" s="551">
        <f>IFERROR(Y487/H487,"0")+IFERROR(Y488/H488,"0")</f>
        <v>112</v>
      </c>
      <c r="Z489" s="551">
        <f>IFERROR(IF(Z487="",0,Z487),"0")+IFERROR(IF(Z488="",0,Z488),"0")</f>
        <v>2.1257600000000001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71</v>
      </c>
      <c r="Q490" s="567"/>
      <c r="R490" s="567"/>
      <c r="S490" s="567"/>
      <c r="T490" s="567"/>
      <c r="U490" s="567"/>
      <c r="V490" s="568"/>
      <c r="W490" s="37" t="s">
        <v>69</v>
      </c>
      <c r="X490" s="551">
        <f>IFERROR(SUM(X487:X488),"0")</f>
        <v>1000</v>
      </c>
      <c r="Y490" s="551">
        <f>IFERROR(SUM(Y487:Y488),"0")</f>
        <v>1008</v>
      </c>
      <c r="Z490" s="37"/>
      <c r="AA490" s="552"/>
      <c r="AB490" s="552"/>
      <c r="AC490" s="552"/>
    </row>
    <row r="491" spans="1:68" ht="14.25" customHeight="1" x14ac:dyDescent="0.25">
      <c r="A491" s="562" t="s">
        <v>172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71</v>
      </c>
      <c r="Q494" s="567"/>
      <c r="R494" s="567"/>
      <c r="S494" s="567"/>
      <c r="T494" s="567"/>
      <c r="U494" s="567"/>
      <c r="V494" s="568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71</v>
      </c>
      <c r="Q495" s="567"/>
      <c r="R495" s="567"/>
      <c r="S495" s="567"/>
      <c r="T495" s="567"/>
      <c r="U495" s="567"/>
      <c r="V495" s="568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137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760</v>
      </c>
      <c r="B498" s="54" t="s">
        <v>761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2" t="s">
        <v>762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71</v>
      </c>
      <c r="Q499" s="567"/>
      <c r="R499" s="567"/>
      <c r="S499" s="567"/>
      <c r="T499" s="567"/>
      <c r="U499" s="567"/>
      <c r="V499" s="568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71</v>
      </c>
      <c r="Q500" s="567"/>
      <c r="R500" s="567"/>
      <c r="S500" s="567"/>
      <c r="T500" s="567"/>
      <c r="U500" s="567"/>
      <c r="V500" s="568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764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17544.5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17713.16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765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18774.636498259086</v>
      </c>
      <c r="Y502" s="551">
        <f>IFERROR(SUM(BN22:BN498),"0")</f>
        <v>18954.447999999993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766</v>
      </c>
      <c r="Q503" s="593"/>
      <c r="R503" s="593"/>
      <c r="S503" s="593"/>
      <c r="T503" s="593"/>
      <c r="U503" s="593"/>
      <c r="V503" s="594"/>
      <c r="W503" s="37" t="s">
        <v>767</v>
      </c>
      <c r="X503" s="38">
        <f>ROUNDUP(SUM(BO22:BO498),0)</f>
        <v>32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768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19574.636498259086</v>
      </c>
      <c r="Y504" s="551">
        <f>GrossWeightTotalR+PalletQtyTotalR*25</f>
        <v>19754.447999999993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769</v>
      </c>
      <c r="Q505" s="593"/>
      <c r="R505" s="593"/>
      <c r="S505" s="593"/>
      <c r="T505" s="593"/>
      <c r="U505" s="593"/>
      <c r="V505" s="594"/>
      <c r="W505" s="37" t="s">
        <v>767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3889.4704435623985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3920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770</v>
      </c>
      <c r="Q506" s="593"/>
      <c r="R506" s="593"/>
      <c r="S506" s="593"/>
      <c r="T506" s="593"/>
      <c r="U506" s="593"/>
      <c r="V506" s="594"/>
      <c r="W506" s="39" t="s">
        <v>771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37.078679999999999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0" t="s">
        <v>101</v>
      </c>
      <c r="D508" s="657"/>
      <c r="E508" s="657"/>
      <c r="F508" s="657"/>
      <c r="G508" s="657"/>
      <c r="H508" s="658"/>
      <c r="I508" s="580" t="s">
        <v>258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541</v>
      </c>
      <c r="U508" s="658"/>
      <c r="V508" s="580" t="s">
        <v>597</v>
      </c>
      <c r="W508" s="657"/>
      <c r="X508" s="657"/>
      <c r="Y508" s="658"/>
      <c r="Z508" s="546" t="s">
        <v>653</v>
      </c>
      <c r="AA508" s="580" t="s">
        <v>720</v>
      </c>
      <c r="AB508" s="658"/>
      <c r="AC508" s="52"/>
      <c r="AF508" s="547"/>
    </row>
    <row r="509" spans="1:68" ht="14.25" customHeight="1" thickTop="1" x14ac:dyDescent="0.2">
      <c r="A509" s="625" t="s">
        <v>773</v>
      </c>
      <c r="B509" s="580" t="s">
        <v>63</v>
      </c>
      <c r="C509" s="580" t="s">
        <v>102</v>
      </c>
      <c r="D509" s="580" t="s">
        <v>119</v>
      </c>
      <c r="E509" s="580" t="s">
        <v>179</v>
      </c>
      <c r="F509" s="580" t="s">
        <v>201</v>
      </c>
      <c r="G509" s="580" t="s">
        <v>234</v>
      </c>
      <c r="H509" s="580" t="s">
        <v>101</v>
      </c>
      <c r="I509" s="580" t="s">
        <v>259</v>
      </c>
      <c r="J509" s="580" t="s">
        <v>299</v>
      </c>
      <c r="K509" s="580" t="s">
        <v>359</v>
      </c>
      <c r="L509" s="580" t="s">
        <v>398</v>
      </c>
      <c r="M509" s="580" t="s">
        <v>414</v>
      </c>
      <c r="N509" s="547"/>
      <c r="O509" s="580" t="s">
        <v>428</v>
      </c>
      <c r="P509" s="580" t="s">
        <v>438</v>
      </c>
      <c r="Q509" s="580" t="s">
        <v>445</v>
      </c>
      <c r="R509" s="580" t="s">
        <v>450</v>
      </c>
      <c r="S509" s="580" t="s">
        <v>531</v>
      </c>
      <c r="T509" s="580" t="s">
        <v>542</v>
      </c>
      <c r="U509" s="580" t="s">
        <v>577</v>
      </c>
      <c r="V509" s="580" t="s">
        <v>598</v>
      </c>
      <c r="W509" s="580" t="s">
        <v>630</v>
      </c>
      <c r="X509" s="580" t="s">
        <v>645</v>
      </c>
      <c r="Y509" s="580" t="s">
        <v>649</v>
      </c>
      <c r="Z509" s="580" t="s">
        <v>653</v>
      </c>
      <c r="AA509" s="580" t="s">
        <v>720</v>
      </c>
      <c r="AB509" s="580" t="s">
        <v>759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429.6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888</v>
      </c>
      <c r="E511" s="46">
        <f>IFERROR(Y89*1,"0")+IFERROR(Y90*1,"0")+IFERROR(Y91*1,"0")+IFERROR(Y95*1,"0")+IFERROR(Y96*1,"0")+IFERROR(Y97*1,"0")+IFERROR(Y98*1,"0")+IFERROR(Y99*1,"0")</f>
        <v>1458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1887.1199999999997</v>
      </c>
      <c r="G511" s="46">
        <f>IFERROR(Y130*1,"0")+IFERROR(Y131*1,"0")+IFERROR(Y135*1,"0")+IFERROR(Y136*1,"0")+IFERROR(Y140*1,"0")+IFERROR(Y141*1,"0")</f>
        <v>168.8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818.99999999999989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2294.1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247.09999999999997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400.8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385.2</v>
      </c>
      <c r="S511" s="46">
        <f>IFERROR(Y334*1,"0")+IFERROR(Y335*1,"0")+IFERROR(Y336*1,"0")</f>
        <v>1052.0999999999999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5389</v>
      </c>
      <c r="U511" s="46">
        <f>IFERROR(Y367*1,"0")+IFERROR(Y368*1,"0")+IFERROR(Y369*1,"0")+IFERROR(Y373*1,"0")+IFERROR(Y377*1,"0")+IFERROR(Y378*1,"0")+IFERROR(Y382*1,"0")</f>
        <v>87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109.5</v>
      </c>
      <c r="W511" s="46">
        <f>IFERROR(Y407*1,"0")+IFERROR(Y411*1,"0")+IFERROR(Y412*1,"0")+IFERROR(Y413*1,"0")+IFERROR(Y414*1,"0")</f>
        <v>8.4</v>
      </c>
      <c r="X511" s="46">
        <f>IFERROR(Y419*1,"0")</f>
        <v>40.799999999999997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1040.6400000000001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1008</v>
      </c>
      <c r="AB511" s="46">
        <f>IFERROR(Y498*1,"0")</f>
        <v>0</v>
      </c>
      <c r="AC511" s="52"/>
      <c r="AF511" s="547"/>
    </row>
  </sheetData>
  <sheetProtection algorithmName="SHA-512" hashValue="LUbVGERS0MH63kEEHdKlhCSYAAms8Defs6O0MH/lXTUJzJz6Mgte/WTQm8BXUr+xKxei+0BbnvQY0KbPIhI7zA==" saltValue="UQOkQ+0DGjJDsBtB6Aecd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BxN8hXWwDXElBHF0Bo7biyy03DwWuhubKN1JDohL1xFoDzffKsn+QmhUt5/ld4y2jMfW1Aznraib3aLqpyiiEw==" saltValue="a4I5N19n2LZMUDWWo1Pb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2025-09-03T09:25:24Z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