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EE6DEF-CE0F-4109-87F7-224DFF1D21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97" i="1" l="1"/>
  <c r="BN97" i="1"/>
  <c r="Z97" i="1"/>
  <c r="BP131" i="1"/>
  <c r="BN131" i="1"/>
  <c r="Z131" i="1"/>
  <c r="BP168" i="1"/>
  <c r="BN168" i="1"/>
  <c r="Z168" i="1"/>
  <c r="BP199" i="1"/>
  <c r="BN199" i="1"/>
  <c r="Z199" i="1"/>
  <c r="BP227" i="1"/>
  <c r="BN227" i="1"/>
  <c r="Z227" i="1"/>
  <c r="BP291" i="1"/>
  <c r="BN291" i="1"/>
  <c r="Z291" i="1"/>
  <c r="BP329" i="1"/>
  <c r="BN329" i="1"/>
  <c r="Z329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X501" i="1"/>
  <c r="Y32" i="1"/>
  <c r="Z42" i="1"/>
  <c r="BN42" i="1"/>
  <c r="D511" i="1"/>
  <c r="Z61" i="1"/>
  <c r="BN61" i="1"/>
  <c r="Z77" i="1"/>
  <c r="BN77" i="1"/>
  <c r="BP83" i="1"/>
  <c r="BN83" i="1"/>
  <c r="Z83" i="1"/>
  <c r="BP112" i="1"/>
  <c r="BN112" i="1"/>
  <c r="Z112" i="1"/>
  <c r="BP152" i="1"/>
  <c r="BN152" i="1"/>
  <c r="Z152" i="1"/>
  <c r="Y182" i="1"/>
  <c r="Y181" i="1"/>
  <c r="BP180" i="1"/>
  <c r="BN180" i="1"/>
  <c r="Z180" i="1"/>
  <c r="Z181" i="1" s="1"/>
  <c r="BP185" i="1"/>
  <c r="BN185" i="1"/>
  <c r="Z185" i="1"/>
  <c r="BP211" i="1"/>
  <c r="BN211" i="1"/>
  <c r="Z211" i="1"/>
  <c r="BP212" i="1"/>
  <c r="BN212" i="1"/>
  <c r="Z212" i="1"/>
  <c r="BP252" i="1"/>
  <c r="BN252" i="1"/>
  <c r="Z252" i="1"/>
  <c r="BP307" i="1"/>
  <c r="BN307" i="1"/>
  <c r="Z307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E511" i="1"/>
  <c r="Y172" i="1"/>
  <c r="J9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F9" i="1"/>
  <c r="F10" i="1"/>
  <c r="Z22" i="1"/>
  <c r="Z23" i="1" s="1"/>
  <c r="BN22" i="1"/>
  <c r="BP22" i="1"/>
  <c r="Z26" i="1"/>
  <c r="BN26" i="1"/>
  <c r="BP26" i="1"/>
  <c r="Z30" i="1"/>
  <c r="BN30" i="1"/>
  <c r="C511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BP95" i="1"/>
  <c r="Z99" i="1"/>
  <c r="BN99" i="1"/>
  <c r="F511" i="1"/>
  <c r="Z106" i="1"/>
  <c r="BN106" i="1"/>
  <c r="Y114" i="1"/>
  <c r="Z118" i="1"/>
  <c r="BN118" i="1"/>
  <c r="Z124" i="1"/>
  <c r="BN124" i="1"/>
  <c r="BP124" i="1"/>
  <c r="G511" i="1"/>
  <c r="Z135" i="1"/>
  <c r="BN135" i="1"/>
  <c r="BP135" i="1"/>
  <c r="Z146" i="1"/>
  <c r="Z147" i="1" s="1"/>
  <c r="BN146" i="1"/>
  <c r="BP146" i="1"/>
  <c r="Z150" i="1"/>
  <c r="BN150" i="1"/>
  <c r="BP150" i="1"/>
  <c r="Z158" i="1"/>
  <c r="Z159" i="1" s="1"/>
  <c r="BN158" i="1"/>
  <c r="BP158" i="1"/>
  <c r="Z162" i="1"/>
  <c r="BN162" i="1"/>
  <c r="BP162" i="1"/>
  <c r="Z166" i="1"/>
  <c r="BN166" i="1"/>
  <c r="Z170" i="1"/>
  <c r="BN170" i="1"/>
  <c r="Y178" i="1"/>
  <c r="Z176" i="1"/>
  <c r="BN176" i="1"/>
  <c r="Z191" i="1"/>
  <c r="BN191" i="1"/>
  <c r="Y203" i="1"/>
  <c r="Z197" i="1"/>
  <c r="BN197" i="1"/>
  <c r="Z201" i="1"/>
  <c r="BN201" i="1"/>
  <c r="Y216" i="1"/>
  <c r="Z209" i="1"/>
  <c r="BN209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Z243" i="1"/>
  <c r="BN243" i="1"/>
  <c r="Z250" i="1"/>
  <c r="BN250" i="1"/>
  <c r="Z254" i="1"/>
  <c r="BN254" i="1"/>
  <c r="Y264" i="1"/>
  <c r="BP297" i="1"/>
  <c r="BN297" i="1"/>
  <c r="Z297" i="1"/>
  <c r="BP309" i="1"/>
  <c r="BN309" i="1"/>
  <c r="Z309" i="1"/>
  <c r="S511" i="1"/>
  <c r="BP334" i="1"/>
  <c r="BN334" i="1"/>
  <c r="Z334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O511" i="1"/>
  <c r="Y312" i="1"/>
  <c r="Y325" i="1"/>
  <c r="Y324" i="1"/>
  <c r="Y354" i="1"/>
  <c r="U511" i="1"/>
  <c r="Y370" i="1"/>
  <c r="Y458" i="1"/>
  <c r="Y489" i="1"/>
  <c r="Y37" i="1"/>
  <c r="Y93" i="1"/>
  <c r="Y100" i="1"/>
  <c r="Y153" i="1"/>
  <c r="Y188" i="1"/>
  <c r="Y192" i="1"/>
  <c r="BP213" i="1"/>
  <c r="BN213" i="1"/>
  <c r="Z213" i="1"/>
  <c r="Y235" i="1"/>
  <c r="BP234" i="1"/>
  <c r="BN234" i="1"/>
  <c r="Z234" i="1"/>
  <c r="Z235" i="1" s="1"/>
  <c r="BP244" i="1"/>
  <c r="BN244" i="1"/>
  <c r="Z244" i="1"/>
  <c r="Z246" i="1" s="1"/>
  <c r="BP253" i="1"/>
  <c r="BN253" i="1"/>
  <c r="Z253" i="1"/>
  <c r="BP290" i="1"/>
  <c r="BN290" i="1"/>
  <c r="Z290" i="1"/>
  <c r="BP298" i="1"/>
  <c r="BN298" i="1"/>
  <c r="Z298" i="1"/>
  <c r="Y304" i="1"/>
  <c r="BP328" i="1"/>
  <c r="BN328" i="1"/>
  <c r="Z328" i="1"/>
  <c r="Z330" i="1" s="1"/>
  <c r="BP343" i="1"/>
  <c r="BN343" i="1"/>
  <c r="Z343" i="1"/>
  <c r="BP347" i="1"/>
  <c r="BN347" i="1"/>
  <c r="Z347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Y449" i="1"/>
  <c r="Y33" i="1"/>
  <c r="Y45" i="1"/>
  <c r="Y49" i="1"/>
  <c r="Y58" i="1"/>
  <c r="Y66" i="1"/>
  <c r="Y72" i="1"/>
  <c r="Y80" i="1"/>
  <c r="Y86" i="1"/>
  <c r="Y109" i="1"/>
  <c r="Y115" i="1"/>
  <c r="Y121" i="1"/>
  <c r="Y127" i="1"/>
  <c r="Y132" i="1"/>
  <c r="Y138" i="1"/>
  <c r="Y142" i="1"/>
  <c r="Y171" i="1"/>
  <c r="Y177" i="1"/>
  <c r="Y204" i="1"/>
  <c r="BP226" i="1"/>
  <c r="BN226" i="1"/>
  <c r="Z226" i="1"/>
  <c r="BP230" i="1"/>
  <c r="BN230" i="1"/>
  <c r="Z230" i="1"/>
  <c r="Y232" i="1"/>
  <c r="Y236" i="1"/>
  <c r="BP262" i="1"/>
  <c r="BN262" i="1"/>
  <c r="Z262" i="1"/>
  <c r="Y270" i="1"/>
  <c r="BP267" i="1"/>
  <c r="BN267" i="1"/>
  <c r="Z267" i="1"/>
  <c r="BP302" i="1"/>
  <c r="BN302" i="1"/>
  <c r="Z302" i="1"/>
  <c r="Y311" i="1"/>
  <c r="BP306" i="1"/>
  <c r="BN306" i="1"/>
  <c r="Z306" i="1"/>
  <c r="BP310" i="1"/>
  <c r="BN310" i="1"/>
  <c r="Z310" i="1"/>
  <c r="Y317" i="1"/>
  <c r="BP314" i="1"/>
  <c r="BN314" i="1"/>
  <c r="Z314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BN125" i="1"/>
  <c r="Z130" i="1"/>
  <c r="BN130" i="1"/>
  <c r="BP130" i="1"/>
  <c r="Y133" i="1"/>
  <c r="Z136" i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BN163" i="1"/>
  <c r="Z165" i="1"/>
  <c r="BN165" i="1"/>
  <c r="Z167" i="1"/>
  <c r="BN167" i="1"/>
  <c r="Z169" i="1"/>
  <c r="BN169" i="1"/>
  <c r="Z175" i="1"/>
  <c r="Z177" i="1" s="1"/>
  <c r="BN175" i="1"/>
  <c r="J511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Y247" i="1"/>
  <c r="Y246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31" i="1"/>
  <c r="Y330" i="1"/>
  <c r="BP335" i="1"/>
  <c r="BN335" i="1"/>
  <c r="Z335" i="1"/>
  <c r="Z337" i="1" s="1"/>
  <c r="BP345" i="1"/>
  <c r="BN345" i="1"/>
  <c r="Z345" i="1"/>
  <c r="Z349" i="1" s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255" i="1" l="1"/>
  <c r="Z137" i="1"/>
  <c r="Z132" i="1"/>
  <c r="Z126" i="1"/>
  <c r="Z449" i="1"/>
  <c r="Z443" i="1"/>
  <c r="Z171" i="1"/>
  <c r="Z108" i="1"/>
  <c r="Z100" i="1"/>
  <c r="Z65" i="1"/>
  <c r="Y505" i="1"/>
  <c r="Y503" i="1"/>
  <c r="Z32" i="1"/>
  <c r="Z231" i="1"/>
  <c r="Z215" i="1"/>
  <c r="Z203" i="1"/>
  <c r="Z114" i="1"/>
  <c r="Z80" i="1"/>
  <c r="Z44" i="1"/>
  <c r="Y502" i="1"/>
  <c r="Y504" i="1" s="1"/>
  <c r="Z303" i="1"/>
  <c r="Z293" i="1"/>
  <c r="Z121" i="1"/>
  <c r="Z92" i="1"/>
  <c r="Z71" i="1"/>
  <c r="Z58" i="1"/>
  <c r="X504" i="1"/>
  <c r="Z311" i="1"/>
  <c r="Z473" i="1"/>
  <c r="Y501" i="1"/>
  <c r="Z317" i="1"/>
  <c r="Z270" i="1"/>
  <c r="Z398" i="1"/>
  <c r="Z506" i="1" l="1"/>
</calcChain>
</file>

<file path=xl/sharedStrings.xml><?xml version="1.0" encoding="utf-8"?>
<sst xmlns="http://schemas.openxmlformats.org/spreadsheetml/2006/main" count="2204" uniqueCount="791">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</sst>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790</v>
      </c>
      <c r="I5" s="793"/>
      <c r="J5" s="793"/>
      <c r="K5" s="793"/>
      <c r="L5" s="793"/>
      <c r="M5" s="638"/>
      <c r="N5" s="58"/>
      <c r="P5" s="24" t="s">
        <v>10</v>
      </c>
      <c r="Q5" s="850">
        <v>45905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Пятница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12">
        <v>0.375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07"/>
      <c r="R10" s="708"/>
      <c r="U10" s="24" t="s">
        <v>23</v>
      </c>
      <c r="V10" s="616" t="s">
        <v>24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46"/>
      <c r="R11" s="647"/>
      <c r="U11" s="24" t="s">
        <v>27</v>
      </c>
      <c r="V11" s="810" t="s">
        <v>28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29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30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31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32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8" t="s">
        <v>38</v>
      </c>
      <c r="D17" s="588" t="s">
        <v>39</v>
      </c>
      <c r="E17" s="664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63"/>
      <c r="R17" s="663"/>
      <c r="S17" s="663"/>
      <c r="T17" s="664"/>
      <c r="U17" s="873" t="s">
        <v>51</v>
      </c>
      <c r="V17" s="592"/>
      <c r="W17" s="588" t="s">
        <v>52</v>
      </c>
      <c r="X17" s="588" t="s">
        <v>53</v>
      </c>
      <c r="Y17" s="871" t="s">
        <v>54</v>
      </c>
      <c r="Z17" s="788" t="s">
        <v>55</v>
      </c>
      <c r="AA17" s="764" t="s">
        <v>56</v>
      </c>
      <c r="AB17" s="764" t="s">
        <v>57</v>
      </c>
      <c r="AC17" s="764" t="s">
        <v>58</v>
      </c>
      <c r="AD17" s="764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61</v>
      </c>
      <c r="V18" s="67" t="s">
        <v>62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63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69</v>
      </c>
      <c r="X42" s="549">
        <v>400</v>
      </c>
      <c r="Y42" s="550">
        <f>IFERROR(IF(X42="",0,CEILING((X42/$H42),1)*$H42),"")</f>
        <v>400</v>
      </c>
      <c r="Z42" s="36">
        <f>IFERROR(IF(Y42=0,"",ROUNDUP(Y42/H42,0)*0.00902),"")</f>
        <v>0.90200000000000002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421</v>
      </c>
      <c r="BN42" s="64">
        <f>IFERROR(Y42*I42/H42,"0")</f>
        <v>421</v>
      </c>
      <c r="BO42" s="64">
        <f>IFERROR(1/J42*(X42/H42),"0")</f>
        <v>0.75757575757575757</v>
      </c>
      <c r="BP42" s="64">
        <f>IFERROR(1/J42*(Y42/H42),"0")</f>
        <v>0.75757575757575757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100</v>
      </c>
      <c r="Y44" s="551">
        <f>IFERROR(Y41/H41,"0")+IFERROR(Y42/H42,"0")+IFERROR(Y43/H43,"0")</f>
        <v>100</v>
      </c>
      <c r="Z44" s="551">
        <f>IFERROR(IF(Z41="",0,Z41),"0")+IFERROR(IF(Z42="",0,Z42),"0")+IFERROR(IF(Z43="",0,Z43),"0")</f>
        <v>0.90200000000000002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400</v>
      </c>
      <c r="Y45" s="551">
        <f>IFERROR(SUM(Y41:Y43),"0")</f>
        <v>400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517.5</v>
      </c>
      <c r="Y57" s="550">
        <f t="shared" si="6"/>
        <v>517.5</v>
      </c>
      <c r="Z57" s="36">
        <f>IFERROR(IF(Y57=0,"",ROUNDUP(Y57/H57,0)*0.00902),"")</f>
        <v>1.0373000000000001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541.65000000000009</v>
      </c>
      <c r="BN57" s="64">
        <f t="shared" si="8"/>
        <v>541.65000000000009</v>
      </c>
      <c r="BO57" s="64">
        <f t="shared" si="9"/>
        <v>0.87121212121212122</v>
      </c>
      <c r="BP57" s="64">
        <f t="shared" si="10"/>
        <v>0.87121212121212122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115</v>
      </c>
      <c r="Y58" s="551">
        <f>IFERROR(Y52/H52,"0")+IFERROR(Y53/H53,"0")+IFERROR(Y54/H54,"0")+IFERROR(Y55/H55,"0")+IFERROR(Y56/H56,"0")+IFERROR(Y57/H57,"0")</f>
        <v>115</v>
      </c>
      <c r="Z58" s="551">
        <f>IFERROR(IF(Z52="",0,Z52),"0")+IFERROR(IF(Z53="",0,Z53),"0")+IFERROR(IF(Z54="",0,Z54),"0")+IFERROR(IF(Z55="",0,Z55),"0")+IFERROR(IF(Z56="",0,Z56),"0")+IFERROR(IF(Z57="",0,Z57),"0")</f>
        <v>1.0373000000000001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517.5</v>
      </c>
      <c r="Y59" s="551">
        <f>IFERROR(SUM(Y52:Y57),"0")</f>
        <v>517.5</v>
      </c>
      <c r="Z59" s="37"/>
      <c r="AA59" s="552"/>
      <c r="AB59" s="552"/>
      <c r="AC59" s="552"/>
    </row>
    <row r="60" spans="1:68" ht="14.25" hidden="1" customHeight="1" x14ac:dyDescent="0.25">
      <c r="A60" s="553" t="s">
        <v>139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69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71</v>
      </c>
      <c r="Q65" s="558"/>
      <c r="R65" s="558"/>
      <c r="S65" s="558"/>
      <c r="T65" s="558"/>
      <c r="U65" s="558"/>
      <c r="V65" s="559"/>
      <c r="W65" s="37" t="s">
        <v>72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71</v>
      </c>
      <c r="Q66" s="558"/>
      <c r="R66" s="558"/>
      <c r="S66" s="558"/>
      <c r="T66" s="558"/>
      <c r="U66" s="558"/>
      <c r="V66" s="559"/>
      <c r="W66" s="37" t="s">
        <v>69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64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71</v>
      </c>
      <c r="Q71" s="558"/>
      <c r="R71" s="558"/>
      <c r="S71" s="558"/>
      <c r="T71" s="558"/>
      <c r="U71" s="558"/>
      <c r="V71" s="559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71</v>
      </c>
      <c r="Q72" s="558"/>
      <c r="R72" s="558"/>
      <c r="S72" s="558"/>
      <c r="T72" s="558"/>
      <c r="U72" s="558"/>
      <c r="V72" s="559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73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71</v>
      </c>
      <c r="Q80" s="558"/>
      <c r="R80" s="558"/>
      <c r="S80" s="558"/>
      <c r="T80" s="558"/>
      <c r="U80" s="558"/>
      <c r="V80" s="559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71</v>
      </c>
      <c r="Q81" s="558"/>
      <c r="R81" s="558"/>
      <c r="S81" s="558"/>
      <c r="T81" s="558"/>
      <c r="U81" s="558"/>
      <c r="V81" s="559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174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69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71</v>
      </c>
      <c r="Q85" s="558"/>
      <c r="R85" s="558"/>
      <c r="S85" s="558"/>
      <c r="T85" s="558"/>
      <c r="U85" s="558"/>
      <c r="V85" s="559"/>
      <c r="W85" s="37" t="s">
        <v>72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71</v>
      </c>
      <c r="Q86" s="558"/>
      <c r="R86" s="558"/>
      <c r="S86" s="558"/>
      <c r="T86" s="558"/>
      <c r="U86" s="558"/>
      <c r="V86" s="559"/>
      <c r="W86" s="37" t="s">
        <v>69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181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103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69</v>
      </c>
      <c r="X91" s="549">
        <v>450</v>
      </c>
      <c r="Y91" s="550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71</v>
      </c>
      <c r="Q92" s="558"/>
      <c r="R92" s="558"/>
      <c r="S92" s="558"/>
      <c r="T92" s="558"/>
      <c r="U92" s="558"/>
      <c r="V92" s="559"/>
      <c r="W92" s="37" t="s">
        <v>72</v>
      </c>
      <c r="X92" s="551">
        <f>IFERROR(X89/H89,"0")+IFERROR(X90/H90,"0")+IFERROR(X91/H91,"0")</f>
        <v>100</v>
      </c>
      <c r="Y92" s="551">
        <f>IFERROR(Y89/H89,"0")+IFERROR(Y90/H90,"0")+IFERROR(Y91/H91,"0")</f>
        <v>100</v>
      </c>
      <c r="Z92" s="551">
        <f>IFERROR(IF(Z89="",0,Z89),"0")+IFERROR(IF(Z90="",0,Z90),"0")+IFERROR(IF(Z91="",0,Z91),"0")</f>
        <v>0.90200000000000002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71</v>
      </c>
      <c r="Q93" s="558"/>
      <c r="R93" s="558"/>
      <c r="S93" s="558"/>
      <c r="T93" s="558"/>
      <c r="U93" s="558"/>
      <c r="V93" s="559"/>
      <c r="W93" s="37" t="s">
        <v>69</v>
      </c>
      <c r="X93" s="551">
        <f>IFERROR(SUM(X89:X91),"0")</f>
        <v>450</v>
      </c>
      <c r="Y93" s="551">
        <f>IFERROR(SUM(Y89:Y91),"0")</f>
        <v>450</v>
      </c>
      <c r="Z93" s="37"/>
      <c r="AA93" s="552"/>
      <c r="AB93" s="552"/>
      <c r="AC93" s="552"/>
    </row>
    <row r="94" spans="1:68" ht="14.25" hidden="1" customHeight="1" x14ac:dyDescent="0.25">
      <c r="A94" s="553" t="s">
        <v>73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1"/>
      <c r="R95" s="561"/>
      <c r="S95" s="561"/>
      <c r="T95" s="562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69</v>
      </c>
      <c r="X97" s="549">
        <v>270</v>
      </c>
      <c r="Y97" s="550">
        <f>IFERROR(IF(X97="",0,CEILING((X97/$H97),1)*$H97),"")</f>
        <v>270</v>
      </c>
      <c r="Z97" s="36">
        <f>IFERROR(IF(Y97=0,"",ROUNDUP(Y97/H97,0)*0.00651),"")</f>
        <v>0.65100000000000002</v>
      </c>
      <c r="AA97" s="56"/>
      <c r="AB97" s="57"/>
      <c r="AC97" s="145" t="s">
        <v>198</v>
      </c>
      <c r="AG97" s="64"/>
      <c r="AJ97" s="68"/>
      <c r="AK97" s="68">
        <v>0</v>
      </c>
      <c r="BB97" s="146" t="s">
        <v>1</v>
      </c>
      <c r="BM97" s="64">
        <f>IFERROR(X97*I97/H97,"0")</f>
        <v>295.2</v>
      </c>
      <c r="BN97" s="64">
        <f>IFERROR(Y97*I97/H97,"0")</f>
        <v>295.2</v>
      </c>
      <c r="BO97" s="64">
        <f>IFERROR(1/J97*(X97/H97),"0")</f>
        <v>0.5494505494505495</v>
      </c>
      <c r="BP97" s="64">
        <f>IFERROR(1/J97*(Y97/H97),"0")</f>
        <v>0.5494505494505495</v>
      </c>
    </row>
    <row r="98" spans="1:68" ht="27" hidden="1" customHeight="1" x14ac:dyDescent="0.25">
      <c r="A98" s="54" t="s">
        <v>196</v>
      </c>
      <c r="B98" s="54" t="s">
        <v>199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93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69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71</v>
      </c>
      <c r="Q100" s="558"/>
      <c r="R100" s="558"/>
      <c r="S100" s="558"/>
      <c r="T100" s="558"/>
      <c r="U100" s="558"/>
      <c r="V100" s="559"/>
      <c r="W100" s="37" t="s">
        <v>72</v>
      </c>
      <c r="X100" s="551">
        <f>IFERROR(X95/H95,"0")+IFERROR(X96/H96,"0")+IFERROR(X97/H97,"0")+IFERROR(X98/H98,"0")+IFERROR(X99/H99,"0")</f>
        <v>100</v>
      </c>
      <c r="Y100" s="551">
        <f>IFERROR(Y95/H95,"0")+IFERROR(Y96/H96,"0")+IFERROR(Y97/H97,"0")+IFERROR(Y98/H98,"0")+IFERROR(Y99/H99,"0")</f>
        <v>100</v>
      </c>
      <c r="Z100" s="551">
        <f>IFERROR(IF(Z95="",0,Z95),"0")+IFERROR(IF(Z96="",0,Z96),"0")+IFERROR(IF(Z97="",0,Z97),"0")+IFERROR(IF(Z98="",0,Z98),"0")+IFERROR(IF(Z99="",0,Z99),"0")</f>
        <v>0.65100000000000002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71</v>
      </c>
      <c r="Q101" s="558"/>
      <c r="R101" s="558"/>
      <c r="S101" s="558"/>
      <c r="T101" s="558"/>
      <c r="U101" s="558"/>
      <c r="V101" s="559"/>
      <c r="W101" s="37" t="s">
        <v>69</v>
      </c>
      <c r="X101" s="551">
        <f>IFERROR(SUM(X95:X99),"0")</f>
        <v>270</v>
      </c>
      <c r="Y101" s="551">
        <f>IFERROR(SUM(Y95:Y99),"0")</f>
        <v>270</v>
      </c>
      <c r="Z101" s="37"/>
      <c r="AA101" s="552"/>
      <c r="AB101" s="552"/>
      <c r="AC101" s="552"/>
    </row>
    <row r="102" spans="1:68" ht="16.5" hidden="1" customHeight="1" x14ac:dyDescent="0.25">
      <c r="A102" s="600" t="s">
        <v>203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103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204</v>
      </c>
      <c r="B104" s="54" t="s">
        <v>205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207</v>
      </c>
      <c r="B105" s="54" t="s">
        <v>208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69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71</v>
      </c>
      <c r="Q108" s="558"/>
      <c r="R108" s="558"/>
      <c r="S108" s="558"/>
      <c r="T108" s="558"/>
      <c r="U108" s="558"/>
      <c r="V108" s="559"/>
      <c r="W108" s="37" t="s">
        <v>72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71</v>
      </c>
      <c r="Q109" s="558"/>
      <c r="R109" s="558"/>
      <c r="S109" s="558"/>
      <c r="T109" s="558"/>
      <c r="U109" s="558"/>
      <c r="V109" s="559"/>
      <c r="W109" s="37" t="s">
        <v>69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139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71</v>
      </c>
      <c r="Q114" s="558"/>
      <c r="R114" s="558"/>
      <c r="S114" s="558"/>
      <c r="T114" s="558"/>
      <c r="U114" s="558"/>
      <c r="V114" s="559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71</v>
      </c>
      <c r="Q115" s="558"/>
      <c r="R115" s="558"/>
      <c r="S115" s="558"/>
      <c r="T115" s="558"/>
      <c r="U115" s="558"/>
      <c r="V115" s="559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73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69</v>
      </c>
      <c r="X119" s="549">
        <v>747.9</v>
      </c>
      <c r="Y119" s="550">
        <f>IFERROR(IF(X119="",0,CEILING((X119/$H119),1)*$H119),"")</f>
        <v>747.90000000000009</v>
      </c>
      <c r="Z119" s="36">
        <f>IFERROR(IF(Y119=0,"",ROUNDUP(Y119/H119,0)*0.00651),"")</f>
        <v>1.8032700000000002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817.70399999999995</v>
      </c>
      <c r="BN119" s="64">
        <f>IFERROR(Y119*I119/H119,"0")</f>
        <v>817.70400000000006</v>
      </c>
      <c r="BO119" s="64">
        <f>IFERROR(1/J119*(X119/H119),"0")</f>
        <v>1.5219780219780221</v>
      </c>
      <c r="BP119" s="64">
        <f>IFERROR(1/J119*(Y119/H119),"0")</f>
        <v>1.5219780219780221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69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71</v>
      </c>
      <c r="Q121" s="558"/>
      <c r="R121" s="558"/>
      <c r="S121" s="558"/>
      <c r="T121" s="558"/>
      <c r="U121" s="558"/>
      <c r="V121" s="559"/>
      <c r="W121" s="37" t="s">
        <v>72</v>
      </c>
      <c r="X121" s="551">
        <f>IFERROR(X117/H117,"0")+IFERROR(X118/H118,"0")+IFERROR(X119/H119,"0")+IFERROR(X120/H120,"0")</f>
        <v>277</v>
      </c>
      <c r="Y121" s="551">
        <f>IFERROR(Y117/H117,"0")+IFERROR(Y118/H118,"0")+IFERROR(Y119/H119,"0")+IFERROR(Y120/H120,"0")</f>
        <v>277</v>
      </c>
      <c r="Z121" s="551">
        <f>IFERROR(IF(Z117="",0,Z117),"0")+IFERROR(IF(Z118="",0,Z118),"0")+IFERROR(IF(Z119="",0,Z119),"0")+IFERROR(IF(Z120="",0,Z120),"0")</f>
        <v>1.8032700000000002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71</v>
      </c>
      <c r="Q122" s="558"/>
      <c r="R122" s="558"/>
      <c r="S122" s="558"/>
      <c r="T122" s="558"/>
      <c r="U122" s="558"/>
      <c r="V122" s="559"/>
      <c r="W122" s="37" t="s">
        <v>69</v>
      </c>
      <c r="X122" s="551">
        <f>IFERROR(SUM(X117:X120),"0")</f>
        <v>747.9</v>
      </c>
      <c r="Y122" s="551">
        <f>IFERROR(SUM(Y117:Y120),"0")</f>
        <v>747.90000000000009</v>
      </c>
      <c r="Z122" s="37"/>
      <c r="AA122" s="552"/>
      <c r="AB122" s="552"/>
      <c r="AC122" s="552"/>
    </row>
    <row r="123" spans="1:68" ht="14.25" hidden="1" customHeight="1" x14ac:dyDescent="0.25">
      <c r="A123" s="553" t="s">
        <v>174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69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71</v>
      </c>
      <c r="Q126" s="558"/>
      <c r="R126" s="558"/>
      <c r="S126" s="558"/>
      <c r="T126" s="558"/>
      <c r="U126" s="558"/>
      <c r="V126" s="559"/>
      <c r="W126" s="37" t="s">
        <v>72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71</v>
      </c>
      <c r="Q127" s="558"/>
      <c r="R127" s="558"/>
      <c r="S127" s="558"/>
      <c r="T127" s="558"/>
      <c r="U127" s="558"/>
      <c r="V127" s="559"/>
      <c r="W127" s="37" t="s">
        <v>69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236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103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1"/>
      <c r="R130" s="561"/>
      <c r="S130" s="561"/>
      <c r="T130" s="562"/>
      <c r="U130" s="34"/>
      <c r="V130" s="34"/>
      <c r="W130" s="35" t="s">
        <v>69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4301011562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1"/>
      <c r="R131" s="561"/>
      <c r="S131" s="561"/>
      <c r="T131" s="562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71</v>
      </c>
      <c r="Q132" s="558"/>
      <c r="R132" s="558"/>
      <c r="S132" s="558"/>
      <c r="T132" s="558"/>
      <c r="U132" s="558"/>
      <c r="V132" s="559"/>
      <c r="W132" s="37" t="s">
        <v>72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71</v>
      </c>
      <c r="Q133" s="558"/>
      <c r="R133" s="558"/>
      <c r="S133" s="558"/>
      <c r="T133" s="558"/>
      <c r="U133" s="558"/>
      <c r="V133" s="559"/>
      <c r="W133" s="37" t="s">
        <v>69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64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69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71</v>
      </c>
      <c r="Q137" s="558"/>
      <c r="R137" s="558"/>
      <c r="S137" s="558"/>
      <c r="T137" s="558"/>
      <c r="U137" s="558"/>
      <c r="V137" s="559"/>
      <c r="W137" s="37" t="s">
        <v>72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71</v>
      </c>
      <c r="Q138" s="558"/>
      <c r="R138" s="558"/>
      <c r="S138" s="558"/>
      <c r="T138" s="558"/>
      <c r="U138" s="558"/>
      <c r="V138" s="559"/>
      <c r="W138" s="37" t="s">
        <v>69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73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69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71</v>
      </c>
      <c r="Q142" s="558"/>
      <c r="R142" s="558"/>
      <c r="S142" s="558"/>
      <c r="T142" s="558"/>
      <c r="U142" s="558"/>
      <c r="V142" s="559"/>
      <c r="W142" s="37" t="s">
        <v>72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71</v>
      </c>
      <c r="Q143" s="558"/>
      <c r="R143" s="558"/>
      <c r="S143" s="558"/>
      <c r="T143" s="558"/>
      <c r="U143" s="558"/>
      <c r="V143" s="559"/>
      <c r="W143" s="37" t="s">
        <v>69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101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103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71</v>
      </c>
      <c r="Q147" s="558"/>
      <c r="R147" s="558"/>
      <c r="S147" s="558"/>
      <c r="T147" s="558"/>
      <c r="U147" s="558"/>
      <c r="V147" s="559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71</v>
      </c>
      <c r="Q148" s="558"/>
      <c r="R148" s="558"/>
      <c r="S148" s="558"/>
      <c r="T148" s="558"/>
      <c r="U148" s="558"/>
      <c r="V148" s="559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64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71</v>
      </c>
      <c r="Q153" s="558"/>
      <c r="R153" s="558"/>
      <c r="S153" s="558"/>
      <c r="T153" s="558"/>
      <c r="U153" s="558"/>
      <c r="V153" s="559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71</v>
      </c>
      <c r="Q154" s="558"/>
      <c r="R154" s="558"/>
      <c r="S154" s="558"/>
      <c r="T154" s="558"/>
      <c r="U154" s="558"/>
      <c r="V154" s="559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260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261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139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71</v>
      </c>
      <c r="Q159" s="558"/>
      <c r="R159" s="558"/>
      <c r="S159" s="558"/>
      <c r="T159" s="558"/>
      <c r="U159" s="558"/>
      <c r="V159" s="559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71</v>
      </c>
      <c r="Q160" s="558"/>
      <c r="R160" s="558"/>
      <c r="S160" s="558"/>
      <c r="T160" s="558"/>
      <c r="U160" s="558"/>
      <c r="V160" s="559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64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69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71</v>
      </c>
      <c r="Q171" s="558"/>
      <c r="R171" s="558"/>
      <c r="S171" s="558"/>
      <c r="T171" s="558"/>
      <c r="U171" s="558"/>
      <c r="V171" s="559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71</v>
      </c>
      <c r="Q172" s="558"/>
      <c r="R172" s="558"/>
      <c r="S172" s="558"/>
      <c r="T172" s="558"/>
      <c r="U172" s="558"/>
      <c r="V172" s="559"/>
      <c r="W172" s="37" t="s">
        <v>69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53" t="s">
        <v>95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69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69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71</v>
      </c>
      <c r="Q177" s="558"/>
      <c r="R177" s="558"/>
      <c r="S177" s="558"/>
      <c r="T177" s="558"/>
      <c r="U177" s="558"/>
      <c r="V177" s="559"/>
      <c r="W177" s="37" t="s">
        <v>72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71</v>
      </c>
      <c r="Q178" s="558"/>
      <c r="R178" s="558"/>
      <c r="S178" s="558"/>
      <c r="T178" s="558"/>
      <c r="U178" s="558"/>
      <c r="V178" s="559"/>
      <c r="W178" s="37" t="s">
        <v>69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298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69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71</v>
      </c>
      <c r="Q181" s="558"/>
      <c r="R181" s="558"/>
      <c r="S181" s="558"/>
      <c r="T181" s="558"/>
      <c r="U181" s="558"/>
      <c r="V181" s="559"/>
      <c r="W181" s="37" t="s">
        <v>72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71</v>
      </c>
      <c r="Q182" s="558"/>
      <c r="R182" s="558"/>
      <c r="S182" s="558"/>
      <c r="T182" s="558"/>
      <c r="U182" s="558"/>
      <c r="V182" s="559"/>
      <c r="W182" s="37" t="s">
        <v>69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301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103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71</v>
      </c>
      <c r="Q187" s="558"/>
      <c r="R187" s="558"/>
      <c r="S187" s="558"/>
      <c r="T187" s="558"/>
      <c r="U187" s="558"/>
      <c r="V187" s="559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71</v>
      </c>
      <c r="Q188" s="558"/>
      <c r="R188" s="558"/>
      <c r="S188" s="558"/>
      <c r="T188" s="558"/>
      <c r="U188" s="558"/>
      <c r="V188" s="559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139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71</v>
      </c>
      <c r="Q192" s="558"/>
      <c r="R192" s="558"/>
      <c r="S192" s="558"/>
      <c r="T192" s="558"/>
      <c r="U192" s="558"/>
      <c r="V192" s="559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71</v>
      </c>
      <c r="Q193" s="558"/>
      <c r="R193" s="558"/>
      <c r="S193" s="558"/>
      <c r="T193" s="558"/>
      <c r="U193" s="558"/>
      <c r="V193" s="559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64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102.6</v>
      </c>
      <c r="Y199" s="550">
        <f t="shared" si="21"/>
        <v>102.60000000000001</v>
      </c>
      <c r="Z199" s="36">
        <f>IFERROR(IF(Y199=0,"",ROUNDUP(Y199/H199,0)*0.00502),"")</f>
        <v>0.28614000000000001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110.00999999999998</v>
      </c>
      <c r="BN199" s="64">
        <f t="shared" si="23"/>
        <v>110.00999999999999</v>
      </c>
      <c r="BO199" s="64">
        <f t="shared" si="24"/>
        <v>0.24358974358974358</v>
      </c>
      <c r="BP199" s="64">
        <f t="shared" si="25"/>
        <v>0.24358974358974361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69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69</v>
      </c>
      <c r="X201" s="549">
        <v>151.19999999999999</v>
      </c>
      <c r="Y201" s="550">
        <f t="shared" si="21"/>
        <v>151.20000000000002</v>
      </c>
      <c r="Z201" s="36">
        <f>IFERROR(IF(Y201=0,"",ROUNDUP(Y201/H201,0)*0.00502),"")</f>
        <v>0.42168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159.6</v>
      </c>
      <c r="BN201" s="64">
        <f t="shared" si="23"/>
        <v>159.60000000000002</v>
      </c>
      <c r="BO201" s="64">
        <f t="shared" si="24"/>
        <v>0.35897435897435898</v>
      </c>
      <c r="BP201" s="64">
        <f t="shared" si="25"/>
        <v>0.35897435897435909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69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71</v>
      </c>
      <c r="Q203" s="558"/>
      <c r="R203" s="558"/>
      <c r="S203" s="558"/>
      <c r="T203" s="558"/>
      <c r="U203" s="558"/>
      <c r="V203" s="559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140.99999999999997</v>
      </c>
      <c r="Y203" s="551">
        <f>IFERROR(Y195/H195,"0")+IFERROR(Y196/H196,"0")+IFERROR(Y197/H197,"0")+IFERROR(Y198/H198,"0")+IFERROR(Y199/H199,"0")+IFERROR(Y200/H200,"0")+IFERROR(Y201/H201,"0")+IFERROR(Y202/H202,"0")</f>
        <v>141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0.70782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71</v>
      </c>
      <c r="Q204" s="558"/>
      <c r="R204" s="558"/>
      <c r="S204" s="558"/>
      <c r="T204" s="558"/>
      <c r="U204" s="558"/>
      <c r="V204" s="559"/>
      <c r="W204" s="37" t="s">
        <v>69</v>
      </c>
      <c r="X204" s="551">
        <f>IFERROR(SUM(X195:X202),"0")</f>
        <v>253.79999999999998</v>
      </c>
      <c r="Y204" s="551">
        <f>IFERROR(SUM(Y195:Y202),"0")</f>
        <v>253.8</v>
      </c>
      <c r="Z204" s="37"/>
      <c r="AA204" s="552"/>
      <c r="AB204" s="552"/>
      <c r="AC204" s="552"/>
    </row>
    <row r="205" spans="1:68" ht="14.25" hidden="1" customHeight="1" x14ac:dyDescent="0.25">
      <c r="A205" s="553" t="s">
        <v>73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278.39999999999998</v>
      </c>
      <c r="Y209" s="550">
        <f t="shared" si="26"/>
        <v>278.39999999999998</v>
      </c>
      <c r="Z209" s="36">
        <f t="shared" ref="Z209:Z214" si="31">IFERROR(IF(Y209=0,"",ROUNDUP(Y209/H209,0)*0.00651),"")</f>
        <v>0.75516000000000005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309.72000000000003</v>
      </c>
      <c r="BN209" s="64">
        <f t="shared" si="28"/>
        <v>309.72000000000003</v>
      </c>
      <c r="BO209" s="64">
        <f t="shared" si="29"/>
        <v>0.63736263736263743</v>
      </c>
      <c r="BP209" s="64">
        <f t="shared" si="30"/>
        <v>0.63736263736263743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124.8</v>
      </c>
      <c r="Y211" s="550">
        <f t="shared" si="26"/>
        <v>124.8</v>
      </c>
      <c r="Z211" s="36">
        <f t="shared" si="31"/>
        <v>0.33851999999999999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137.90400000000002</v>
      </c>
      <c r="BN211" s="64">
        <f t="shared" si="28"/>
        <v>137.90400000000002</v>
      </c>
      <c r="BO211" s="64">
        <f t="shared" si="29"/>
        <v>0.28571428571428575</v>
      </c>
      <c r="BP211" s="64">
        <f t="shared" si="30"/>
        <v>0.28571428571428575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69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69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71</v>
      </c>
      <c r="Q215" s="558"/>
      <c r="R215" s="558"/>
      <c r="S215" s="558"/>
      <c r="T215" s="558"/>
      <c r="U215" s="558"/>
      <c r="V215" s="559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168</v>
      </c>
      <c r="Y215" s="551">
        <f>IFERROR(Y206/H206,"0")+IFERROR(Y207/H207,"0")+IFERROR(Y208/H208,"0")+IFERROR(Y209/H209,"0")+IFERROR(Y210/H210,"0")+IFERROR(Y211/H211,"0")+IFERROR(Y212/H212,"0")+IFERROR(Y213/H213,"0")+IFERROR(Y214/H214,"0")</f>
        <v>168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1.09368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71</v>
      </c>
      <c r="Q216" s="558"/>
      <c r="R216" s="558"/>
      <c r="S216" s="558"/>
      <c r="T216" s="558"/>
      <c r="U216" s="558"/>
      <c r="V216" s="559"/>
      <c r="W216" s="37" t="s">
        <v>69</v>
      </c>
      <c r="X216" s="551">
        <f>IFERROR(SUM(X206:X214),"0")</f>
        <v>403.2</v>
      </c>
      <c r="Y216" s="551">
        <f>IFERROR(SUM(Y206:Y214),"0")</f>
        <v>403.2</v>
      </c>
      <c r="Z216" s="37"/>
      <c r="AA216" s="552"/>
      <c r="AB216" s="552"/>
      <c r="AC216" s="552"/>
    </row>
    <row r="217" spans="1:68" ht="14.25" hidden="1" customHeight="1" x14ac:dyDescent="0.25">
      <c r="A217" s="553" t="s">
        <v>174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69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69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71</v>
      </c>
      <c r="Q220" s="558"/>
      <c r="R220" s="558"/>
      <c r="S220" s="558"/>
      <c r="T220" s="558"/>
      <c r="U220" s="558"/>
      <c r="V220" s="559"/>
      <c r="W220" s="37" t="s">
        <v>72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71</v>
      </c>
      <c r="Q221" s="558"/>
      <c r="R221" s="558"/>
      <c r="S221" s="558"/>
      <c r="T221" s="558"/>
      <c r="U221" s="558"/>
      <c r="V221" s="559"/>
      <c r="W221" s="37" t="s">
        <v>69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361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103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69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71</v>
      </c>
      <c r="Q231" s="558"/>
      <c r="R231" s="558"/>
      <c r="S231" s="558"/>
      <c r="T231" s="558"/>
      <c r="U231" s="558"/>
      <c r="V231" s="559"/>
      <c r="W231" s="37" t="s">
        <v>72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71</v>
      </c>
      <c r="Q232" s="558"/>
      <c r="R232" s="558"/>
      <c r="S232" s="558"/>
      <c r="T232" s="558"/>
      <c r="U232" s="558"/>
      <c r="V232" s="559"/>
      <c r="W232" s="37" t="s">
        <v>69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139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71</v>
      </c>
      <c r="Q235" s="558"/>
      <c r="R235" s="558"/>
      <c r="S235" s="558"/>
      <c r="T235" s="558"/>
      <c r="U235" s="558"/>
      <c r="V235" s="559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71</v>
      </c>
      <c r="Q236" s="558"/>
      <c r="R236" s="558"/>
      <c r="S236" s="558"/>
      <c r="T236" s="558"/>
      <c r="U236" s="558"/>
      <c r="V236" s="559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384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27" t="s">
        <v>387</v>
      </c>
      <c r="Q238" s="561"/>
      <c r="R238" s="561"/>
      <c r="S238" s="561"/>
      <c r="T238" s="562"/>
      <c r="U238" s="34"/>
      <c r="V238" s="34"/>
      <c r="W238" s="35" t="s">
        <v>69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71</v>
      </c>
      <c r="Q239" s="558"/>
      <c r="R239" s="558"/>
      <c r="S239" s="558"/>
      <c r="T239" s="558"/>
      <c r="U239" s="558"/>
      <c r="V239" s="559"/>
      <c r="W239" s="37" t="s">
        <v>72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71</v>
      </c>
      <c r="Q240" s="558"/>
      <c r="R240" s="558"/>
      <c r="S240" s="558"/>
      <c r="T240" s="558"/>
      <c r="U240" s="558"/>
      <c r="V240" s="559"/>
      <c r="W240" s="37" t="s">
        <v>69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389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1" t="s">
        <v>395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400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416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61" t="s">
        <v>421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17" t="s">
        <v>428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430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125</v>
      </c>
      <c r="M269" s="33" t="s">
        <v>77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127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440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447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452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453</v>
      </c>
      <c r="B288" s="54" t="s">
        <v>454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456</v>
      </c>
      <c r="B289" s="54" t="s">
        <v>457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459</v>
      </c>
      <c r="B290" s="54" t="s">
        <v>460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/>
      <c r="M290" s="33" t="s">
        <v>77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455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174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3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34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701.4</v>
      </c>
      <c r="Y335" s="550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785.56799999999987</v>
      </c>
      <c r="BN335" s="64">
        <f>IFERROR(Y335*I335/H335,"0")</f>
        <v>785.56799999999987</v>
      </c>
      <c r="BO335" s="64">
        <f>IFERROR(1/J335*(X335/H335),"0")</f>
        <v>1.8351648351648353</v>
      </c>
      <c r="BP335" s="64">
        <f>IFERROR(1/J335*(Y335/H335),"0")</f>
        <v>1.8351648351648353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220.5</v>
      </c>
      <c r="Y336" s="550">
        <f>IFERROR(IF(X336="",0,CEILING((X336/$H336),1)*$H336),"")</f>
        <v>220.5</v>
      </c>
      <c r="Z336" s="36">
        <f>IFERROR(IF(Y336=0,"",ROUNDUP(Y336/H336,0)*0.00651),"")</f>
        <v>0.68354999999999999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245.69999999999996</v>
      </c>
      <c r="BN336" s="64">
        <f>IFERROR(Y336*I336/H336,"0")</f>
        <v>245.69999999999996</v>
      </c>
      <c r="BO336" s="64">
        <f>IFERROR(1/J336*(X336/H336),"0")</f>
        <v>0.57692307692307698</v>
      </c>
      <c r="BP336" s="64">
        <f>IFERROR(1/J336*(Y336/H336),"0")</f>
        <v>0.57692307692307698</v>
      </c>
    </row>
    <row r="337" spans="1:68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439</v>
      </c>
      <c r="Y337" s="551">
        <f>IFERROR(Y334/H334,"0")+IFERROR(Y335/H335,"0")+IFERROR(Y336/H336,"0")</f>
        <v>439</v>
      </c>
      <c r="Z337" s="551">
        <f>IFERROR(IF(Z334="",0,Z334),"0")+IFERROR(IF(Z335="",0,Z335),"0")+IFERROR(IF(Z336="",0,Z336),"0")</f>
        <v>2.8578899999999998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921.9</v>
      </c>
      <c r="Y338" s="551">
        <f>IFERROR(SUM(Y334:Y336),"0")</f>
        <v>921.9</v>
      </c>
      <c r="Z338" s="37"/>
      <c r="AA338" s="552"/>
      <c r="AB338" s="552"/>
      <c r="AC338" s="552"/>
    </row>
    <row r="339" spans="1:68" ht="27.75" hidden="1" customHeight="1" x14ac:dyDescent="0.2">
      <c r="A339" s="597" t="s">
        <v>541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hidden="1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37.5" hidden="1" customHeight="1" x14ac:dyDescent="0.25">
      <c r="A344" s="54" t="s">
        <v>549</v>
      </c>
      <c r="B344" s="54" t="s">
        <v>550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hidden="1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0</v>
      </c>
      <c r="Y349" s="551">
        <f>IFERROR(Y342/H342,"0")+IFERROR(Y343/H343,"0")+IFERROR(Y344/H344,"0")+IFERROR(Y345/H345,"0")+IFERROR(Y346/H346,"0")+IFERROR(Y347/H347,"0")+IFERROR(Y348/H348,"0")</f>
        <v>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52"/>
      <c r="AB349" s="552"/>
      <c r="AC349" s="552"/>
    </row>
    <row r="350" spans="1:68" hidden="1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0</v>
      </c>
      <c r="Y350" s="551">
        <f>IFERROR(SUM(Y342:Y348),"0")</f>
        <v>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139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hidden="1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174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7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174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597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139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653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0" t="s">
        <v>662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663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664</v>
      </c>
      <c r="B433" s="54" t="s">
        <v>665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15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663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hidden="1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139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720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139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174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139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5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764</v>
      </c>
      <c r="Q501" s="591"/>
      <c r="R501" s="591"/>
      <c r="S501" s="591"/>
      <c r="T501" s="591"/>
      <c r="U501" s="591"/>
      <c r="V501" s="592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3964.3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3964.3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765</v>
      </c>
      <c r="Q502" s="591"/>
      <c r="R502" s="591"/>
      <c r="S502" s="591"/>
      <c r="T502" s="591"/>
      <c r="U502" s="591"/>
      <c r="V502" s="592"/>
      <c r="W502" s="37" t="s">
        <v>69</v>
      </c>
      <c r="X502" s="551">
        <f>IFERROR(SUM(BM22:BM498),"0")</f>
        <v>4295.0559999999996</v>
      </c>
      <c r="Y502" s="551">
        <f>IFERROR(SUM(BN22:BN498),"0")</f>
        <v>4295.0559999999996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766</v>
      </c>
      <c r="Q503" s="591"/>
      <c r="R503" s="591"/>
      <c r="S503" s="591"/>
      <c r="T503" s="591"/>
      <c r="U503" s="591"/>
      <c r="V503" s="592"/>
      <c r="W503" s="37" t="s">
        <v>767</v>
      </c>
      <c r="X503" s="38">
        <f>ROUNDUP(SUM(BO22:BO498),0)</f>
        <v>9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768</v>
      </c>
      <c r="Q504" s="591"/>
      <c r="R504" s="591"/>
      <c r="S504" s="591"/>
      <c r="T504" s="591"/>
      <c r="U504" s="591"/>
      <c r="V504" s="592"/>
      <c r="W504" s="37" t="s">
        <v>69</v>
      </c>
      <c r="X504" s="551">
        <f>GrossWeightTotal+PalletQtyTotal*25</f>
        <v>4520.0559999999996</v>
      </c>
      <c r="Y504" s="551">
        <f>GrossWeightTotalR+PalletQtyTotalR*25</f>
        <v>4520.0559999999996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769</v>
      </c>
      <c r="Q505" s="591"/>
      <c r="R505" s="591"/>
      <c r="S505" s="591"/>
      <c r="T505" s="591"/>
      <c r="U505" s="591"/>
      <c r="V505" s="592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1440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1440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770</v>
      </c>
      <c r="Q506" s="591"/>
      <c r="R506" s="591"/>
      <c r="S506" s="591"/>
      <c r="T506" s="591"/>
      <c r="U506" s="591"/>
      <c r="V506" s="592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9.9549599999999998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3" t="s">
        <v>101</v>
      </c>
      <c r="D508" s="670"/>
      <c r="E508" s="670"/>
      <c r="F508" s="670"/>
      <c r="G508" s="670"/>
      <c r="H508" s="671"/>
      <c r="I508" s="573" t="s">
        <v>260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541</v>
      </c>
      <c r="U508" s="671"/>
      <c r="V508" s="573" t="s">
        <v>597</v>
      </c>
      <c r="W508" s="670"/>
      <c r="X508" s="670"/>
      <c r="Y508" s="671"/>
      <c r="Z508" s="546" t="s">
        <v>653</v>
      </c>
      <c r="AA508" s="573" t="s">
        <v>720</v>
      </c>
      <c r="AB508" s="671"/>
      <c r="AC508" s="52"/>
      <c r="AF508" s="547"/>
    </row>
    <row r="509" spans="1:68" ht="14.25" customHeight="1" thickTop="1" x14ac:dyDescent="0.2">
      <c r="A509" s="629" t="s">
        <v>773</v>
      </c>
      <c r="B509" s="573" t="s">
        <v>63</v>
      </c>
      <c r="C509" s="573" t="s">
        <v>102</v>
      </c>
      <c r="D509" s="573" t="s">
        <v>119</v>
      </c>
      <c r="E509" s="573" t="s">
        <v>181</v>
      </c>
      <c r="F509" s="573" t="s">
        <v>203</v>
      </c>
      <c r="G509" s="573" t="s">
        <v>236</v>
      </c>
      <c r="H509" s="573" t="s">
        <v>101</v>
      </c>
      <c r="I509" s="573" t="s">
        <v>261</v>
      </c>
      <c r="J509" s="573" t="s">
        <v>301</v>
      </c>
      <c r="K509" s="573" t="s">
        <v>361</v>
      </c>
      <c r="L509" s="573" t="s">
        <v>400</v>
      </c>
      <c r="M509" s="573" t="s">
        <v>416</v>
      </c>
      <c r="N509" s="547"/>
      <c r="O509" s="573" t="s">
        <v>430</v>
      </c>
      <c r="P509" s="573" t="s">
        <v>440</v>
      </c>
      <c r="Q509" s="573" t="s">
        <v>447</v>
      </c>
      <c r="R509" s="573" t="s">
        <v>452</v>
      </c>
      <c r="S509" s="573" t="s">
        <v>531</v>
      </c>
      <c r="T509" s="573" t="s">
        <v>542</v>
      </c>
      <c r="U509" s="573" t="s">
        <v>577</v>
      </c>
      <c r="V509" s="573" t="s">
        <v>598</v>
      </c>
      <c r="W509" s="573" t="s">
        <v>630</v>
      </c>
      <c r="X509" s="573" t="s">
        <v>645</v>
      </c>
      <c r="Y509" s="573" t="s">
        <v>649</v>
      </c>
      <c r="Z509" s="573" t="s">
        <v>653</v>
      </c>
      <c r="AA509" s="573" t="s">
        <v>720</v>
      </c>
      <c r="AB509" s="573" t="s">
        <v>759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400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517.5</v>
      </c>
      <c r="E511" s="46">
        <f>IFERROR(Y89*1,"0")+IFERROR(Y90*1,"0")+IFERROR(Y91*1,"0")+IFERROR(Y95*1,"0")+IFERROR(Y96*1,"0")+IFERROR(Y97*1,"0")+IFERROR(Y98*1,"0")+IFERROR(Y99*1,"0")</f>
        <v>720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747.90000000000009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657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921.9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ZyHTvHFuE3mDjR1k2HXWnJCvoRN/H9Ea6moaFaVQ/9NkCHt1Dvli/CrS9anEaQb3oqEqcqh/9FX+2NBkY0yu4w==" saltValue="SL0FEG6Zccp7pBncNUytsA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00,00"/>
        <filter val="102,60"/>
        <filter val="115,00"/>
        <filter val="124,80"/>
        <filter val="141,00"/>
        <filter val="151,20"/>
        <filter val="168,00"/>
        <filter val="220,50"/>
        <filter val="253,80"/>
        <filter val="270,00"/>
        <filter val="277,00"/>
        <filter val="278,40"/>
        <filter val="3 964,30"/>
        <filter val="4 295,06"/>
        <filter val="4 520,06"/>
        <filter val="400,00"/>
        <filter val="403,20"/>
        <filter val="439,00"/>
        <filter val="450,00"/>
        <filter val="517,50"/>
        <filter val="701,40"/>
        <filter val="747,90"/>
        <filter val="9"/>
        <filter val="921,9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2:X344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69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h6S/vtXGOVqx8Efo/eaE0e7JfxmznhFDKkV7LStvm2TXrf14pSt75fJ4hFOg3ajMx74UFfAGOF6j0nYOwzB4/A==" saltValue="x/rlNH8w/slALe6RWG3w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