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DC257E-20D9-4B54-AAE5-97837B5B5B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25" i="1" l="1"/>
  <c r="BN125" i="1"/>
  <c r="Z125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7" i="1"/>
  <c r="BN297" i="1"/>
  <c r="Z297" i="1"/>
  <c r="BP327" i="1"/>
  <c r="BN327" i="1"/>
  <c r="Z327" i="1"/>
  <c r="BP357" i="1"/>
  <c r="BN357" i="1"/>
  <c r="Z357" i="1"/>
  <c r="BP391" i="1"/>
  <c r="BN391" i="1"/>
  <c r="Z391" i="1"/>
  <c r="BP432" i="1"/>
  <c r="BN432" i="1"/>
  <c r="Z432" i="1"/>
  <c r="BP446" i="1"/>
  <c r="BN446" i="1"/>
  <c r="Z446" i="1"/>
  <c r="BP476" i="1"/>
  <c r="BN476" i="1"/>
  <c r="Z476" i="1"/>
  <c r="B511" i="1"/>
  <c r="X503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5" i="1"/>
  <c r="BN105" i="1"/>
  <c r="BP111" i="1"/>
  <c r="BN111" i="1"/>
  <c r="Z111" i="1"/>
  <c r="BP151" i="1"/>
  <c r="BN151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54" i="1"/>
  <c r="BN254" i="1"/>
  <c r="Z254" i="1"/>
  <c r="BP309" i="1"/>
  <c r="BN309" i="1"/>
  <c r="Z309" i="1"/>
  <c r="BP344" i="1"/>
  <c r="BN344" i="1"/>
  <c r="Z344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3" i="1"/>
  <c r="BN433" i="1"/>
  <c r="Z433" i="1"/>
  <c r="BP456" i="1"/>
  <c r="BN456" i="1"/>
  <c r="Z456" i="1"/>
  <c r="BP477" i="1"/>
  <c r="BN477" i="1"/>
  <c r="Z477" i="1"/>
  <c r="I511" i="1"/>
  <c r="Y171" i="1"/>
  <c r="BP78" i="1"/>
  <c r="BN78" i="1"/>
  <c r="Z78" i="1"/>
  <c r="BP98" i="1"/>
  <c r="BN98" i="1"/>
  <c r="Z98" i="1"/>
  <c r="BP113" i="1"/>
  <c r="BN113" i="1"/>
  <c r="Z113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Y220" i="1"/>
  <c r="BP218" i="1"/>
  <c r="BN218" i="1"/>
  <c r="Z218" i="1"/>
  <c r="BP245" i="1"/>
  <c r="BN245" i="1"/>
  <c r="Z245" i="1"/>
  <c r="BP259" i="1"/>
  <c r="BN259" i="1"/>
  <c r="Z259" i="1"/>
  <c r="BP268" i="1"/>
  <c r="BN268" i="1"/>
  <c r="Z268" i="1"/>
  <c r="BP299" i="1"/>
  <c r="BN299" i="1"/>
  <c r="Z299" i="1"/>
  <c r="X502" i="1"/>
  <c r="X504" i="1" s="1"/>
  <c r="X50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BP89" i="1"/>
  <c r="BN89" i="1"/>
  <c r="Z89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Z202" i="1"/>
  <c r="BP212" i="1"/>
  <c r="BN212" i="1"/>
  <c r="Z212" i="1"/>
  <c r="BP227" i="1"/>
  <c r="BN227" i="1"/>
  <c r="Z227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Y325" i="1"/>
  <c r="BP320" i="1"/>
  <c r="BN320" i="1"/>
  <c r="Z320" i="1"/>
  <c r="Y324" i="1"/>
  <c r="BP329" i="1"/>
  <c r="BN329" i="1"/>
  <c r="Z329" i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100" i="1"/>
  <c r="F511" i="1"/>
  <c r="Y115" i="1"/>
  <c r="Y121" i="1"/>
  <c r="H511" i="1"/>
  <c r="Y153" i="1"/>
  <c r="J511" i="1"/>
  <c r="Y204" i="1"/>
  <c r="Y232" i="1"/>
  <c r="BP315" i="1"/>
  <c r="BN315" i="1"/>
  <c r="Z315" i="1"/>
  <c r="BP321" i="1"/>
  <c r="BN321" i="1"/>
  <c r="Z321" i="1"/>
  <c r="BP336" i="1"/>
  <c r="BN336" i="1"/>
  <c r="Z336" i="1"/>
  <c r="BP342" i="1"/>
  <c r="BN342" i="1"/>
  <c r="Z342" i="1"/>
  <c r="BP352" i="1"/>
  <c r="BN352" i="1"/>
  <c r="Z352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S511" i="1"/>
  <c r="Y337" i="1"/>
  <c r="Y379" i="1"/>
  <c r="Y458" i="1"/>
  <c r="Y489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BN202" i="1"/>
  <c r="Y203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11" i="1"/>
  <c r="Z90" i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BN207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47" i="1"/>
  <c r="Y246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BP358" i="1"/>
  <c r="BN358" i="1"/>
  <c r="Z358" i="1"/>
  <c r="Y360" i="1"/>
  <c r="BP368" i="1"/>
  <c r="BN368" i="1"/>
  <c r="Z368" i="1"/>
  <c r="Z370" i="1" s="1"/>
  <c r="Y370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359" i="1"/>
  <c r="Z263" i="1"/>
  <c r="Z255" i="1"/>
  <c r="Z142" i="1"/>
  <c r="Z114" i="1"/>
  <c r="Z92" i="1"/>
  <c r="Z71" i="1"/>
  <c r="Z44" i="1"/>
  <c r="Z403" i="1"/>
  <c r="Z303" i="1"/>
  <c r="Z293" i="1"/>
  <c r="Z215" i="1"/>
  <c r="Z121" i="1"/>
  <c r="Z80" i="1"/>
  <c r="Z58" i="1"/>
  <c r="Z443" i="1"/>
  <c r="Y503" i="1"/>
  <c r="Z317" i="1"/>
  <c r="Z311" i="1"/>
  <c r="Z270" i="1"/>
  <c r="Z473" i="1"/>
  <c r="Z398" i="1"/>
  <c r="Z231" i="1"/>
  <c r="Z203" i="1"/>
  <c r="Z177" i="1"/>
  <c r="Z153" i="1"/>
  <c r="Z108" i="1"/>
  <c r="Z32" i="1"/>
  <c r="Y505" i="1"/>
  <c r="Y502" i="1"/>
  <c r="Z415" i="1"/>
  <c r="Y501" i="1"/>
  <c r="Y504" i="1" l="1"/>
  <c r="Z506" i="1"/>
</calcChain>
</file>

<file path=xl/sharedStrings.xml><?xml version="1.0" encoding="utf-8"?>
<sst xmlns="http://schemas.openxmlformats.org/spreadsheetml/2006/main" count="2206" uniqueCount="791">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</sst>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790</v>
      </c>
      <c r="I5" s="793"/>
      <c r="J5" s="793"/>
      <c r="K5" s="793"/>
      <c r="L5" s="793"/>
      <c r="M5" s="638"/>
      <c r="N5" s="58"/>
      <c r="P5" s="24" t="s">
        <v>10</v>
      </c>
      <c r="Q5" s="850">
        <v>45905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Пятница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12">
        <v>0.375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07"/>
      <c r="R10" s="708"/>
      <c r="U10" s="24" t="s">
        <v>23</v>
      </c>
      <c r="V10" s="616" t="s">
        <v>24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46"/>
      <c r="R11" s="647"/>
      <c r="U11" s="24" t="s">
        <v>27</v>
      </c>
      <c r="V11" s="810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29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30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31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32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8" t="s">
        <v>38</v>
      </c>
      <c r="D17" s="588" t="s">
        <v>39</v>
      </c>
      <c r="E17" s="664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63"/>
      <c r="R17" s="663"/>
      <c r="S17" s="663"/>
      <c r="T17" s="664"/>
      <c r="U17" s="873" t="s">
        <v>51</v>
      </c>
      <c r="V17" s="592"/>
      <c r="W17" s="588" t="s">
        <v>52</v>
      </c>
      <c r="X17" s="588" t="s">
        <v>53</v>
      </c>
      <c r="Y17" s="871" t="s">
        <v>54</v>
      </c>
      <c r="Z17" s="788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61</v>
      </c>
      <c r="V18" s="67" t="s">
        <v>62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63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150</v>
      </c>
      <c r="Y41" s="550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69</v>
      </c>
      <c r="X42" s="549">
        <v>240</v>
      </c>
      <c r="Y42" s="55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73.888888888888886</v>
      </c>
      <c r="Y44" s="551">
        <f>IFERROR(Y41/H41,"0")+IFERROR(Y42/H42,"0")+IFERROR(Y43/H43,"0")</f>
        <v>74</v>
      </c>
      <c r="Z44" s="551">
        <f>IFERROR(IF(Z41="",0,Z41),"0")+IFERROR(IF(Z42="",0,Z42),"0")+IFERROR(IF(Z43="",0,Z43),"0")</f>
        <v>0.80692000000000008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390</v>
      </c>
      <c r="Y45" s="551">
        <f>IFERROR(SUM(Y41:Y43),"0")</f>
        <v>391.20000000000005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180</v>
      </c>
      <c r="Y57" s="550">
        <f t="shared" si="6"/>
        <v>180</v>
      </c>
      <c r="Z57" s="36">
        <f>IFERROR(IF(Y57=0,"",ROUNDUP(Y57/H57,0)*0.00902),"")</f>
        <v>0.36080000000000001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188.39999999999998</v>
      </c>
      <c r="BN57" s="64">
        <f t="shared" si="8"/>
        <v>188.39999999999998</v>
      </c>
      <c r="BO57" s="64">
        <f t="shared" si="9"/>
        <v>0.30303030303030304</v>
      </c>
      <c r="BP57" s="64">
        <f t="shared" si="10"/>
        <v>0.30303030303030304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49.25925925925926</v>
      </c>
      <c r="Y58" s="551">
        <f>IFERROR(Y52/H52,"0")+IFERROR(Y53/H53,"0")+IFERROR(Y54/H54,"0")+IFERROR(Y55/H55,"0")+IFERROR(Y56/H56,"0")+IFERROR(Y57/H57,"0")</f>
        <v>50</v>
      </c>
      <c r="Z58" s="551">
        <f>IFERROR(IF(Z52="",0,Z52),"0")+IFERROR(IF(Z53="",0,Z53),"0")+IFERROR(IF(Z54="",0,Z54),"0")+IFERROR(IF(Z55="",0,Z55),"0")+IFERROR(IF(Z56="",0,Z56),"0")+IFERROR(IF(Z57="",0,Z57),"0")</f>
        <v>0.55059999999999998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280</v>
      </c>
      <c r="Y59" s="551">
        <f>IFERROR(SUM(Y52:Y57),"0")</f>
        <v>288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70</v>
      </c>
      <c r="Y61" s="55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69</v>
      </c>
      <c r="X64" s="549">
        <v>90</v>
      </c>
      <c r="Y64" s="550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71</v>
      </c>
      <c r="Q65" s="558"/>
      <c r="R65" s="558"/>
      <c r="S65" s="558"/>
      <c r="T65" s="558"/>
      <c r="U65" s="558"/>
      <c r="V65" s="559"/>
      <c r="W65" s="37" t="s">
        <v>72</v>
      </c>
      <c r="X65" s="551">
        <f>IFERROR(X61/H61,"0")+IFERROR(X62/H62,"0")+IFERROR(X63/H63,"0")+IFERROR(X64/H64,"0")</f>
        <v>39.81481481481481</v>
      </c>
      <c r="Y65" s="551">
        <f>IFERROR(Y61/H61,"0")+IFERROR(Y62/H62,"0")+IFERROR(Y63/H63,"0")+IFERROR(Y64/H64,"0")</f>
        <v>41</v>
      </c>
      <c r="Z65" s="551">
        <f>IFERROR(IF(Z61="",0,Z61),"0")+IFERROR(IF(Z62="",0,Z62),"0")+IFERROR(IF(Z63="",0,Z63),"0")+IFERROR(IF(Z64="",0,Z64),"0")</f>
        <v>0.35420000000000001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71</v>
      </c>
      <c r="Q66" s="558"/>
      <c r="R66" s="558"/>
      <c r="S66" s="558"/>
      <c r="T66" s="558"/>
      <c r="U66" s="558"/>
      <c r="V66" s="559"/>
      <c r="W66" s="37" t="s">
        <v>69</v>
      </c>
      <c r="X66" s="551">
        <f>IFERROR(SUM(X61:X64),"0")</f>
        <v>160</v>
      </c>
      <c r="Y66" s="551">
        <f>IFERROR(SUM(Y61:Y64),"0")</f>
        <v>167.40000000000003</v>
      </c>
      <c r="Z66" s="37"/>
      <c r="AA66" s="552"/>
      <c r="AB66" s="552"/>
      <c r="AC66" s="552"/>
    </row>
    <row r="67" spans="1:68" ht="14.25" hidden="1" customHeight="1" x14ac:dyDescent="0.25">
      <c r="A67" s="553" t="s">
        <v>64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71</v>
      </c>
      <c r="Q71" s="558"/>
      <c r="R71" s="558"/>
      <c r="S71" s="558"/>
      <c r="T71" s="558"/>
      <c r="U71" s="558"/>
      <c r="V71" s="559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71</v>
      </c>
      <c r="Q72" s="558"/>
      <c r="R72" s="558"/>
      <c r="S72" s="558"/>
      <c r="T72" s="558"/>
      <c r="U72" s="558"/>
      <c r="V72" s="559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73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71</v>
      </c>
      <c r="Q80" s="558"/>
      <c r="R80" s="558"/>
      <c r="S80" s="558"/>
      <c r="T80" s="558"/>
      <c r="U80" s="558"/>
      <c r="V80" s="559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71</v>
      </c>
      <c r="Q81" s="558"/>
      <c r="R81" s="558"/>
      <c r="S81" s="558"/>
      <c r="T81" s="558"/>
      <c r="U81" s="558"/>
      <c r="V81" s="559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172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69</v>
      </c>
      <c r="X83" s="549">
        <v>50</v>
      </c>
      <c r="Y83" s="55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71</v>
      </c>
      <c r="Q85" s="558"/>
      <c r="R85" s="558"/>
      <c r="S85" s="558"/>
      <c r="T85" s="558"/>
      <c r="U85" s="558"/>
      <c r="V85" s="559"/>
      <c r="W85" s="37" t="s">
        <v>72</v>
      </c>
      <c r="X85" s="551">
        <f>IFERROR(X83/H83,"0")+IFERROR(X84/H84,"0")</f>
        <v>6.4102564102564106</v>
      </c>
      <c r="Y85" s="551">
        <f>IFERROR(Y83/H83,"0")+IFERROR(Y84/H84,"0")</f>
        <v>7</v>
      </c>
      <c r="Z85" s="551">
        <f>IFERROR(IF(Z83="",0,Z83),"0")+IFERROR(IF(Z84="",0,Z84),"0")</f>
        <v>0.13286000000000001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71</v>
      </c>
      <c r="Q86" s="558"/>
      <c r="R86" s="558"/>
      <c r="S86" s="558"/>
      <c r="T86" s="558"/>
      <c r="U86" s="558"/>
      <c r="V86" s="559"/>
      <c r="W86" s="37" t="s">
        <v>69</v>
      </c>
      <c r="X86" s="551">
        <f>IFERROR(SUM(X83:X84),"0")</f>
        <v>50</v>
      </c>
      <c r="Y86" s="551">
        <f>IFERROR(SUM(Y83:Y84),"0")</f>
        <v>54.6</v>
      </c>
      <c r="Z86" s="37"/>
      <c r="AA86" s="552"/>
      <c r="AB86" s="552"/>
      <c r="AC86" s="552"/>
    </row>
    <row r="87" spans="1:68" ht="16.5" hidden="1" customHeight="1" x14ac:dyDescent="0.25">
      <c r="A87" s="600" t="s">
        <v>179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103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200</v>
      </c>
      <c r="Y89" s="55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69</v>
      </c>
      <c r="X91" s="549">
        <v>360</v>
      </c>
      <c r="Y91" s="550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71</v>
      </c>
      <c r="Q92" s="558"/>
      <c r="R92" s="558"/>
      <c r="S92" s="558"/>
      <c r="T92" s="558"/>
      <c r="U92" s="558"/>
      <c r="V92" s="559"/>
      <c r="W92" s="37" t="s">
        <v>72</v>
      </c>
      <c r="X92" s="551">
        <f>IFERROR(X89/H89,"0")+IFERROR(X90/H90,"0")+IFERROR(X91/H91,"0")</f>
        <v>98.518518518518519</v>
      </c>
      <c r="Y92" s="551">
        <f>IFERROR(Y89/H89,"0")+IFERROR(Y90/H90,"0")+IFERROR(Y91/H91,"0")</f>
        <v>99</v>
      </c>
      <c r="Z92" s="551">
        <f>IFERROR(IF(Z89="",0,Z89),"0")+IFERROR(IF(Z90="",0,Z90),"0")+IFERROR(IF(Z91="",0,Z91),"0")</f>
        <v>1.08222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71</v>
      </c>
      <c r="Q93" s="558"/>
      <c r="R93" s="558"/>
      <c r="S93" s="558"/>
      <c r="T93" s="558"/>
      <c r="U93" s="558"/>
      <c r="V93" s="559"/>
      <c r="W93" s="37" t="s">
        <v>69</v>
      </c>
      <c r="X93" s="551">
        <f>IFERROR(SUM(X89:X91),"0")</f>
        <v>560</v>
      </c>
      <c r="Y93" s="551">
        <f>IFERROR(SUM(Y89:Y91),"0")</f>
        <v>565.20000000000005</v>
      </c>
      <c r="Z93" s="37"/>
      <c r="AA93" s="552"/>
      <c r="AB93" s="552"/>
      <c r="AC93" s="552"/>
    </row>
    <row r="94" spans="1:68" ht="14.25" hidden="1" customHeight="1" x14ac:dyDescent="0.25">
      <c r="A94" s="553" t="s">
        <v>73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189</v>
      </c>
      <c r="Q95" s="561"/>
      <c r="R95" s="561"/>
      <c r="S95" s="561"/>
      <c r="T95" s="562"/>
      <c r="U95" s="34"/>
      <c r="V95" s="34"/>
      <c r="W95" s="35" t="s">
        <v>69</v>
      </c>
      <c r="X95" s="549">
        <v>130</v>
      </c>
      <c r="Y95" s="550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138.32962962962964</v>
      </c>
      <c r="BN95" s="64">
        <f>IFERROR(Y95*I95/H95,"0")</f>
        <v>146.523</v>
      </c>
      <c r="BO95" s="64">
        <f>IFERROR(1/J95*(X95/H95),"0")</f>
        <v>0.25077160493827161</v>
      </c>
      <c r="BP95" s="64">
        <f>IFERROR(1/J95*(Y95/H95),"0")</f>
        <v>0.265625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1"/>
      <c r="R97" s="561"/>
      <c r="S97" s="561"/>
      <c r="T97" s="562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1"/>
      <c r="R98" s="561"/>
      <c r="S98" s="561"/>
      <c r="T98" s="562"/>
      <c r="U98" s="34"/>
      <c r="V98" s="34"/>
      <c r="W98" s="35" t="s">
        <v>69</v>
      </c>
      <c r="X98" s="549">
        <v>585</v>
      </c>
      <c r="Y98" s="550">
        <f>IFERROR(IF(X98="",0,CEILING((X98/$H98),1)*$H98),"")</f>
        <v>585.90000000000009</v>
      </c>
      <c r="Z98" s="36">
        <f>IFERROR(IF(Y98=0,"",ROUNDUP(Y98/H98,0)*0.00651),"")</f>
        <v>1.4126700000000001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639.6</v>
      </c>
      <c r="BN98" s="64">
        <f>IFERROR(Y98*I98/H98,"0")</f>
        <v>640.58400000000006</v>
      </c>
      <c r="BO98" s="64">
        <f>IFERROR(1/J98*(X98/H98),"0")</f>
        <v>1.1904761904761905</v>
      </c>
      <c r="BP98" s="64">
        <f>IFERROR(1/J98*(Y98/H98),"0")</f>
        <v>1.1923076923076925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71</v>
      </c>
      <c r="Q100" s="558"/>
      <c r="R100" s="558"/>
      <c r="S100" s="558"/>
      <c r="T100" s="558"/>
      <c r="U100" s="558"/>
      <c r="V100" s="559"/>
      <c r="W100" s="37" t="s">
        <v>72</v>
      </c>
      <c r="X100" s="551">
        <f>IFERROR(X95/H95,"0")+IFERROR(X96/H96,"0")+IFERROR(X97/H97,"0")+IFERROR(X98/H98,"0")+IFERROR(X99/H99,"0")</f>
        <v>232.71604938271605</v>
      </c>
      <c r="Y100" s="551">
        <f>IFERROR(Y95/H95,"0")+IFERROR(Y96/H96,"0")+IFERROR(Y97/H97,"0")+IFERROR(Y98/H98,"0")+IFERROR(Y99/H99,"0")</f>
        <v>234.00000000000003</v>
      </c>
      <c r="Z100" s="551">
        <f>IFERROR(IF(Z95="",0,Z95),"0")+IFERROR(IF(Z96="",0,Z96),"0")+IFERROR(IF(Z97="",0,Z97),"0")+IFERROR(IF(Z98="",0,Z98),"0")+IFERROR(IF(Z99="",0,Z99),"0")</f>
        <v>1.73533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71</v>
      </c>
      <c r="Q101" s="558"/>
      <c r="R101" s="558"/>
      <c r="S101" s="558"/>
      <c r="T101" s="558"/>
      <c r="U101" s="558"/>
      <c r="V101" s="559"/>
      <c r="W101" s="37" t="s">
        <v>69</v>
      </c>
      <c r="X101" s="551">
        <f>IFERROR(SUM(X95:X99),"0")</f>
        <v>715</v>
      </c>
      <c r="Y101" s="551">
        <f>IFERROR(SUM(Y95:Y99),"0")</f>
        <v>723.60000000000014</v>
      </c>
      <c r="Z101" s="37"/>
      <c r="AA101" s="552"/>
      <c r="AB101" s="552"/>
      <c r="AC101" s="552"/>
    </row>
    <row r="102" spans="1:68" ht="16.5" hidden="1" customHeight="1" x14ac:dyDescent="0.25">
      <c r="A102" s="600" t="s">
        <v>201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103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40</v>
      </c>
      <c r="Y104" s="550">
        <f>IFERROR(IF(X104="",0,CEILING((X104/$H104),1)*$H104),"")</f>
        <v>43.2</v>
      </c>
      <c r="Z104" s="36">
        <f>IFERROR(IF(Y104=0,"",ROUNDUP(Y104/H104,0)*0.01898),"")</f>
        <v>7.5920000000000001E-2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41.611111111111107</v>
      </c>
      <c r="BN104" s="64">
        <f>IFERROR(Y104*I104/H104,"0")</f>
        <v>44.94</v>
      </c>
      <c r="BO104" s="64">
        <f>IFERROR(1/J104*(X104/H104),"0")</f>
        <v>5.7870370370370364E-2</v>
      </c>
      <c r="BP104" s="64">
        <f>IFERROR(1/J104*(Y104/H104),"0")</f>
        <v>6.25E-2</v>
      </c>
    </row>
    <row r="105" spans="1:68" ht="27" hidden="1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69</v>
      </c>
      <c r="X106" s="549">
        <v>270</v>
      </c>
      <c r="Y106" s="550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ht="27" hidden="1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71</v>
      </c>
      <c r="Q108" s="558"/>
      <c r="R108" s="558"/>
      <c r="S108" s="558"/>
      <c r="T108" s="558"/>
      <c r="U108" s="558"/>
      <c r="V108" s="559"/>
      <c r="W108" s="37" t="s">
        <v>72</v>
      </c>
      <c r="X108" s="551">
        <f>IFERROR(X104/H104,"0")+IFERROR(X105/H105,"0")+IFERROR(X106/H106,"0")+IFERROR(X107/H107,"0")</f>
        <v>63.703703703703702</v>
      </c>
      <c r="Y108" s="551">
        <f>IFERROR(Y104/H104,"0")+IFERROR(Y105/H105,"0")+IFERROR(Y106/H106,"0")+IFERROR(Y107/H107,"0")</f>
        <v>64</v>
      </c>
      <c r="Z108" s="551">
        <f>IFERROR(IF(Z104="",0,Z104),"0")+IFERROR(IF(Z105="",0,Z105),"0")+IFERROR(IF(Z106="",0,Z106),"0")+IFERROR(IF(Z107="",0,Z107),"0")</f>
        <v>0.61712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71</v>
      </c>
      <c r="Q109" s="558"/>
      <c r="R109" s="558"/>
      <c r="S109" s="558"/>
      <c r="T109" s="558"/>
      <c r="U109" s="558"/>
      <c r="V109" s="559"/>
      <c r="W109" s="37" t="s">
        <v>69</v>
      </c>
      <c r="X109" s="551">
        <f>IFERROR(SUM(X104:X107),"0")</f>
        <v>310</v>
      </c>
      <c r="Y109" s="551">
        <f>IFERROR(SUM(Y104:Y107),"0")</f>
        <v>313.2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137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71</v>
      </c>
      <c r="Q114" s="558"/>
      <c r="R114" s="558"/>
      <c r="S114" s="558"/>
      <c r="T114" s="558"/>
      <c r="U114" s="558"/>
      <c r="V114" s="559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71</v>
      </c>
      <c r="Q115" s="558"/>
      <c r="R115" s="558"/>
      <c r="S115" s="558"/>
      <c r="T115" s="558"/>
      <c r="U115" s="558"/>
      <c r="V115" s="559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73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700</v>
      </c>
      <c r="Y117" s="55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69</v>
      </c>
      <c r="X119" s="549">
        <v>540</v>
      </c>
      <c r="Y119" s="550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69</v>
      </c>
      <c r="X120" s="549">
        <v>90</v>
      </c>
      <c r="Y120" s="550">
        <f>IFERROR(IF(X120="",0,CEILING((X120/$H120),1)*$H120),"")</f>
        <v>90</v>
      </c>
      <c r="Z120" s="36">
        <f>IFERROR(IF(Y120=0,"",ROUNDUP(Y120/H120,0)*0.00651),"")</f>
        <v>0.32550000000000001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98.999999999999986</v>
      </c>
      <c r="BN120" s="64">
        <f>IFERROR(Y120*I120/H120,"0")</f>
        <v>98.999999999999986</v>
      </c>
      <c r="BO120" s="64">
        <f>IFERROR(1/J120*(X120/H120),"0")</f>
        <v>0.27472527472527475</v>
      </c>
      <c r="BP120" s="64">
        <f>IFERROR(1/J120*(Y120/H120),"0")</f>
        <v>0.27472527472527475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71</v>
      </c>
      <c r="Q121" s="558"/>
      <c r="R121" s="558"/>
      <c r="S121" s="558"/>
      <c r="T121" s="558"/>
      <c r="U121" s="558"/>
      <c r="V121" s="559"/>
      <c r="W121" s="37" t="s">
        <v>72</v>
      </c>
      <c r="X121" s="551">
        <f>IFERROR(X117/H117,"0")+IFERROR(X118/H118,"0")+IFERROR(X119/H119,"0")+IFERROR(X120/H120,"0")</f>
        <v>336.41975308641975</v>
      </c>
      <c r="Y121" s="551">
        <f>IFERROR(Y117/H117,"0")+IFERROR(Y118/H118,"0")+IFERROR(Y119/H119,"0")+IFERROR(Y120/H120,"0")</f>
        <v>337</v>
      </c>
      <c r="Z121" s="551">
        <f>IFERROR(IF(Z117="",0,Z117),"0")+IFERROR(IF(Z118="",0,Z118),"0")+IFERROR(IF(Z119="",0,Z119),"0")+IFERROR(IF(Z120="",0,Z120),"0")</f>
        <v>3.2787600000000001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71</v>
      </c>
      <c r="Q122" s="558"/>
      <c r="R122" s="558"/>
      <c r="S122" s="558"/>
      <c r="T122" s="558"/>
      <c r="U122" s="558"/>
      <c r="V122" s="559"/>
      <c r="W122" s="37" t="s">
        <v>69</v>
      </c>
      <c r="X122" s="551">
        <f>IFERROR(SUM(X117:X120),"0")</f>
        <v>1330</v>
      </c>
      <c r="Y122" s="551">
        <f>IFERROR(SUM(Y117:Y120),"0")</f>
        <v>1334.6999999999998</v>
      </c>
      <c r="Z122" s="37"/>
      <c r="AA122" s="552"/>
      <c r="AB122" s="552"/>
      <c r="AC122" s="552"/>
    </row>
    <row r="123" spans="1:68" ht="14.25" hidden="1" customHeight="1" x14ac:dyDescent="0.25">
      <c r="A123" s="553" t="s">
        <v>172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69</v>
      </c>
      <c r="X125" s="549">
        <v>6.6000000000000014</v>
      </c>
      <c r="Y125" s="550">
        <f>IFERROR(IF(X125="",0,CEILING((X125/$H125),1)*$H125),"")</f>
        <v>7.92</v>
      </c>
      <c r="Z125" s="36">
        <f>IFERROR(IF(Y125=0,"",ROUNDUP(Y125/H125,0)*0.00651),"")</f>
        <v>2.6040000000000001E-2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7.4600000000000017</v>
      </c>
      <c r="BN125" s="64">
        <f>IFERROR(Y125*I125/H125,"0")</f>
        <v>8.952</v>
      </c>
      <c r="BO125" s="64">
        <f>IFERROR(1/J125*(X125/H125),"0")</f>
        <v>1.8315018315018319E-2</v>
      </c>
      <c r="BP125" s="64">
        <f>IFERROR(1/J125*(Y125/H125),"0")</f>
        <v>2.197802197802198E-2</v>
      </c>
    </row>
    <row r="126" spans="1:68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71</v>
      </c>
      <c r="Q126" s="558"/>
      <c r="R126" s="558"/>
      <c r="S126" s="558"/>
      <c r="T126" s="558"/>
      <c r="U126" s="558"/>
      <c r="V126" s="559"/>
      <c r="W126" s="37" t="s">
        <v>72</v>
      </c>
      <c r="X126" s="551">
        <f>IFERROR(X124/H124,"0")+IFERROR(X125/H125,"0")</f>
        <v>3.3333333333333339</v>
      </c>
      <c r="Y126" s="551">
        <f>IFERROR(Y124/H124,"0")+IFERROR(Y125/H125,"0")</f>
        <v>4</v>
      </c>
      <c r="Z126" s="551">
        <f>IFERROR(IF(Z124="",0,Z124),"0")+IFERROR(IF(Z125="",0,Z125),"0")</f>
        <v>2.6040000000000001E-2</v>
      </c>
      <c r="AA126" s="552"/>
      <c r="AB126" s="552"/>
      <c r="AC126" s="552"/>
    </row>
    <row r="127" spans="1:68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71</v>
      </c>
      <c r="Q127" s="558"/>
      <c r="R127" s="558"/>
      <c r="S127" s="558"/>
      <c r="T127" s="558"/>
      <c r="U127" s="558"/>
      <c r="V127" s="559"/>
      <c r="W127" s="37" t="s">
        <v>69</v>
      </c>
      <c r="X127" s="551">
        <f>IFERROR(SUM(X124:X125),"0")</f>
        <v>6.6000000000000014</v>
      </c>
      <c r="Y127" s="551">
        <f>IFERROR(SUM(Y124:Y125),"0")</f>
        <v>7.92</v>
      </c>
      <c r="Z127" s="37"/>
      <c r="AA127" s="552"/>
      <c r="AB127" s="552"/>
      <c r="AC127" s="552"/>
    </row>
    <row r="128" spans="1:68" ht="16.5" hidden="1" customHeight="1" x14ac:dyDescent="0.25">
      <c r="A128" s="600" t="s">
        <v>234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103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69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71</v>
      </c>
      <c r="Q132" s="558"/>
      <c r="R132" s="558"/>
      <c r="S132" s="558"/>
      <c r="T132" s="558"/>
      <c r="U132" s="558"/>
      <c r="V132" s="559"/>
      <c r="W132" s="37" t="s">
        <v>72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71</v>
      </c>
      <c r="Q133" s="558"/>
      <c r="R133" s="558"/>
      <c r="S133" s="558"/>
      <c r="T133" s="558"/>
      <c r="U133" s="558"/>
      <c r="V133" s="559"/>
      <c r="W133" s="37" t="s">
        <v>69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64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69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71</v>
      </c>
      <c r="Q137" s="558"/>
      <c r="R137" s="558"/>
      <c r="S137" s="558"/>
      <c r="T137" s="558"/>
      <c r="U137" s="558"/>
      <c r="V137" s="559"/>
      <c r="W137" s="37" t="s">
        <v>72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71</v>
      </c>
      <c r="Q138" s="558"/>
      <c r="R138" s="558"/>
      <c r="S138" s="558"/>
      <c r="T138" s="558"/>
      <c r="U138" s="558"/>
      <c r="V138" s="559"/>
      <c r="W138" s="37" t="s">
        <v>69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73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69</v>
      </c>
      <c r="X141" s="549">
        <v>16.5</v>
      </c>
      <c r="Y141" s="550">
        <f>IFERROR(IF(X141="",0,CEILING((X141/$H141),1)*$H141),"")</f>
        <v>18.48</v>
      </c>
      <c r="Z141" s="36">
        <f>IFERROR(IF(Y141=0,"",ROUNDUP(Y141/H141,0)*0.00651),"")</f>
        <v>4.5569999999999999E-2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18.174999999999997</v>
      </c>
      <c r="BN141" s="64">
        <f>IFERROR(Y141*I141/H141,"0")</f>
        <v>20.355999999999998</v>
      </c>
      <c r="BO141" s="64">
        <f>IFERROR(1/J141*(X141/H141),"0")</f>
        <v>3.4340659340659344E-2</v>
      </c>
      <c r="BP141" s="64">
        <f>IFERROR(1/J141*(Y141/H141),"0")</f>
        <v>3.8461538461538464E-2</v>
      </c>
    </row>
    <row r="142" spans="1:68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71</v>
      </c>
      <c r="Q142" s="558"/>
      <c r="R142" s="558"/>
      <c r="S142" s="558"/>
      <c r="T142" s="558"/>
      <c r="U142" s="558"/>
      <c r="V142" s="559"/>
      <c r="W142" s="37" t="s">
        <v>72</v>
      </c>
      <c r="X142" s="551">
        <f>IFERROR(X140/H140,"0")+IFERROR(X141/H141,"0")</f>
        <v>6.25</v>
      </c>
      <c r="Y142" s="551">
        <f>IFERROR(Y140/H140,"0")+IFERROR(Y141/H141,"0")</f>
        <v>7</v>
      </c>
      <c r="Z142" s="551">
        <f>IFERROR(IF(Z140="",0,Z140),"0")+IFERROR(IF(Z141="",0,Z141),"0")</f>
        <v>4.5569999999999999E-2</v>
      </c>
      <c r="AA142" s="552"/>
      <c r="AB142" s="552"/>
      <c r="AC142" s="552"/>
    </row>
    <row r="143" spans="1:68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71</v>
      </c>
      <c r="Q143" s="558"/>
      <c r="R143" s="558"/>
      <c r="S143" s="558"/>
      <c r="T143" s="558"/>
      <c r="U143" s="558"/>
      <c r="V143" s="559"/>
      <c r="W143" s="37" t="s">
        <v>69</v>
      </c>
      <c r="X143" s="551">
        <f>IFERROR(SUM(X140:X141),"0")</f>
        <v>16.5</v>
      </c>
      <c r="Y143" s="551">
        <f>IFERROR(SUM(Y140:Y141),"0")</f>
        <v>18.48</v>
      </c>
      <c r="Z143" s="37"/>
      <c r="AA143" s="552"/>
      <c r="AB143" s="552"/>
      <c r="AC143" s="552"/>
    </row>
    <row r="144" spans="1:68" ht="16.5" hidden="1" customHeight="1" x14ac:dyDescent="0.25">
      <c r="A144" s="600" t="s">
        <v>101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103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71</v>
      </c>
      <c r="Q147" s="558"/>
      <c r="R147" s="558"/>
      <c r="S147" s="558"/>
      <c r="T147" s="558"/>
      <c r="U147" s="558"/>
      <c r="V147" s="559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71</v>
      </c>
      <c r="Q148" s="558"/>
      <c r="R148" s="558"/>
      <c r="S148" s="558"/>
      <c r="T148" s="558"/>
      <c r="U148" s="558"/>
      <c r="V148" s="559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64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71</v>
      </c>
      <c r="Q153" s="558"/>
      <c r="R153" s="558"/>
      <c r="S153" s="558"/>
      <c r="T153" s="558"/>
      <c r="U153" s="558"/>
      <c r="V153" s="559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71</v>
      </c>
      <c r="Q154" s="558"/>
      <c r="R154" s="558"/>
      <c r="S154" s="558"/>
      <c r="T154" s="558"/>
      <c r="U154" s="558"/>
      <c r="V154" s="559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258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259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137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71</v>
      </c>
      <c r="Q159" s="558"/>
      <c r="R159" s="558"/>
      <c r="S159" s="558"/>
      <c r="T159" s="558"/>
      <c r="U159" s="558"/>
      <c r="V159" s="559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71</v>
      </c>
      <c r="Q160" s="558"/>
      <c r="R160" s="558"/>
      <c r="S160" s="558"/>
      <c r="T160" s="558"/>
      <c r="U160" s="558"/>
      <c r="V160" s="559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64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50</v>
      </c>
      <c r="Y162" s="55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53.214285714285715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9.0187590187590191E-2</v>
      </c>
      <c r="BP162" s="64">
        <f t="shared" ref="BP162:BP170" si="20">IFERROR(1/J162*(Y162/H162),"0")</f>
        <v>9.0909090909090912E-2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100</v>
      </c>
      <c r="Y164" s="55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168</v>
      </c>
      <c r="Y165" s="550">
        <f t="shared" si="16"/>
        <v>168</v>
      </c>
      <c r="Z165" s="36">
        <f>IFERROR(IF(Y165=0,"",ROUNDUP(Y165/H165,0)*0.00502),"")</f>
        <v>0.40160000000000001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178.39999999999998</v>
      </c>
      <c r="BN165" s="64">
        <f t="shared" si="18"/>
        <v>178.39999999999998</v>
      </c>
      <c r="BO165" s="64">
        <f t="shared" si="19"/>
        <v>0.34188034188034189</v>
      </c>
      <c r="BP165" s="64">
        <f t="shared" si="20"/>
        <v>0.34188034188034189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122.5</v>
      </c>
      <c r="Y166" s="55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69</v>
      </c>
      <c r="X168" s="549">
        <v>245</v>
      </c>
      <c r="Y168" s="550">
        <f t="shared" si="16"/>
        <v>245.70000000000002</v>
      </c>
      <c r="Z168" s="36">
        <f>IFERROR(IF(Y168=0,"",ROUNDUP(Y168/H168,0)*0.00502),"")</f>
        <v>0.58733999999999997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256.66666666666663</v>
      </c>
      <c r="BN168" s="64">
        <f t="shared" si="18"/>
        <v>257.40000000000003</v>
      </c>
      <c r="BO168" s="64">
        <f t="shared" si="19"/>
        <v>0.4985754985754986</v>
      </c>
      <c r="BP168" s="64">
        <f t="shared" si="20"/>
        <v>0.5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71</v>
      </c>
      <c r="Q171" s="558"/>
      <c r="R171" s="558"/>
      <c r="S171" s="558"/>
      <c r="T171" s="558"/>
      <c r="U171" s="558"/>
      <c r="V171" s="559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300.23809523809518</v>
      </c>
      <c r="Y171" s="551">
        <f>IFERROR(Y162/H162,"0")+IFERROR(Y163/H163,"0")+IFERROR(Y164/H164,"0")+IFERROR(Y165/H165,"0")+IFERROR(Y166/H166,"0")+IFERROR(Y167/H167,"0")+IFERROR(Y168/H168,"0")+IFERROR(Y169/H169,"0")+IFERROR(Y170/H170,"0")</f>
        <v>302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1.70004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71</v>
      </c>
      <c r="Q172" s="558"/>
      <c r="R172" s="558"/>
      <c r="S172" s="558"/>
      <c r="T172" s="558"/>
      <c r="U172" s="558"/>
      <c r="V172" s="559"/>
      <c r="W172" s="37" t="s">
        <v>69</v>
      </c>
      <c r="X172" s="551">
        <f>IFERROR(SUM(X162:X170),"0")</f>
        <v>725.5</v>
      </c>
      <c r="Y172" s="551">
        <f>IFERROR(SUM(Y162:Y170),"0")</f>
        <v>730.80000000000007</v>
      </c>
      <c r="Z172" s="37"/>
      <c r="AA172" s="552"/>
      <c r="AB172" s="552"/>
      <c r="AC172" s="552"/>
    </row>
    <row r="173" spans="1:68" ht="14.25" hidden="1" customHeight="1" x14ac:dyDescent="0.25">
      <c r="A173" s="553" t="s">
        <v>95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69</v>
      </c>
      <c r="X174" s="549">
        <v>17.5</v>
      </c>
      <c r="Y174" s="550">
        <f>IFERROR(IF(X174="",0,CEILING((X174/$H174),1)*$H174),"")</f>
        <v>17.64</v>
      </c>
      <c r="Z174" s="36">
        <f>IFERROR(IF(Y174=0,"",ROUNDUP(Y174/H174,0)*0.0059),"")</f>
        <v>8.2599999999999993E-2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20.138888888888889</v>
      </c>
      <c r="BN174" s="64">
        <f>IFERROR(Y174*I174/H174,"0")</f>
        <v>20.3</v>
      </c>
      <c r="BO174" s="64">
        <f>IFERROR(1/J174*(X174/H174),"0")</f>
        <v>6.4300411522633744E-2</v>
      </c>
      <c r="BP174" s="64">
        <f>IFERROR(1/J174*(Y174/H174),"0")</f>
        <v>6.4814814814814811E-2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69</v>
      </c>
      <c r="X175" s="549">
        <v>31.5</v>
      </c>
      <c r="Y175" s="550">
        <f>IFERROR(IF(X175="",0,CEILING((X175/$H175),1)*$H175),"")</f>
        <v>31.5</v>
      </c>
      <c r="Z175" s="36">
        <f>IFERROR(IF(Y175=0,"",ROUNDUP(Y175/H175,0)*0.0059),"")</f>
        <v>0.14749999999999999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36.25</v>
      </c>
      <c r="BN175" s="64">
        <f>IFERROR(Y175*I175/H175,"0")</f>
        <v>36.25</v>
      </c>
      <c r="BO175" s="64">
        <f>IFERROR(1/J175*(X175/H175),"0")</f>
        <v>0.11574074074074073</v>
      </c>
      <c r="BP175" s="64">
        <f>IFERROR(1/J175*(Y175/H175),"0")</f>
        <v>0.11574074074074073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69</v>
      </c>
      <c r="X176" s="549">
        <v>31.5</v>
      </c>
      <c r="Y176" s="550">
        <f>IFERROR(IF(X176="",0,CEILING((X176/$H176),1)*$H176),"")</f>
        <v>31.5</v>
      </c>
      <c r="Z176" s="36">
        <f>IFERROR(IF(Y176=0,"",ROUNDUP(Y176/H176,0)*0.0059),"")</f>
        <v>0.14749999999999999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36.25</v>
      </c>
      <c r="BN176" s="64">
        <f>IFERROR(Y176*I176/H176,"0")</f>
        <v>36.25</v>
      </c>
      <c r="BO176" s="64">
        <f>IFERROR(1/J176*(X176/H176),"0")</f>
        <v>0.11574074074074073</v>
      </c>
      <c r="BP176" s="64">
        <f>IFERROR(1/J176*(Y176/H176),"0")</f>
        <v>0.11574074074074073</v>
      </c>
    </row>
    <row r="177" spans="1:68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71</v>
      </c>
      <c r="Q177" s="558"/>
      <c r="R177" s="558"/>
      <c r="S177" s="558"/>
      <c r="T177" s="558"/>
      <c r="U177" s="558"/>
      <c r="V177" s="559"/>
      <c r="W177" s="37" t="s">
        <v>72</v>
      </c>
      <c r="X177" s="551">
        <f>IFERROR(X174/H174,"0")+IFERROR(X175/H175,"0")+IFERROR(X176/H176,"0")</f>
        <v>63.888888888888886</v>
      </c>
      <c r="Y177" s="551">
        <f>IFERROR(Y174/H174,"0")+IFERROR(Y175/H175,"0")+IFERROR(Y176/H176,"0")</f>
        <v>64</v>
      </c>
      <c r="Z177" s="551">
        <f>IFERROR(IF(Z174="",0,Z174),"0")+IFERROR(IF(Z175="",0,Z175),"0")+IFERROR(IF(Z176="",0,Z176),"0")</f>
        <v>0.37759999999999994</v>
      </c>
      <c r="AA177" s="552"/>
      <c r="AB177" s="552"/>
      <c r="AC177" s="552"/>
    </row>
    <row r="178" spans="1:68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71</v>
      </c>
      <c r="Q178" s="558"/>
      <c r="R178" s="558"/>
      <c r="S178" s="558"/>
      <c r="T178" s="558"/>
      <c r="U178" s="558"/>
      <c r="V178" s="559"/>
      <c r="W178" s="37" t="s">
        <v>69</v>
      </c>
      <c r="X178" s="551">
        <f>IFERROR(SUM(X174:X176),"0")</f>
        <v>80.5</v>
      </c>
      <c r="Y178" s="551">
        <f>IFERROR(SUM(Y174:Y176),"0")</f>
        <v>80.64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296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69</v>
      </c>
      <c r="X180" s="549">
        <v>21</v>
      </c>
      <c r="Y180" s="550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71</v>
      </c>
      <c r="Q181" s="558"/>
      <c r="R181" s="558"/>
      <c r="S181" s="558"/>
      <c r="T181" s="558"/>
      <c r="U181" s="558"/>
      <c r="V181" s="559"/>
      <c r="W181" s="37" t="s">
        <v>72</v>
      </c>
      <c r="X181" s="551">
        <f>IFERROR(X180/H180,"0")</f>
        <v>16.666666666666668</v>
      </c>
      <c r="Y181" s="551">
        <f>IFERROR(Y180/H180,"0")</f>
        <v>17</v>
      </c>
      <c r="Z181" s="551">
        <f>IFERROR(IF(Z180="",0,Z180),"0")</f>
        <v>0.1003</v>
      </c>
      <c r="AA181" s="552"/>
      <c r="AB181" s="552"/>
      <c r="AC181" s="552"/>
    </row>
    <row r="182" spans="1:68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71</v>
      </c>
      <c r="Q182" s="558"/>
      <c r="R182" s="558"/>
      <c r="S182" s="558"/>
      <c r="T182" s="558"/>
      <c r="U182" s="558"/>
      <c r="V182" s="559"/>
      <c r="W182" s="37" t="s">
        <v>69</v>
      </c>
      <c r="X182" s="551">
        <f>IFERROR(SUM(X180:X180),"0")</f>
        <v>21</v>
      </c>
      <c r="Y182" s="551">
        <f>IFERROR(SUM(Y180:Y180),"0")</f>
        <v>21.42</v>
      </c>
      <c r="Z182" s="37"/>
      <c r="AA182" s="552"/>
      <c r="AB182" s="552"/>
      <c r="AC182" s="552"/>
    </row>
    <row r="183" spans="1:68" ht="16.5" hidden="1" customHeight="1" x14ac:dyDescent="0.25">
      <c r="A183" s="600" t="s">
        <v>299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103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71</v>
      </c>
      <c r="Q187" s="558"/>
      <c r="R187" s="558"/>
      <c r="S187" s="558"/>
      <c r="T187" s="558"/>
      <c r="U187" s="558"/>
      <c r="V187" s="559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71</v>
      </c>
      <c r="Q188" s="558"/>
      <c r="R188" s="558"/>
      <c r="S188" s="558"/>
      <c r="T188" s="558"/>
      <c r="U188" s="558"/>
      <c r="V188" s="559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137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71</v>
      </c>
      <c r="Q192" s="558"/>
      <c r="R192" s="558"/>
      <c r="S192" s="558"/>
      <c r="T192" s="558"/>
      <c r="U192" s="558"/>
      <c r="V192" s="559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71</v>
      </c>
      <c r="Q193" s="558"/>
      <c r="R193" s="558"/>
      <c r="S193" s="558"/>
      <c r="T193" s="558"/>
      <c r="U193" s="558"/>
      <c r="V193" s="559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64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200</v>
      </c>
      <c r="Y195" s="550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50</v>
      </c>
      <c r="Y196" s="55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200</v>
      </c>
      <c r="Y197" s="550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120</v>
      </c>
      <c r="Y199" s="550">
        <f t="shared" si="21"/>
        <v>120.60000000000001</v>
      </c>
      <c r="Z199" s="36">
        <f>IFERROR(IF(Y199=0,"",ROUNDUP(Y199/H199,0)*0.00502),"")</f>
        <v>0.33634000000000003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128.66666666666666</v>
      </c>
      <c r="BN199" s="64">
        <f t="shared" si="23"/>
        <v>129.31</v>
      </c>
      <c r="BO199" s="64">
        <f t="shared" si="24"/>
        <v>0.28490028490028496</v>
      </c>
      <c r="BP199" s="64">
        <f t="shared" si="25"/>
        <v>0.28632478632478636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69</v>
      </c>
      <c r="X200" s="549">
        <v>66</v>
      </c>
      <c r="Y200" s="550">
        <f t="shared" si="21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69.666666666666657</v>
      </c>
      <c r="BN200" s="64">
        <f t="shared" si="23"/>
        <v>70.3</v>
      </c>
      <c r="BO200" s="64">
        <f t="shared" si="24"/>
        <v>0.15669515669515671</v>
      </c>
      <c r="BP200" s="64">
        <f t="shared" si="25"/>
        <v>0.15811965811965817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69</v>
      </c>
      <c r="X201" s="549">
        <v>30</v>
      </c>
      <c r="Y201" s="550">
        <f t="shared" si="21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31.666666666666664</v>
      </c>
      <c r="BN201" s="64">
        <f t="shared" si="23"/>
        <v>32.299999999999997</v>
      </c>
      <c r="BO201" s="64">
        <f t="shared" si="24"/>
        <v>7.122507122507124E-2</v>
      </c>
      <c r="BP201" s="64">
        <f t="shared" si="25"/>
        <v>7.2649572649572655E-2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69</v>
      </c>
      <c r="X202" s="549">
        <v>15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71</v>
      </c>
      <c r="Q203" s="558"/>
      <c r="R203" s="558"/>
      <c r="S203" s="558"/>
      <c r="T203" s="558"/>
      <c r="U203" s="558"/>
      <c r="V203" s="559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211.66666666666666</v>
      </c>
      <c r="Y203" s="551">
        <f>IFERROR(Y195/H195,"0")+IFERROR(Y196/H196,"0")+IFERROR(Y197/H197,"0")+IFERROR(Y198/H198,"0")+IFERROR(Y199/H199,"0")+IFERROR(Y200/H200,"0")+IFERROR(Y201/H201,"0")+IFERROR(Y202/H202,"0")</f>
        <v>216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1.42832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71</v>
      </c>
      <c r="Q204" s="558"/>
      <c r="R204" s="558"/>
      <c r="S204" s="558"/>
      <c r="T204" s="558"/>
      <c r="U204" s="558"/>
      <c r="V204" s="559"/>
      <c r="W204" s="37" t="s">
        <v>69</v>
      </c>
      <c r="X204" s="551">
        <f>IFERROR(SUM(X195:X202),"0")</f>
        <v>681</v>
      </c>
      <c r="Y204" s="551">
        <f>IFERROR(SUM(Y195:Y202),"0")</f>
        <v>698.4000000000002</v>
      </c>
      <c r="Z204" s="37"/>
      <c r="AA204" s="552"/>
      <c r="AB204" s="552"/>
      <c r="AC204" s="552"/>
    </row>
    <row r="205" spans="1:68" ht="14.25" hidden="1" customHeight="1" x14ac:dyDescent="0.25">
      <c r="A205" s="553" t="s">
        <v>73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300</v>
      </c>
      <c r="Y208" s="55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200</v>
      </c>
      <c r="Y209" s="550">
        <f t="shared" si="26"/>
        <v>201.6</v>
      </c>
      <c r="Z209" s="36">
        <f t="shared" ref="Z209:Z214" si="31">IFERROR(IF(Y209=0,"",ROUNDUP(Y209/H209,0)*0.00651),"")</f>
        <v>0.54683999999999999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222.5</v>
      </c>
      <c r="BN209" s="64">
        <f t="shared" si="28"/>
        <v>224.27999999999997</v>
      </c>
      <c r="BO209" s="64">
        <f t="shared" si="29"/>
        <v>0.45787545787545797</v>
      </c>
      <c r="BP209" s="64">
        <f t="shared" si="30"/>
        <v>0.46153846153846156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320</v>
      </c>
      <c r="Y211" s="550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69</v>
      </c>
      <c r="X213" s="549">
        <v>80</v>
      </c>
      <c r="Y213" s="550">
        <f t="shared" si="26"/>
        <v>81.599999999999994</v>
      </c>
      <c r="Z213" s="36">
        <f t="shared" si="31"/>
        <v>0.22134000000000001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88.40000000000002</v>
      </c>
      <c r="BN213" s="64">
        <f t="shared" si="28"/>
        <v>90.168000000000006</v>
      </c>
      <c r="BO213" s="64">
        <f t="shared" si="29"/>
        <v>0.18315018315018317</v>
      </c>
      <c r="BP213" s="64">
        <f t="shared" si="30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69</v>
      </c>
      <c r="X214" s="549">
        <v>220</v>
      </c>
      <c r="Y214" s="550">
        <f t="shared" si="26"/>
        <v>220.79999999999998</v>
      </c>
      <c r="Z214" s="36">
        <f t="shared" si="31"/>
        <v>0.59892000000000001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243.65</v>
      </c>
      <c r="BN214" s="64">
        <f t="shared" si="28"/>
        <v>244.536</v>
      </c>
      <c r="BO214" s="64">
        <f t="shared" si="29"/>
        <v>0.50366300366300376</v>
      </c>
      <c r="BP214" s="64">
        <f t="shared" si="30"/>
        <v>0.50549450549450559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71</v>
      </c>
      <c r="Q215" s="558"/>
      <c r="R215" s="558"/>
      <c r="S215" s="558"/>
      <c r="T215" s="558"/>
      <c r="U215" s="558"/>
      <c r="V215" s="559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376.14942528735634</v>
      </c>
      <c r="Y215" s="551">
        <f>IFERROR(Y206/H206,"0")+IFERROR(Y207/H207,"0")+IFERROR(Y208/H208,"0")+IFERROR(Y209/H209,"0")+IFERROR(Y210/H210,"0")+IFERROR(Y211/H211,"0")+IFERROR(Y212/H212,"0")+IFERROR(Y213/H213,"0")+IFERROR(Y214/H214,"0")</f>
        <v>379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2.90374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71</v>
      </c>
      <c r="Q216" s="558"/>
      <c r="R216" s="558"/>
      <c r="S216" s="558"/>
      <c r="T216" s="558"/>
      <c r="U216" s="558"/>
      <c r="V216" s="559"/>
      <c r="W216" s="37" t="s">
        <v>69</v>
      </c>
      <c r="X216" s="551">
        <f>IFERROR(SUM(X206:X214),"0")</f>
        <v>1120</v>
      </c>
      <c r="Y216" s="551">
        <f>IFERROR(SUM(Y206:Y214),"0")</f>
        <v>1130.1000000000001</v>
      </c>
      <c r="Z216" s="37"/>
      <c r="AA216" s="552"/>
      <c r="AB216" s="552"/>
      <c r="AC216" s="552"/>
    </row>
    <row r="217" spans="1:68" ht="14.25" hidden="1" customHeight="1" x14ac:dyDescent="0.25">
      <c r="A217" s="553" t="s">
        <v>172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69</v>
      </c>
      <c r="X218" s="549">
        <v>100</v>
      </c>
      <c r="Y218" s="550">
        <f>IFERROR(IF(X218="",0,CEILING((X218/$H218),1)*$H218),"")</f>
        <v>100.8</v>
      </c>
      <c r="Z218" s="36">
        <f>IFERROR(IF(Y218=0,"",ROUNDUP(Y218/H218,0)*0.00651),"")</f>
        <v>0.27342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110.5</v>
      </c>
      <c r="BN218" s="64">
        <f>IFERROR(Y218*I218/H218,"0")</f>
        <v>111.384</v>
      </c>
      <c r="BO218" s="64">
        <f>IFERROR(1/J218*(X218/H218),"0")</f>
        <v>0.22893772893772898</v>
      </c>
      <c r="BP218" s="64">
        <f>IFERROR(1/J218*(Y218/H218),"0")</f>
        <v>0.23076923076923078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69</v>
      </c>
      <c r="X219" s="549">
        <v>16</v>
      </c>
      <c r="Y219" s="550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17.680000000000003</v>
      </c>
      <c r="BN219" s="64">
        <f>IFERROR(Y219*I219/H219,"0")</f>
        <v>18.564000000000004</v>
      </c>
      <c r="BO219" s="64">
        <f>IFERROR(1/J219*(X219/H219),"0")</f>
        <v>3.6630036630036632E-2</v>
      </c>
      <c r="BP219" s="64">
        <f>IFERROR(1/J219*(Y219/H219),"0")</f>
        <v>3.8461538461538471E-2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71</v>
      </c>
      <c r="Q220" s="558"/>
      <c r="R220" s="558"/>
      <c r="S220" s="558"/>
      <c r="T220" s="558"/>
      <c r="U220" s="558"/>
      <c r="V220" s="559"/>
      <c r="W220" s="37" t="s">
        <v>72</v>
      </c>
      <c r="X220" s="551">
        <f>IFERROR(X218/H218,"0")+IFERROR(X219/H219,"0")</f>
        <v>48.333333333333336</v>
      </c>
      <c r="Y220" s="551">
        <f>IFERROR(Y218/H218,"0")+IFERROR(Y219/H219,"0")</f>
        <v>49</v>
      </c>
      <c r="Z220" s="551">
        <f>IFERROR(IF(Z218="",0,Z218),"0")+IFERROR(IF(Z219="",0,Z219),"0")</f>
        <v>0.31899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71</v>
      </c>
      <c r="Q221" s="558"/>
      <c r="R221" s="558"/>
      <c r="S221" s="558"/>
      <c r="T221" s="558"/>
      <c r="U221" s="558"/>
      <c r="V221" s="559"/>
      <c r="W221" s="37" t="s">
        <v>69</v>
      </c>
      <c r="X221" s="551">
        <f>IFERROR(SUM(X218:X219),"0")</f>
        <v>116</v>
      </c>
      <c r="Y221" s="551">
        <f>IFERROR(SUM(Y218:Y219),"0")</f>
        <v>117.6</v>
      </c>
      <c r="Z221" s="37"/>
      <c r="AA221" s="552"/>
      <c r="AB221" s="552"/>
      <c r="AC221" s="552"/>
    </row>
    <row r="222" spans="1:68" ht="16.5" hidden="1" customHeight="1" x14ac:dyDescent="0.25">
      <c r="A222" s="600" t="s">
        <v>359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103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28</v>
      </c>
      <c r="Y227" s="550">
        <f t="shared" si="32"/>
        <v>28</v>
      </c>
      <c r="Z227" s="36">
        <f>IFERROR(IF(Y227=0,"",ROUNDUP(Y227/H227,0)*0.00902),"")</f>
        <v>6.3140000000000002E-2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29.47</v>
      </c>
      <c r="BN227" s="64">
        <f t="shared" si="34"/>
        <v>29.47</v>
      </c>
      <c r="BO227" s="64">
        <f t="shared" si="35"/>
        <v>5.3030303030303032E-2</v>
      </c>
      <c r="BP227" s="64">
        <f t="shared" si="36"/>
        <v>5.3030303030303032E-2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69</v>
      </c>
      <c r="X230" s="549">
        <v>100</v>
      </c>
      <c r="Y230" s="550">
        <f t="shared" si="32"/>
        <v>100</v>
      </c>
      <c r="Z230" s="36">
        <f>IFERROR(IF(Y230=0,"",ROUNDUP(Y230/H230,0)*0.00902),"")</f>
        <v>0.22550000000000001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105.25</v>
      </c>
      <c r="BN230" s="64">
        <f t="shared" si="34"/>
        <v>105.25</v>
      </c>
      <c r="BO230" s="64">
        <f t="shared" si="35"/>
        <v>0.18939393939393939</v>
      </c>
      <c r="BP230" s="64">
        <f t="shared" si="36"/>
        <v>0.18939393939393939</v>
      </c>
    </row>
    <row r="231" spans="1:68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71</v>
      </c>
      <c r="Q231" s="558"/>
      <c r="R231" s="558"/>
      <c r="S231" s="558"/>
      <c r="T231" s="558"/>
      <c r="U231" s="558"/>
      <c r="V231" s="559"/>
      <c r="W231" s="37" t="s">
        <v>72</v>
      </c>
      <c r="X231" s="551">
        <f>IFERROR(X224/H224,"0")+IFERROR(X225/H225,"0")+IFERROR(X226/H226,"0")+IFERROR(X227/H227,"0")+IFERROR(X228/H228,"0")+IFERROR(X229/H229,"0")+IFERROR(X230/H230,"0")</f>
        <v>32</v>
      </c>
      <c r="Y231" s="551">
        <f>IFERROR(Y224/H224,"0")+IFERROR(Y225/H225,"0")+IFERROR(Y226/H226,"0")+IFERROR(Y227/H227,"0")+IFERROR(Y228/H228,"0")+IFERROR(Y229/H229,"0")+IFERROR(Y230/H230,"0")</f>
        <v>32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0.28864000000000001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71</v>
      </c>
      <c r="Q232" s="558"/>
      <c r="R232" s="558"/>
      <c r="S232" s="558"/>
      <c r="T232" s="558"/>
      <c r="U232" s="558"/>
      <c r="V232" s="559"/>
      <c r="W232" s="37" t="s">
        <v>69</v>
      </c>
      <c r="X232" s="551">
        <f>IFERROR(SUM(X224:X230),"0")</f>
        <v>128</v>
      </c>
      <c r="Y232" s="551">
        <f>IFERROR(SUM(Y224:Y230),"0")</f>
        <v>128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137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71</v>
      </c>
      <c r="Q235" s="558"/>
      <c r="R235" s="558"/>
      <c r="S235" s="558"/>
      <c r="T235" s="558"/>
      <c r="U235" s="558"/>
      <c r="V235" s="559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71</v>
      </c>
      <c r="Q236" s="558"/>
      <c r="R236" s="558"/>
      <c r="S236" s="558"/>
      <c r="T236" s="558"/>
      <c r="U236" s="558"/>
      <c r="V236" s="559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382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27" t="s">
        <v>385</v>
      </c>
      <c r="Q238" s="561"/>
      <c r="R238" s="561"/>
      <c r="S238" s="561"/>
      <c r="T238" s="562"/>
      <c r="U238" s="34"/>
      <c r="V238" s="34"/>
      <c r="W238" s="35" t="s">
        <v>69</v>
      </c>
      <c r="X238" s="549">
        <v>30</v>
      </c>
      <c r="Y238" s="550">
        <f>IFERROR(IF(X238="",0,CEILING((X238/$H238),1)*$H238),"")</f>
        <v>30.6</v>
      </c>
      <c r="Z238" s="36">
        <f>IFERROR(IF(Y238=0,"",ROUNDUP(Y238/H238,0)*0.0059),"")</f>
        <v>0.1003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32.916666666666664</v>
      </c>
      <c r="BN238" s="64">
        <f>IFERROR(Y238*I238/H238,"0")</f>
        <v>33.575000000000003</v>
      </c>
      <c r="BO238" s="64">
        <f>IFERROR(1/J238*(X238/H238),"0")</f>
        <v>7.716049382716049E-2</v>
      </c>
      <c r="BP238" s="64">
        <f>IFERROR(1/J238*(Y238/H238),"0")</f>
        <v>7.8703703703703692E-2</v>
      </c>
    </row>
    <row r="239" spans="1:68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71</v>
      </c>
      <c r="Q239" s="558"/>
      <c r="R239" s="558"/>
      <c r="S239" s="558"/>
      <c r="T239" s="558"/>
      <c r="U239" s="558"/>
      <c r="V239" s="559"/>
      <c r="W239" s="37" t="s">
        <v>72</v>
      </c>
      <c r="X239" s="551">
        <f>IFERROR(X238/H238,"0")</f>
        <v>16.666666666666668</v>
      </c>
      <c r="Y239" s="551">
        <f>IFERROR(Y238/H238,"0")</f>
        <v>17</v>
      </c>
      <c r="Z239" s="551">
        <f>IFERROR(IF(Z238="",0,Z238),"0")</f>
        <v>0.1003</v>
      </c>
      <c r="AA239" s="552"/>
      <c r="AB239" s="552"/>
      <c r="AC239" s="552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71</v>
      </c>
      <c r="Q240" s="558"/>
      <c r="R240" s="558"/>
      <c r="S240" s="558"/>
      <c r="T240" s="558"/>
      <c r="U240" s="558"/>
      <c r="V240" s="559"/>
      <c r="W240" s="37" t="s">
        <v>69</v>
      </c>
      <c r="X240" s="551">
        <f>IFERROR(SUM(X238:X238),"0")</f>
        <v>30</v>
      </c>
      <c r="Y240" s="551">
        <f>IFERROR(SUM(Y238:Y238),"0")</f>
        <v>30.6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387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1" t="s">
        <v>393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17.5</v>
      </c>
      <c r="Y243" s="550">
        <f>IFERROR(IF(X243="",0,CEILING((X243/$H243),1)*$H243),"")</f>
        <v>18</v>
      </c>
      <c r="Z243" s="36">
        <f>IFERROR(IF(Y243=0,"",ROUNDUP(Y243/H243,0)*0.0059),"")</f>
        <v>5.8999999999999997E-2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19.201388888888889</v>
      </c>
      <c r="BN243" s="64">
        <f>IFERROR(Y243*I243/H243,"0")</f>
        <v>19.750000000000004</v>
      </c>
      <c r="BO243" s="64">
        <f>IFERROR(1/J243*(X243/H243),"0")</f>
        <v>4.5010288065843618E-2</v>
      </c>
      <c r="BP243" s="64">
        <f>IFERROR(1/J243*(Y243/H243),"0")</f>
        <v>4.6296296296296294E-2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69</v>
      </c>
      <c r="X244" s="549">
        <v>24.75</v>
      </c>
      <c r="Y244" s="550">
        <f>IFERROR(IF(X244="",0,CEILING((X244/$H244),1)*$H244),"")</f>
        <v>25.2</v>
      </c>
      <c r="Z244" s="36">
        <f>IFERROR(IF(Y244=0,"",ROUNDUP(Y244/H244,0)*0.0059),"")</f>
        <v>0.16519999999999999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29.975000000000001</v>
      </c>
      <c r="BN244" s="64">
        <f>IFERROR(Y244*I244/H244,"0")</f>
        <v>30.52</v>
      </c>
      <c r="BO244" s="64">
        <f>IFERROR(1/J244*(X244/H244),"0")</f>
        <v>0.1273148148148148</v>
      </c>
      <c r="BP244" s="64">
        <f>IFERROR(1/J244*(Y244/H244),"0")</f>
        <v>0.12962962962962962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IFERROR(X242/H242,"0")+IFERROR(X243/H243,"0")+IFERROR(X244/H244,"0")+IFERROR(X245/H245,"0")</f>
        <v>37.222222222222221</v>
      </c>
      <c r="Y246" s="551">
        <f>IFERROR(Y242/H242,"0")+IFERROR(Y243/H243,"0")+IFERROR(Y244/H244,"0")+IFERROR(Y245/H245,"0")</f>
        <v>38</v>
      </c>
      <c r="Z246" s="551">
        <f>IFERROR(IF(Z242="",0,Z242),"0")+IFERROR(IF(Z243="",0,Z243),"0")+IFERROR(IF(Z244="",0,Z244),"0")+IFERROR(IF(Z245="",0,Z245),"0")</f>
        <v>0.22419999999999998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IFERROR(SUM(X242:X245),"0")</f>
        <v>42.25</v>
      </c>
      <c r="Y247" s="551">
        <f>IFERROR(SUM(Y242:Y245),"0")</f>
        <v>43.2</v>
      </c>
      <c r="Z247" s="37"/>
      <c r="AA247" s="552"/>
      <c r="AB247" s="552"/>
      <c r="AC247" s="552"/>
    </row>
    <row r="248" spans="1:68" ht="16.5" hidden="1" customHeight="1" x14ac:dyDescent="0.25">
      <c r="A248" s="600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61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17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180</v>
      </c>
      <c r="Y268" s="550">
        <f>IFERROR(IF(X268="",0,CEILING((X268/$H268),1)*$H268),"")</f>
        <v>180</v>
      </c>
      <c r="Z268" s="36">
        <f>IFERROR(IF(Y268=0,"",ROUNDUP(Y268/H268,0)*0.00651),"")</f>
        <v>0.48825000000000002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198.9</v>
      </c>
      <c r="BN268" s="64">
        <f>IFERROR(Y268*I268/H268,"0")</f>
        <v>198.9</v>
      </c>
      <c r="BO268" s="64">
        <f>IFERROR(1/J268*(X268/H268),"0")</f>
        <v>0.41208791208791212</v>
      </c>
      <c r="BP268" s="64">
        <f>IFERROR(1/J268*(Y268/H268),"0")</f>
        <v>0.41208791208791212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320</v>
      </c>
      <c r="Y269" s="550">
        <f>IFERROR(IF(X269="",0,CEILING((X269/$H269),1)*$H269),"")</f>
        <v>321.59999999999997</v>
      </c>
      <c r="Z269" s="36">
        <f>IFERROR(IF(Y269=0,"",ROUNDUP(Y269/H269,0)*0.00651),"")</f>
        <v>0.87234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344</v>
      </c>
      <c r="BN269" s="64">
        <f>IFERROR(Y269*I269/H269,"0")</f>
        <v>345.71999999999997</v>
      </c>
      <c r="BO269" s="64">
        <f>IFERROR(1/J269*(X269/H269),"0")</f>
        <v>0.73260073260073266</v>
      </c>
      <c r="BP269" s="64">
        <f>IFERROR(1/J269*(Y269/H269),"0")</f>
        <v>0.73626373626373631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208.33333333333334</v>
      </c>
      <c r="Y270" s="551">
        <f>IFERROR(Y267/H267,"0")+IFERROR(Y268/H268,"0")+IFERROR(Y269/H269,"0")</f>
        <v>209</v>
      </c>
      <c r="Z270" s="551">
        <f>IFERROR(IF(Z267="",0,Z267),"0")+IFERROR(IF(Z268="",0,Z268),"0")+IFERROR(IF(Z269="",0,Z269),"0")</f>
        <v>1.36059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500</v>
      </c>
      <c r="Y271" s="551">
        <f>IFERROR(SUM(Y267:Y269),"0")</f>
        <v>501.59999999999997</v>
      </c>
      <c r="Z271" s="37"/>
      <c r="AA271" s="552"/>
      <c r="AB271" s="552"/>
      <c r="AC271" s="552"/>
    </row>
    <row r="272" spans="1:68" ht="16.5" hidden="1" customHeight="1" x14ac:dyDescent="0.25">
      <c r="A272" s="600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105</v>
      </c>
      <c r="Y300" s="550">
        <f t="shared" si="37"/>
        <v>105</v>
      </c>
      <c r="Z300" s="36">
        <f>IFERROR(IF(Y300=0,"",ROUNDUP(Y300/H300,0)*0.00502),"")</f>
        <v>0.251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110.00000000000001</v>
      </c>
      <c r="BN300" s="64">
        <f t="shared" si="39"/>
        <v>110.00000000000001</v>
      </c>
      <c r="BO300" s="64">
        <f t="shared" si="40"/>
        <v>0.21367521367521369</v>
      </c>
      <c r="BP300" s="64">
        <f t="shared" si="41"/>
        <v>0.21367521367521369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45</v>
      </c>
      <c r="Y302" s="550">
        <f t="shared" si="37"/>
        <v>45</v>
      </c>
      <c r="Z302" s="36">
        <f>IFERROR(IF(Y302=0,"",ROUNDUP(Y302/H302,0)*0.00651),"")</f>
        <v>0.16275000000000001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50.7</v>
      </c>
      <c r="BN302" s="64">
        <f t="shared" si="39"/>
        <v>50.7</v>
      </c>
      <c r="BO302" s="64">
        <f t="shared" si="40"/>
        <v>0.13736263736263737</v>
      </c>
      <c r="BP302" s="64">
        <f t="shared" si="41"/>
        <v>0.13736263736263737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75</v>
      </c>
      <c r="Y303" s="551">
        <f>IFERROR(Y296/H296,"0")+IFERROR(Y297/H297,"0")+IFERROR(Y298/H298,"0")+IFERROR(Y299/H299,"0")+IFERROR(Y300/H300,"0")+IFERROR(Y301/H301,"0")+IFERROR(Y302/H302,"0")</f>
        <v>75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0.41375000000000001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150</v>
      </c>
      <c r="Y304" s="551">
        <f>IFERROR(SUM(Y296:Y302),"0")</f>
        <v>150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172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4.7619047619047619</v>
      </c>
      <c r="Y317" s="551">
        <f>IFERROR(Y314/H314,"0")+IFERROR(Y315/H315,"0")+IFERROR(Y316/H316,"0")</f>
        <v>6</v>
      </c>
      <c r="Z317" s="551">
        <f>IFERROR(IF(Z314="",0,Z314),"0")+IFERROR(IF(Z315="",0,Z315),"0")+IFERROR(IF(Z316="",0,Z316),"0")</f>
        <v>0.11388000000000001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40</v>
      </c>
      <c r="Y318" s="551">
        <f>IFERROR(SUM(Y314:Y316),"0")</f>
        <v>50.400000000000006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3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34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735</v>
      </c>
      <c r="Y335" s="550">
        <f>IFERROR(IF(X335="",0,CEILING((X335/$H335),1)*$H335),"")</f>
        <v>735</v>
      </c>
      <c r="Z335" s="36">
        <f>IFERROR(IF(Y335=0,"",ROUNDUP(Y335/H335,0)*0.00651),"")</f>
        <v>2.2785000000000002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823.19999999999982</v>
      </c>
      <c r="BN335" s="64">
        <f>IFERROR(Y335*I335/H335,"0")</f>
        <v>823.19999999999982</v>
      </c>
      <c r="BO335" s="64">
        <f>IFERROR(1/J335*(X335/H335),"0")</f>
        <v>1.9230769230769231</v>
      </c>
      <c r="BP335" s="64">
        <f>IFERROR(1/J335*(Y335/H335),"0")</f>
        <v>1.9230769230769231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350</v>
      </c>
      <c r="Y336" s="550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516.66666666666663</v>
      </c>
      <c r="Y337" s="551">
        <f>IFERROR(Y334/H334,"0")+IFERROR(Y335/H335,"0")+IFERROR(Y336/H336,"0")</f>
        <v>517</v>
      </c>
      <c r="Z337" s="551">
        <f>IFERROR(IF(Z334="",0,Z334),"0")+IFERROR(IF(Z335="",0,Z335),"0")+IFERROR(IF(Z336="",0,Z336),"0")</f>
        <v>3.3656700000000002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1085</v>
      </c>
      <c r="Y338" s="551">
        <f>IFERROR(SUM(Y334:Y336),"0")</f>
        <v>1085.7</v>
      </c>
      <c r="Z338" s="37"/>
      <c r="AA338" s="552"/>
      <c r="AB338" s="552"/>
      <c r="AC338" s="552"/>
    </row>
    <row r="339" spans="1:68" ht="27.75" hidden="1" customHeight="1" x14ac:dyDescent="0.2">
      <c r="A339" s="597" t="s">
        <v>541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1500</v>
      </c>
      <c r="Y343" s="550">
        <f t="shared" si="42"/>
        <v>1500</v>
      </c>
      <c r="Z343" s="36">
        <f>IFERROR(IF(Y343=0,"",ROUNDUP(Y343/H343,0)*0.02175),"")</f>
        <v>2.1749999999999998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1548</v>
      </c>
      <c r="BN343" s="64">
        <f t="shared" si="44"/>
        <v>1548</v>
      </c>
      <c r="BO343" s="64">
        <f t="shared" si="45"/>
        <v>2.083333333333333</v>
      </c>
      <c r="BP343" s="64">
        <f t="shared" si="46"/>
        <v>2.083333333333333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500</v>
      </c>
      <c r="Y344" s="550">
        <f t="shared" si="42"/>
        <v>510</v>
      </c>
      <c r="Z344" s="36">
        <f>IFERROR(IF(Y344=0,"",ROUNDUP(Y344/H344,0)*0.02175),"")</f>
        <v>0.73949999999999994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516</v>
      </c>
      <c r="BN344" s="64">
        <f t="shared" si="44"/>
        <v>526.32000000000005</v>
      </c>
      <c r="BO344" s="64">
        <f t="shared" si="45"/>
        <v>0.69444444444444442</v>
      </c>
      <c r="BP344" s="64">
        <f t="shared" si="46"/>
        <v>0.70833333333333326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300</v>
      </c>
      <c r="Y345" s="550">
        <f t="shared" si="42"/>
        <v>300</v>
      </c>
      <c r="Z345" s="36">
        <f>IFERROR(IF(Y345=0,"",ROUNDUP(Y345/H345,0)*0.02175),"")</f>
        <v>0.43499999999999994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309.60000000000002</v>
      </c>
      <c r="BN345" s="64">
        <f t="shared" si="44"/>
        <v>309.60000000000002</v>
      </c>
      <c r="BO345" s="64">
        <f t="shared" si="45"/>
        <v>0.41666666666666663</v>
      </c>
      <c r="BP345" s="64">
        <f t="shared" si="46"/>
        <v>0.41666666666666663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25</v>
      </c>
      <c r="Y348" s="550">
        <f t="shared" si="42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26.05</v>
      </c>
      <c r="BN348" s="64">
        <f t="shared" si="44"/>
        <v>26.05</v>
      </c>
      <c r="BO348" s="64">
        <f t="shared" si="45"/>
        <v>3.787878787878788E-2</v>
      </c>
      <c r="BP348" s="64">
        <f t="shared" si="46"/>
        <v>3.787878787878788E-2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158.33333333333334</v>
      </c>
      <c r="Y349" s="551">
        <f>IFERROR(Y342/H342,"0")+IFERROR(Y343/H343,"0")+IFERROR(Y344/H344,"0")+IFERROR(Y345/H345,"0")+IFERROR(Y346/H346,"0")+IFERROR(Y347/H347,"0")+IFERROR(Y348/H348,"0")</f>
        <v>159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3.3946000000000001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2325</v>
      </c>
      <c r="Y350" s="551">
        <f>IFERROR(SUM(Y342:Y348),"0")</f>
        <v>2335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800</v>
      </c>
      <c r="Y352" s="550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53.333333333333336</v>
      </c>
      <c r="Y354" s="551">
        <f>IFERROR(Y352/H352,"0")+IFERROR(Y353/H353,"0")</f>
        <v>54</v>
      </c>
      <c r="Z354" s="551">
        <f>IFERROR(IF(Z352="",0,Z352),"0")+IFERROR(IF(Z353="",0,Z353),"0")</f>
        <v>1.1744999999999999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800</v>
      </c>
      <c r="Y355" s="551">
        <f>IFERROR(SUM(Y352:Y353),"0")</f>
        <v>810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172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7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100</v>
      </c>
      <c r="Y362" s="550">
        <f>IFERROR(IF(X362="",0,CEILING((X362/$H362),1)*$H362),"")</f>
        <v>108</v>
      </c>
      <c r="Z362" s="36">
        <f>IFERROR(IF(Y362=0,"",ROUNDUP(Y362/H362,0)*0.01898),"")</f>
        <v>0.22776000000000002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105.76666666666667</v>
      </c>
      <c r="BN362" s="64">
        <f>IFERROR(Y362*I362/H362,"0")</f>
        <v>114.22799999999999</v>
      </c>
      <c r="BO362" s="64">
        <f>IFERROR(1/J362*(X362/H362),"0")</f>
        <v>0.1736111111111111</v>
      </c>
      <c r="BP362" s="64">
        <f>IFERROR(1/J362*(Y362/H362),"0")</f>
        <v>0.1875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11.111111111111111</v>
      </c>
      <c r="Y363" s="551">
        <f>IFERROR(Y362/H362,"0")</f>
        <v>12</v>
      </c>
      <c r="Z363" s="551">
        <f>IFERROR(IF(Z362="",0,Z362),"0")</f>
        <v>0.22776000000000002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100</v>
      </c>
      <c r="Y364" s="551">
        <f>IFERROR(SUM(Y362:Y362),"0")</f>
        <v>108</v>
      </c>
      <c r="Z364" s="37"/>
      <c r="AA364" s="552"/>
      <c r="AB364" s="552"/>
      <c r="AC364" s="552"/>
    </row>
    <row r="365" spans="1:68" ht="16.5" hidden="1" customHeight="1" x14ac:dyDescent="0.25">
      <c r="A365" s="600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172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597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10</v>
      </c>
      <c r="Y388" s="550">
        <f t="shared" ref="Y388:Y397" si="47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10.388888888888889</v>
      </c>
      <c r="BN388" s="64">
        <f t="shared" ref="BN388:BN397" si="49">IFERROR(Y388*I388/H388,"0")</f>
        <v>11.22</v>
      </c>
      <c r="BO388" s="64">
        <f t="shared" ref="BO388:BO397" si="50">IFERROR(1/J388*(X388/H388),"0")</f>
        <v>1.4029180695847361E-2</v>
      </c>
      <c r="BP388" s="64">
        <f t="shared" ref="BP388:BP397" si="51">IFERROR(1/J388*(Y388/H388),"0")</f>
        <v>1.5151515151515152E-2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10</v>
      </c>
      <c r="Y391" s="550">
        <f t="shared" si="47"/>
        <v>10.8</v>
      </c>
      <c r="Z391" s="36">
        <f>IFERROR(IF(Y391=0,"",ROUNDUP(Y391/H391,0)*0.00902),"")</f>
        <v>1.804E-2</v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10.388888888888889</v>
      </c>
      <c r="BN391" s="64">
        <f t="shared" si="49"/>
        <v>11.22</v>
      </c>
      <c r="BO391" s="64">
        <f t="shared" si="50"/>
        <v>1.4029180695847361E-2</v>
      </c>
      <c r="BP391" s="64">
        <f t="shared" si="51"/>
        <v>1.5151515151515152E-2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42</v>
      </c>
      <c r="Y393" s="550">
        <f t="shared" si="47"/>
        <v>42</v>
      </c>
      <c r="Z393" s="36">
        <f t="shared" si="52"/>
        <v>0.1004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44.599999999999994</v>
      </c>
      <c r="BN393" s="64">
        <f t="shared" si="49"/>
        <v>44.599999999999994</v>
      </c>
      <c r="BO393" s="64">
        <f t="shared" si="50"/>
        <v>8.5470085470085472E-2</v>
      </c>
      <c r="BP393" s="64">
        <f t="shared" si="51"/>
        <v>8.5470085470085472E-2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28</v>
      </c>
      <c r="Y394" s="550">
        <f t="shared" si="47"/>
        <v>29.400000000000002</v>
      </c>
      <c r="Z394" s="36">
        <f t="shared" si="52"/>
        <v>7.0280000000000009E-2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29.733333333333331</v>
      </c>
      <c r="BN394" s="64">
        <f t="shared" si="49"/>
        <v>31.22</v>
      </c>
      <c r="BO394" s="64">
        <f t="shared" si="50"/>
        <v>5.6980056980056981E-2</v>
      </c>
      <c r="BP394" s="64">
        <f t="shared" si="51"/>
        <v>5.9829059829059839E-2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53.703703703703702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0.29210000000000003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125</v>
      </c>
      <c r="Y399" s="551">
        <f>IFERROR(SUM(Y388:Y397),"0")</f>
        <v>128.69999999999999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21</v>
      </c>
      <c r="Y414" s="550">
        <f>IFERROR(IF(X414="",0,CEILING((X414/$H414),1)*$H414),"")</f>
        <v>21</v>
      </c>
      <c r="Z414" s="36">
        <f>IFERROR(IF(Y414=0,"",ROUNDUP(Y414/H414,0)*0.00502),"")</f>
        <v>5.0200000000000002E-2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22.299999999999997</v>
      </c>
      <c r="BN414" s="64">
        <f>IFERROR(Y414*I414/H414,"0")</f>
        <v>22.299999999999997</v>
      </c>
      <c r="BO414" s="64">
        <f>IFERROR(1/J414*(X414/H414),"0")</f>
        <v>4.2735042735042736E-2</v>
      </c>
      <c r="BP414" s="64">
        <f>IFERROR(1/J414*(Y414/H414),"0")</f>
        <v>4.2735042735042736E-2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10</v>
      </c>
      <c r="Y415" s="551">
        <f>IFERROR(Y411/H411,"0")+IFERROR(Y412/H412,"0")+IFERROR(Y413/H413,"0")+IFERROR(Y414/H414,"0")</f>
        <v>10</v>
      </c>
      <c r="Z415" s="551">
        <f>IFERROR(IF(Z411="",0,Z411),"0")+IFERROR(IF(Z412="",0,Z412),"0")+IFERROR(IF(Z413="",0,Z413),"0")+IFERROR(IF(Z414="",0,Z414),"0")</f>
        <v>5.0200000000000002E-2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21</v>
      </c>
      <c r="Y416" s="551">
        <f>IFERROR(SUM(Y411:Y414),"0")</f>
        <v>21</v>
      </c>
      <c r="Z416" s="37"/>
      <c r="AA416" s="552"/>
      <c r="AB416" s="552"/>
      <c r="AC416" s="552"/>
    </row>
    <row r="417" spans="1:68" ht="16.5" hidden="1" customHeight="1" x14ac:dyDescent="0.25">
      <c r="A417" s="600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10</v>
      </c>
      <c r="Y419" s="550">
        <f>IFERROR(IF(X419="",0,CEILING((X419/$H419),1)*$H419),"")</f>
        <v>10.799999999999999</v>
      </c>
      <c r="Z419" s="36">
        <f>IFERROR(IF(Y419=0,"",ROUNDUP(Y419/H419,0)*0.00651),"")</f>
        <v>5.8590000000000003E-2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17.5</v>
      </c>
      <c r="BN419" s="64">
        <f>IFERROR(Y419*I419/H419,"0")</f>
        <v>18.900000000000002</v>
      </c>
      <c r="BO419" s="64">
        <f>IFERROR(1/J419*(X419/H419),"0")</f>
        <v>4.5787545787545791E-2</v>
      </c>
      <c r="BP419" s="64">
        <f>IFERROR(1/J419*(Y419/H419),"0")</f>
        <v>4.9450549450549455E-2</v>
      </c>
    </row>
    <row r="420" spans="1:68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8.3333333333333339</v>
      </c>
      <c r="Y420" s="551">
        <f>IFERROR(Y419/H419,"0")</f>
        <v>9</v>
      </c>
      <c r="Z420" s="551">
        <f>IFERROR(IF(Z419="",0,Z419),"0")</f>
        <v>5.8590000000000003E-2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10</v>
      </c>
      <c r="Y421" s="551">
        <f>IFERROR(SUM(Y419:Y419),"0")</f>
        <v>10.799999999999999</v>
      </c>
      <c r="Z421" s="37"/>
      <c r="AA421" s="552"/>
      <c r="AB421" s="552"/>
      <c r="AC421" s="552"/>
    </row>
    <row r="422" spans="1:68" ht="16.5" hidden="1" customHeight="1" x14ac:dyDescent="0.25">
      <c r="A422" s="600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653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150</v>
      </c>
      <c r="Y430" s="550">
        <f t="shared" ref="Y430:Y442" si="53">IFERROR(IF(X430="",0,CEILING((X430/$H430),1)*$H430),"")</f>
        <v>153.12</v>
      </c>
      <c r="Z430" s="36">
        <f t="shared" ref="Z430:Z436" si="54">IFERROR(IF(Y430=0,"",ROUNDUP(Y430/H430,0)*0.01196),"")</f>
        <v>0.34683999999999998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160.22727272727272</v>
      </c>
      <c r="BN430" s="64">
        <f t="shared" ref="BN430:BN442" si="56">IFERROR(Y430*I430/H430,"0")</f>
        <v>163.56</v>
      </c>
      <c r="BO430" s="64">
        <f t="shared" ref="BO430:BO442" si="57">IFERROR(1/J430*(X430/H430),"0")</f>
        <v>0.27316433566433568</v>
      </c>
      <c r="BP430" s="64">
        <f t="shared" ref="BP430:BP442" si="58">IFERROR(1/J430*(Y430/H430),"0")</f>
        <v>0.27884615384615385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120</v>
      </c>
      <c r="Y432" s="550">
        <f t="shared" si="53"/>
        <v>121.44000000000001</v>
      </c>
      <c r="Z432" s="36">
        <f t="shared" si="54"/>
        <v>0.27507999999999999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128.18181818181816</v>
      </c>
      <c r="BN432" s="64">
        <f t="shared" si="56"/>
        <v>129.72</v>
      </c>
      <c r="BO432" s="64">
        <f t="shared" si="57"/>
        <v>0.21853146853146854</v>
      </c>
      <c r="BP432" s="64">
        <f t="shared" si="58"/>
        <v>0.22115384615384617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16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150</v>
      </c>
      <c r="Y435" s="550">
        <f t="shared" si="53"/>
        <v>153.12</v>
      </c>
      <c r="Z435" s="36">
        <f t="shared" si="54"/>
        <v>0.34683999999999998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160.22727272727272</v>
      </c>
      <c r="BN435" s="64">
        <f t="shared" si="56"/>
        <v>163.56</v>
      </c>
      <c r="BO435" s="64">
        <f t="shared" si="57"/>
        <v>0.27316433566433568</v>
      </c>
      <c r="BP435" s="64">
        <f t="shared" si="58"/>
        <v>0.27884615384615385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150</v>
      </c>
      <c r="Y438" s="550">
        <f t="shared" si="53"/>
        <v>153.6</v>
      </c>
      <c r="Z438" s="36">
        <f>IFERROR(IF(Y438=0,"",ROUNDUP(Y438/H438,0)*0.00902),"")</f>
        <v>0.28864000000000001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216.5625</v>
      </c>
      <c r="BN438" s="64">
        <f t="shared" si="56"/>
        <v>221.76</v>
      </c>
      <c r="BO438" s="64">
        <f t="shared" si="57"/>
        <v>0.23674242424242425</v>
      </c>
      <c r="BP438" s="64">
        <f t="shared" si="58"/>
        <v>0.24242424242424243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15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60</v>
      </c>
      <c r="Y442" s="550">
        <f t="shared" si="53"/>
        <v>62.4</v>
      </c>
      <c r="Z442" s="36">
        <f>IFERROR(IF(Y442=0,"",ROUNDUP(Y442/H442,0)*0.00937),"")</f>
        <v>0.12181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87.000000000000014</v>
      </c>
      <c r="BN442" s="64">
        <f t="shared" si="56"/>
        <v>90.48</v>
      </c>
      <c r="BO442" s="64">
        <f t="shared" si="57"/>
        <v>0.10416666666666667</v>
      </c>
      <c r="BP442" s="64">
        <f t="shared" si="58"/>
        <v>0.10833333333333334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123.29545454545453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1.37921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630</v>
      </c>
      <c r="Y444" s="551">
        <f>IFERROR(SUM(Y430:Y442),"0")</f>
        <v>643.67999999999995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50</v>
      </c>
      <c r="Y446" s="550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9.4696969696969688</v>
      </c>
      <c r="Y449" s="551">
        <f>IFERROR(Y446/H446,"0")+IFERROR(Y447/H447,"0")+IFERROR(Y448/H448,"0")</f>
        <v>10</v>
      </c>
      <c r="Z449" s="551">
        <f>IFERROR(IF(Z446="",0,Z446),"0")+IFERROR(IF(Z447="",0,Z447),"0")+IFERROR(IF(Z448="",0,Z448),"0")</f>
        <v>0.1196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50</v>
      </c>
      <c r="Y450" s="551">
        <f>IFERROR(SUM(Y446:Y448),"0")</f>
        <v>52.800000000000004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60</v>
      </c>
      <c r="Y452" s="550">
        <f t="shared" ref="Y452:Y457" si="59">IFERROR(IF(X452="",0,CEILING((X452/$H452),1)*$H452),"")</f>
        <v>63.36</v>
      </c>
      <c r="Z452" s="36">
        <f>IFERROR(IF(Y452=0,"",ROUNDUP(Y452/H452,0)*0.01196),"")</f>
        <v>0.14352000000000001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64.090909090909079</v>
      </c>
      <c r="BN452" s="64">
        <f t="shared" ref="BN452:BN457" si="61">IFERROR(Y452*I452/H452,"0")</f>
        <v>67.679999999999993</v>
      </c>
      <c r="BO452" s="64">
        <f t="shared" ref="BO452:BO457" si="62">IFERROR(1/J452*(X452/H452),"0")</f>
        <v>0.10926573426573427</v>
      </c>
      <c r="BP452" s="64">
        <f t="shared" ref="BP452:BP457" si="63">IFERROR(1/J452*(Y452/H452),"0")</f>
        <v>0.11538461538461539</v>
      </c>
    </row>
    <row r="453" spans="1:68" ht="27" hidden="1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100</v>
      </c>
      <c r="Y454" s="550">
        <f t="shared" si="59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106.81818181818181</v>
      </c>
      <c r="BN454" s="64">
        <f t="shared" si="61"/>
        <v>107.16</v>
      </c>
      <c r="BO454" s="64">
        <f t="shared" si="62"/>
        <v>0.18210955710955709</v>
      </c>
      <c r="BP454" s="64">
        <f t="shared" si="63"/>
        <v>0.18269230769230771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120</v>
      </c>
      <c r="Y455" s="550">
        <f t="shared" si="59"/>
        <v>120</v>
      </c>
      <c r="Z455" s="36">
        <f>IFERROR(IF(Y455=0,"",ROUNDUP(Y455/H455,0)*0.00902),"")</f>
        <v>0.22550000000000001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173.25</v>
      </c>
      <c r="BN455" s="64">
        <f t="shared" si="61"/>
        <v>173.25</v>
      </c>
      <c r="BO455" s="64">
        <f t="shared" si="62"/>
        <v>0.18939393939393939</v>
      </c>
      <c r="BP455" s="64">
        <f t="shared" si="63"/>
        <v>0.18939393939393939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12</v>
      </c>
      <c r="Y456" s="550">
        <f t="shared" si="59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16.725000000000001</v>
      </c>
      <c r="BN456" s="64">
        <f t="shared" si="61"/>
        <v>20.07</v>
      </c>
      <c r="BO456" s="64">
        <f t="shared" si="62"/>
        <v>1.893939393939394E-2</v>
      </c>
      <c r="BP456" s="64">
        <f t="shared" si="63"/>
        <v>2.2727272727272728E-2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60</v>
      </c>
      <c r="Y457" s="550">
        <f t="shared" si="59"/>
        <v>62.4</v>
      </c>
      <c r="Z457" s="36">
        <f>IFERROR(IF(Y457=0,"",ROUNDUP(Y457/H457,0)*0.00902),"")</f>
        <v>0.11726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83.625000000000014</v>
      </c>
      <c r="BN457" s="64">
        <f t="shared" si="61"/>
        <v>86.970000000000013</v>
      </c>
      <c r="BO457" s="64">
        <f t="shared" si="62"/>
        <v>9.4696969696969696E-2</v>
      </c>
      <c r="BP457" s="64">
        <f t="shared" si="63"/>
        <v>9.8484848484848481E-2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70.303030303030297</v>
      </c>
      <c r="Y458" s="551">
        <f>IFERROR(Y452/H452,"0")+IFERROR(Y453/H453,"0")+IFERROR(Y454/H454,"0")+IFERROR(Y455/H455,"0")+IFERROR(Y456/H456,"0")+IFERROR(Y457/H457,"0")</f>
        <v>72</v>
      </c>
      <c r="Z458" s="551">
        <f>IFERROR(IF(Z452="",0,Z452),"0")+IFERROR(IF(Z453="",0,Z453),"0")+IFERROR(IF(Z454="",0,Z454),"0")+IFERROR(IF(Z455="",0,Z455),"0")+IFERROR(IF(Z456="",0,Z456),"0")+IFERROR(IF(Z457="",0,Z457),"0")</f>
        <v>0.74058000000000002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352</v>
      </c>
      <c r="Y459" s="551">
        <f>IFERROR(SUM(Y452:Y457),"0")</f>
        <v>360.47999999999996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720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600</v>
      </c>
      <c r="Y487" s="550">
        <f>IFERROR(IF(X487="",0,CEILING((X487/$H487),1)*$H487),"")</f>
        <v>603</v>
      </c>
      <c r="Z487" s="36">
        <f>IFERROR(IF(Y487=0,"",ROUNDUP(Y487/H487,0)*0.01898),"")</f>
        <v>1.27166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634.59999999999991</v>
      </c>
      <c r="BN487" s="64">
        <f>IFERROR(Y487*I487/H487,"0")</f>
        <v>637.77300000000002</v>
      </c>
      <c r="BO487" s="64">
        <f>IFERROR(1/J487*(X487/H487),"0")</f>
        <v>1.0416666666666667</v>
      </c>
      <c r="BP487" s="64">
        <f>IFERROR(1/J487*(Y487/H487),"0")</f>
        <v>1.046875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66.666666666666671</v>
      </c>
      <c r="Y489" s="551">
        <f>IFERROR(Y487/H487,"0")+IFERROR(Y488/H488,"0")</f>
        <v>67</v>
      </c>
      <c r="Z489" s="551">
        <f>IFERROR(IF(Z487="",0,Z487),"0")+IFERROR(IF(Z488="",0,Z488),"0")</f>
        <v>1.27166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600</v>
      </c>
      <c r="Y490" s="551">
        <f>IFERROR(SUM(Y487:Y488),"0")</f>
        <v>603</v>
      </c>
      <c r="Z490" s="37"/>
      <c r="AA490" s="552"/>
      <c r="AB490" s="552"/>
      <c r="AC490" s="552"/>
    </row>
    <row r="491" spans="1:68" ht="14.25" hidden="1" customHeight="1" x14ac:dyDescent="0.25">
      <c r="A491" s="553" t="s">
        <v>172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5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764</v>
      </c>
      <c r="Q501" s="591"/>
      <c r="R501" s="591"/>
      <c r="S501" s="591"/>
      <c r="T501" s="591"/>
      <c r="U501" s="591"/>
      <c r="V501" s="592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13580.35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13742.220000000001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765</v>
      </c>
      <c r="Q502" s="591"/>
      <c r="R502" s="591"/>
      <c r="S502" s="591"/>
      <c r="T502" s="591"/>
      <c r="U502" s="591"/>
      <c r="V502" s="592"/>
      <c r="W502" s="37" t="s">
        <v>69</v>
      </c>
      <c r="X502" s="551">
        <f>IFERROR(SUM(BM22:BM498),"0")</f>
        <v>14614.326608981692</v>
      </c>
      <c r="Y502" s="551">
        <f>IFERROR(SUM(BN22:BN498),"0")</f>
        <v>14789.790999999994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766</v>
      </c>
      <c r="Q503" s="591"/>
      <c r="R503" s="591"/>
      <c r="S503" s="591"/>
      <c r="T503" s="591"/>
      <c r="U503" s="591"/>
      <c r="V503" s="592"/>
      <c r="W503" s="37" t="s">
        <v>767</v>
      </c>
      <c r="X503" s="38">
        <f>ROUNDUP(SUM(BO22:BO498),0)</f>
        <v>26</v>
      </c>
      <c r="Y503" s="38">
        <f>ROUNDUP(SUM(BP22:BP498),0)</f>
        <v>26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768</v>
      </c>
      <c r="Q504" s="591"/>
      <c r="R504" s="591"/>
      <c r="S504" s="591"/>
      <c r="T504" s="591"/>
      <c r="U504" s="591"/>
      <c r="V504" s="592"/>
      <c r="W504" s="37" t="s">
        <v>69</v>
      </c>
      <c r="X504" s="551">
        <f>GrossWeightTotal+PalletQtyTotal*25</f>
        <v>15264.326608981692</v>
      </c>
      <c r="Y504" s="551">
        <f>GrossWeightTotalR+PalletQtyTotalR*25</f>
        <v>15439.790999999994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769</v>
      </c>
      <c r="Q505" s="591"/>
      <c r="R505" s="591"/>
      <c r="S505" s="591"/>
      <c r="T505" s="591"/>
      <c r="U505" s="591"/>
      <c r="V505" s="592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3384.9581104293752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3415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770</v>
      </c>
      <c r="Q506" s="591"/>
      <c r="R506" s="591"/>
      <c r="S506" s="591"/>
      <c r="T506" s="591"/>
      <c r="U506" s="591"/>
      <c r="V506" s="592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30.091380000000001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3" t="s">
        <v>101</v>
      </c>
      <c r="D508" s="670"/>
      <c r="E508" s="670"/>
      <c r="F508" s="670"/>
      <c r="G508" s="670"/>
      <c r="H508" s="671"/>
      <c r="I508" s="573" t="s">
        <v>258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541</v>
      </c>
      <c r="U508" s="671"/>
      <c r="V508" s="573" t="s">
        <v>597</v>
      </c>
      <c r="W508" s="670"/>
      <c r="X508" s="670"/>
      <c r="Y508" s="671"/>
      <c r="Z508" s="546" t="s">
        <v>653</v>
      </c>
      <c r="AA508" s="573" t="s">
        <v>720</v>
      </c>
      <c r="AB508" s="671"/>
      <c r="AC508" s="52"/>
      <c r="AF508" s="547"/>
    </row>
    <row r="509" spans="1:68" ht="14.25" customHeight="1" thickTop="1" x14ac:dyDescent="0.2">
      <c r="A509" s="629" t="s">
        <v>773</v>
      </c>
      <c r="B509" s="573" t="s">
        <v>63</v>
      </c>
      <c r="C509" s="573" t="s">
        <v>102</v>
      </c>
      <c r="D509" s="573" t="s">
        <v>119</v>
      </c>
      <c r="E509" s="573" t="s">
        <v>179</v>
      </c>
      <c r="F509" s="573" t="s">
        <v>201</v>
      </c>
      <c r="G509" s="573" t="s">
        <v>234</v>
      </c>
      <c r="H509" s="573" t="s">
        <v>101</v>
      </c>
      <c r="I509" s="573" t="s">
        <v>259</v>
      </c>
      <c r="J509" s="573" t="s">
        <v>299</v>
      </c>
      <c r="K509" s="573" t="s">
        <v>359</v>
      </c>
      <c r="L509" s="573" t="s">
        <v>398</v>
      </c>
      <c r="M509" s="573" t="s">
        <v>414</v>
      </c>
      <c r="N509" s="547"/>
      <c r="O509" s="573" t="s">
        <v>428</v>
      </c>
      <c r="P509" s="573" t="s">
        <v>438</v>
      </c>
      <c r="Q509" s="573" t="s">
        <v>445</v>
      </c>
      <c r="R509" s="573" t="s">
        <v>450</v>
      </c>
      <c r="S509" s="573" t="s">
        <v>531</v>
      </c>
      <c r="T509" s="573" t="s">
        <v>542</v>
      </c>
      <c r="U509" s="573" t="s">
        <v>577</v>
      </c>
      <c r="V509" s="573" t="s">
        <v>598</v>
      </c>
      <c r="W509" s="573" t="s">
        <v>630</v>
      </c>
      <c r="X509" s="573" t="s">
        <v>645</v>
      </c>
      <c r="Y509" s="573" t="s">
        <v>649</v>
      </c>
      <c r="Z509" s="573" t="s">
        <v>653</v>
      </c>
      <c r="AA509" s="573" t="s">
        <v>720</v>
      </c>
      <c r="AB509" s="573" t="s">
        <v>759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391.20000000000005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510.00000000000006</v>
      </c>
      <c r="E511" s="46">
        <f>IFERROR(Y89*1,"0")+IFERROR(Y90*1,"0")+IFERROR(Y91*1,"0")+IFERROR(Y95*1,"0")+IFERROR(Y96*1,"0")+IFERROR(Y97*1,"0")+IFERROR(Y98*1,"0")+IFERROR(Y99*1,"0")</f>
        <v>1288.8000000000002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1655.82</v>
      </c>
      <c r="G511" s="46">
        <f>IFERROR(Y130*1,"0")+IFERROR(Y131*1,"0")+IFERROR(Y135*1,"0")+IFERROR(Y136*1,"0")+IFERROR(Y140*1,"0")+IFERROR(Y141*1,"0")</f>
        <v>18.48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832.86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1946.1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201.79999999999998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501.59999999999997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200.4</v>
      </c>
      <c r="S511" s="46">
        <f>IFERROR(Y334*1,"0")+IFERROR(Y335*1,"0")+IFERROR(Y336*1,"0")</f>
        <v>1085.7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3253</v>
      </c>
      <c r="U511" s="46">
        <f>IFERROR(Y367*1,"0")+IFERROR(Y368*1,"0")+IFERROR(Y369*1,"0")+IFERROR(Y373*1,"0")+IFERROR(Y377*1,"0")+IFERROR(Y378*1,"0")+IFERROR(Y382*1,"0")</f>
        <v>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128.69999999999999</v>
      </c>
      <c r="W511" s="46">
        <f>IFERROR(Y407*1,"0")+IFERROR(Y411*1,"0")+IFERROR(Y412*1,"0")+IFERROR(Y413*1,"0")+IFERROR(Y414*1,"0")</f>
        <v>21</v>
      </c>
      <c r="X511" s="46">
        <f>IFERROR(Y419*1,"0")</f>
        <v>10.799999999999999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1056.96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603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5,00"/>
        <filter val="1 120,00"/>
        <filter val="1 330,00"/>
        <filter val="1 500,00"/>
        <filter val="10,00"/>
        <filter val="100,00"/>
        <filter val="105,00"/>
        <filter val="11,11"/>
        <filter val="116,00"/>
        <filter val="12,00"/>
        <filter val="120,00"/>
        <filter val="122,50"/>
        <filter val="123,30"/>
        <filter val="125,00"/>
        <filter val="128,00"/>
        <filter val="13 580,35"/>
        <filter val="130,00"/>
        <filter val="14 614,33"/>
        <filter val="15 264,33"/>
        <filter val="15,00"/>
        <filter val="150,00"/>
        <filter val="158,33"/>
        <filter val="16,00"/>
        <filter val="16,50"/>
        <filter val="16,67"/>
        <filter val="160,00"/>
        <filter val="168,00"/>
        <filter val="17,50"/>
        <filter val="180,00"/>
        <filter val="2 325,00"/>
        <filter val="2,50"/>
        <filter val="200,00"/>
        <filter val="208,33"/>
        <filter val="21,00"/>
        <filter val="211,67"/>
        <filter val="220,00"/>
        <filter val="232,72"/>
        <filter val="24,75"/>
        <filter val="240,00"/>
        <filter val="245,00"/>
        <filter val="25,00"/>
        <filter val="26"/>
        <filter val="270,00"/>
        <filter val="28,00"/>
        <filter val="280,00"/>
        <filter val="3 384,96"/>
        <filter val="3,33"/>
        <filter val="30,00"/>
        <filter val="300,00"/>
        <filter val="300,24"/>
        <filter val="31,50"/>
        <filter val="310,00"/>
        <filter val="32,00"/>
        <filter val="320,00"/>
        <filter val="336,42"/>
        <filter val="35,00"/>
        <filter val="350,00"/>
        <filter val="352,00"/>
        <filter val="360,00"/>
        <filter val="37,22"/>
        <filter val="376,15"/>
        <filter val="39,81"/>
        <filter val="390,00"/>
        <filter val="4,76"/>
        <filter val="40,00"/>
        <filter val="42,00"/>
        <filter val="42,25"/>
        <filter val="45,00"/>
        <filter val="48,33"/>
        <filter val="49,26"/>
        <filter val="50,00"/>
        <filter val="500,00"/>
        <filter val="516,67"/>
        <filter val="53,33"/>
        <filter val="53,70"/>
        <filter val="540,00"/>
        <filter val="560,00"/>
        <filter val="585,00"/>
        <filter val="6,25"/>
        <filter val="6,41"/>
        <filter val="6,60"/>
        <filter val="60,00"/>
        <filter val="600,00"/>
        <filter val="63,70"/>
        <filter val="63,89"/>
        <filter val="630,00"/>
        <filter val="66,00"/>
        <filter val="66,67"/>
        <filter val="681,00"/>
        <filter val="70,00"/>
        <filter val="70,30"/>
        <filter val="700,00"/>
        <filter val="715,00"/>
        <filter val="725,50"/>
        <filter val="73,89"/>
        <filter val="735,00"/>
        <filter val="75,00"/>
        <filter val="8,33"/>
        <filter val="80,00"/>
        <filter val="80,50"/>
        <filter val="800,00"/>
        <filter val="9,47"/>
        <filter val="90,00"/>
        <filter val="98,52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