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240D4A-1790-4D27-96A2-772FD1E729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BP358" i="1" s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71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11" i="1" l="1"/>
  <c r="X503" i="1"/>
  <c r="X501" i="1"/>
  <c r="Z42" i="1"/>
  <c r="BN42" i="1"/>
  <c r="Z61" i="1"/>
  <c r="BN61" i="1"/>
  <c r="Y66" i="1"/>
  <c r="Z77" i="1"/>
  <c r="BN77" i="1"/>
  <c r="Y101" i="1"/>
  <c r="Z104" i="1"/>
  <c r="BN104" i="1"/>
  <c r="Y109" i="1"/>
  <c r="Z120" i="1"/>
  <c r="BN120" i="1"/>
  <c r="Z141" i="1"/>
  <c r="BN141" i="1"/>
  <c r="Z164" i="1"/>
  <c r="BN164" i="1"/>
  <c r="Z174" i="1"/>
  <c r="BN174" i="1"/>
  <c r="Y177" i="1"/>
  <c r="Z195" i="1"/>
  <c r="BN195" i="1"/>
  <c r="Z202" i="1"/>
  <c r="BN202" i="1"/>
  <c r="Y215" i="1"/>
  <c r="Z212" i="1"/>
  <c r="BN212" i="1"/>
  <c r="Z227" i="1"/>
  <c r="BN227" i="1"/>
  <c r="Z252" i="1"/>
  <c r="BN252" i="1"/>
  <c r="Z297" i="1"/>
  <c r="BN297" i="1"/>
  <c r="Z309" i="1"/>
  <c r="BN309" i="1"/>
  <c r="Z329" i="1"/>
  <c r="BN329" i="1"/>
  <c r="Z344" i="1"/>
  <c r="BN344" i="1"/>
  <c r="Z358" i="1"/>
  <c r="BN358" i="1"/>
  <c r="Z368" i="1"/>
  <c r="BN368" i="1"/>
  <c r="Z392" i="1"/>
  <c r="BN392" i="1"/>
  <c r="Z407" i="1"/>
  <c r="Z408" i="1" s="1"/>
  <c r="BN407" i="1"/>
  <c r="BP407" i="1"/>
  <c r="Z411" i="1"/>
  <c r="BN411" i="1"/>
  <c r="Z448" i="1"/>
  <c r="BN448" i="1"/>
  <c r="Z462" i="1"/>
  <c r="BN462" i="1"/>
  <c r="BP291" i="1"/>
  <c r="BN291" i="1"/>
  <c r="Z291" i="1"/>
  <c r="BP307" i="1"/>
  <c r="BN307" i="1"/>
  <c r="Z307" i="1"/>
  <c r="Y325" i="1"/>
  <c r="BP320" i="1"/>
  <c r="BN320" i="1"/>
  <c r="Z320" i="1"/>
  <c r="Y331" i="1"/>
  <c r="BP327" i="1"/>
  <c r="BN327" i="1"/>
  <c r="Z327" i="1"/>
  <c r="Y349" i="1"/>
  <c r="BP342" i="1"/>
  <c r="BN342" i="1"/>
  <c r="Z342" i="1"/>
  <c r="Y354" i="1"/>
  <c r="BP352" i="1"/>
  <c r="BN352" i="1"/>
  <c r="Z352" i="1"/>
  <c r="BP390" i="1"/>
  <c r="BN390" i="1"/>
  <c r="Z390" i="1"/>
  <c r="BP402" i="1"/>
  <c r="BN402" i="1"/>
  <c r="Z402" i="1"/>
  <c r="BP437" i="1"/>
  <c r="BN437" i="1"/>
  <c r="Z437" i="1"/>
  <c r="Y450" i="1"/>
  <c r="BP446" i="1"/>
  <c r="BN446" i="1"/>
  <c r="Z446" i="1"/>
  <c r="BP456" i="1"/>
  <c r="BN456" i="1"/>
  <c r="Z456" i="1"/>
  <c r="Y479" i="1"/>
  <c r="BP476" i="1"/>
  <c r="BN476" i="1"/>
  <c r="Z476" i="1"/>
  <c r="BP493" i="1"/>
  <c r="BN493" i="1"/>
  <c r="Z493" i="1"/>
  <c r="X502" i="1"/>
  <c r="X505" i="1"/>
  <c r="Z26" i="1"/>
  <c r="BN26" i="1"/>
  <c r="Z30" i="1"/>
  <c r="BN30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1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Z197" i="1"/>
  <c r="BN197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0" i="1"/>
  <c r="BN250" i="1"/>
  <c r="Z254" i="1"/>
  <c r="BN254" i="1"/>
  <c r="BP268" i="1"/>
  <c r="BN268" i="1"/>
  <c r="Z268" i="1"/>
  <c r="BP299" i="1"/>
  <c r="BN299" i="1"/>
  <c r="Z299" i="1"/>
  <c r="BP315" i="1"/>
  <c r="BN315" i="1"/>
  <c r="Z315" i="1"/>
  <c r="BP321" i="1"/>
  <c r="BN321" i="1"/>
  <c r="Z321" i="1"/>
  <c r="S511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13" i="1"/>
  <c r="BN413" i="1"/>
  <c r="Z41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70" i="1"/>
  <c r="Y399" i="1"/>
  <c r="W511" i="1"/>
  <c r="Y415" i="1"/>
  <c r="Y449" i="1"/>
  <c r="Y489" i="1"/>
  <c r="H9" i="1"/>
  <c r="A10" i="1"/>
  <c r="Y24" i="1"/>
  <c r="Y32" i="1"/>
  <c r="Z27" i="1"/>
  <c r="BN27" i="1"/>
  <c r="Z29" i="1"/>
  <c r="BN29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BP54" i="1"/>
  <c r="BN54" i="1"/>
  <c r="Z54" i="1"/>
  <c r="F9" i="1"/>
  <c r="J9" i="1"/>
  <c r="Z22" i="1"/>
  <c r="Z23" i="1" s="1"/>
  <c r="BN22" i="1"/>
  <c r="BP22" i="1"/>
  <c r="Y23" i="1"/>
  <c r="BP31" i="1"/>
  <c r="BN31" i="1"/>
  <c r="BP43" i="1"/>
  <c r="BN43" i="1"/>
  <c r="Z43" i="1"/>
  <c r="Y45" i="1"/>
  <c r="Y48" i="1"/>
  <c r="BP47" i="1"/>
  <c r="BN47" i="1"/>
  <c r="Z47" i="1"/>
  <c r="Z48" i="1" s="1"/>
  <c r="Y49" i="1"/>
  <c r="D511" i="1"/>
  <c r="Y58" i="1"/>
  <c r="Y59" i="1"/>
  <c r="BP52" i="1"/>
  <c r="BN52" i="1"/>
  <c r="Z52" i="1"/>
  <c r="Z56" i="1"/>
  <c r="BN56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1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BN163" i="1"/>
  <c r="Z165" i="1"/>
  <c r="BN165" i="1"/>
  <c r="Z167" i="1"/>
  <c r="BN167" i="1"/>
  <c r="Z169" i="1"/>
  <c r="BN169" i="1"/>
  <c r="Y172" i="1"/>
  <c r="Z175" i="1"/>
  <c r="BN175" i="1"/>
  <c r="BP175" i="1"/>
  <c r="J511" i="1"/>
  <c r="Z186" i="1"/>
  <c r="Z187" i="1" s="1"/>
  <c r="BN186" i="1"/>
  <c r="BP186" i="1"/>
  <c r="Y187" i="1"/>
  <c r="Z190" i="1"/>
  <c r="BN190" i="1"/>
  <c r="BP190" i="1"/>
  <c r="Y193" i="1"/>
  <c r="Y204" i="1"/>
  <c r="Z196" i="1"/>
  <c r="BN196" i="1"/>
  <c r="Z198" i="1"/>
  <c r="BN198" i="1"/>
  <c r="Z200" i="1"/>
  <c r="BN200" i="1"/>
  <c r="BP201" i="1"/>
  <c r="BN201" i="1"/>
  <c r="Y203" i="1"/>
  <c r="BP207" i="1"/>
  <c r="BN207" i="1"/>
  <c r="Z207" i="1"/>
  <c r="Y93" i="1"/>
  <c r="Y132" i="1"/>
  <c r="BP209" i="1"/>
  <c r="BN209" i="1"/>
  <c r="Z209" i="1"/>
  <c r="Z211" i="1"/>
  <c r="BN211" i="1"/>
  <c r="Z213" i="1"/>
  <c r="BN213" i="1"/>
  <c r="Y216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Y247" i="1"/>
  <c r="L511" i="1"/>
  <c r="Z251" i="1"/>
  <c r="BN251" i="1"/>
  <c r="Z253" i="1"/>
  <c r="BN253" i="1"/>
  <c r="Y256" i="1"/>
  <c r="M511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0" i="1"/>
  <c r="BN290" i="1"/>
  <c r="Z290" i="1"/>
  <c r="Y232" i="1"/>
  <c r="Y255" i="1"/>
  <c r="Y264" i="1"/>
  <c r="Y271" i="1"/>
  <c r="Y276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U511" i="1"/>
  <c r="Y511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BN322" i="1"/>
  <c r="Z328" i="1"/>
  <c r="BN328" i="1"/>
  <c r="Z335" i="1"/>
  <c r="Z337" i="1" s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449" i="1" l="1"/>
  <c r="Z379" i="1"/>
  <c r="Z494" i="1"/>
  <c r="Z293" i="1"/>
  <c r="Z263" i="1"/>
  <c r="Z246" i="1"/>
  <c r="Z192" i="1"/>
  <c r="Z177" i="1"/>
  <c r="Z108" i="1"/>
  <c r="Z100" i="1"/>
  <c r="Z255" i="1"/>
  <c r="X504" i="1"/>
  <c r="Z398" i="1"/>
  <c r="Z215" i="1"/>
  <c r="Z479" i="1"/>
  <c r="Z473" i="1"/>
  <c r="Z415" i="1"/>
  <c r="Z403" i="1"/>
  <c r="Z349" i="1"/>
  <c r="Z330" i="1"/>
  <c r="Z324" i="1"/>
  <c r="Z311" i="1"/>
  <c r="Z458" i="1"/>
  <c r="Z270" i="1"/>
  <c r="Z203" i="1"/>
  <c r="Z171" i="1"/>
  <c r="Z80" i="1"/>
  <c r="Z71" i="1"/>
  <c r="Z65" i="1"/>
  <c r="Z32" i="1"/>
  <c r="Z303" i="1"/>
  <c r="Y505" i="1"/>
  <c r="Y502" i="1"/>
  <c r="Z44" i="1"/>
  <c r="Y501" i="1"/>
  <c r="Z464" i="1"/>
  <c r="Z443" i="1"/>
  <c r="Z370" i="1"/>
  <c r="Z317" i="1"/>
  <c r="Z231" i="1"/>
  <c r="Z121" i="1"/>
  <c r="Z114" i="1"/>
  <c r="Z92" i="1"/>
  <c r="Z58" i="1"/>
  <c r="Y503" i="1"/>
  <c r="Z506" i="1" l="1"/>
  <c r="Y504" i="1"/>
</calcChain>
</file>

<file path=xl/sharedStrings.xml><?xml version="1.0" encoding="utf-8"?>
<sst xmlns="http://schemas.openxmlformats.org/spreadsheetml/2006/main" count="2206" uniqueCount="791">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</sst>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790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12">
        <v>0.375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07"/>
      <c r="R10" s="708"/>
      <c r="U10" s="24" t="s">
        <v>23</v>
      </c>
      <c r="V10" s="616" t="s">
        <v>24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46"/>
      <c r="R11" s="647"/>
      <c r="U11" s="24" t="s">
        <v>27</v>
      </c>
      <c r="V11" s="810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29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30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31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32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8" t="s">
        <v>38</v>
      </c>
      <c r="D17" s="588" t="s">
        <v>39</v>
      </c>
      <c r="E17" s="664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63"/>
      <c r="R17" s="663"/>
      <c r="S17" s="663"/>
      <c r="T17" s="664"/>
      <c r="U17" s="873" t="s">
        <v>51</v>
      </c>
      <c r="V17" s="592"/>
      <c r="W17" s="588" t="s">
        <v>52</v>
      </c>
      <c r="X17" s="588" t="s">
        <v>53</v>
      </c>
      <c r="Y17" s="871" t="s">
        <v>54</v>
      </c>
      <c r="Z17" s="788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61</v>
      </c>
      <c r="V18" s="67" t="s">
        <v>62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63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120</v>
      </c>
      <c r="Y41" s="550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69</v>
      </c>
      <c r="X42" s="549">
        <v>300</v>
      </c>
      <c r="Y42" s="550">
        <f>IFERROR(IF(X42="",0,CEILING((X42/$H42),1)*$H42),"")</f>
        <v>300</v>
      </c>
      <c r="Z42" s="36">
        <f>IFERROR(IF(Y42=0,"",ROUNDUP(Y42/H42,0)*0.00902),"")</f>
        <v>0.67649999999999999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315.75</v>
      </c>
      <c r="BN42" s="64">
        <f>IFERROR(Y42*I42/H42,"0")</f>
        <v>315.75</v>
      </c>
      <c r="BO42" s="64">
        <f>IFERROR(1/J42*(X42/H42),"0")</f>
        <v>0.56818181818181823</v>
      </c>
      <c r="BP42" s="64">
        <f>IFERROR(1/J42*(Y42/H42),"0")</f>
        <v>0.56818181818181823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86.111111111111114</v>
      </c>
      <c r="Y44" s="551">
        <f>IFERROR(Y41/H41,"0")+IFERROR(Y42/H42,"0")+IFERROR(Y43/H43,"0")</f>
        <v>87</v>
      </c>
      <c r="Z44" s="551">
        <f>IFERROR(IF(Z41="",0,Z41),"0")+IFERROR(IF(Z42="",0,Z42),"0")+IFERROR(IF(Z43="",0,Z43),"0")</f>
        <v>0.90426000000000006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420</v>
      </c>
      <c r="Y45" s="551">
        <f>IFERROR(SUM(Y41:Y43),"0")</f>
        <v>429.6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118.51851851851852</v>
      </c>
      <c r="Y58" s="551">
        <f>IFERROR(Y52/H52,"0")+IFERROR(Y53/H53,"0")+IFERROR(Y54/H54,"0")+IFERROR(Y55/H55,"0")+IFERROR(Y56/H56,"0")+IFERROR(Y57/H57,"0")</f>
        <v>119</v>
      </c>
      <c r="Z58" s="551">
        <f>IFERROR(IF(Z52="",0,Z52),"0")+IFERROR(IF(Z53="",0,Z53),"0")+IFERROR(IF(Z54="",0,Z54),"0")+IFERROR(IF(Z55="",0,Z55),"0")+IFERROR(IF(Z56="",0,Z56),"0")+IFERROR(IF(Z57="",0,Z57),"0")</f>
        <v>1.2626200000000001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650</v>
      </c>
      <c r="Y59" s="551">
        <f>IFERROR(SUM(Y52:Y57),"0")</f>
        <v>655.20000000000005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60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69</v>
      </c>
      <c r="X64" s="549">
        <v>112.5</v>
      </c>
      <c r="Y64" s="550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71</v>
      </c>
      <c r="Q65" s="558"/>
      <c r="R65" s="558"/>
      <c r="S65" s="558"/>
      <c r="T65" s="558"/>
      <c r="U65" s="558"/>
      <c r="V65" s="559"/>
      <c r="W65" s="37" t="s">
        <v>72</v>
      </c>
      <c r="X65" s="551">
        <f>IFERROR(X61/H61,"0")+IFERROR(X62/H62,"0")+IFERROR(X63/H63,"0")+IFERROR(X64/H64,"0")</f>
        <v>47.222222222222221</v>
      </c>
      <c r="Y65" s="551">
        <f>IFERROR(Y61/H61,"0")+IFERROR(Y62/H62,"0")+IFERROR(Y63/H63,"0")+IFERROR(Y64/H64,"0")</f>
        <v>48</v>
      </c>
      <c r="Z65" s="551">
        <f>IFERROR(IF(Z61="",0,Z61),"0")+IFERROR(IF(Z62="",0,Z62),"0")+IFERROR(IF(Z63="",0,Z63),"0")+IFERROR(IF(Z64="",0,Z64),"0")</f>
        <v>0.38729999999999998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71</v>
      </c>
      <c r="Q66" s="558"/>
      <c r="R66" s="558"/>
      <c r="S66" s="558"/>
      <c r="T66" s="558"/>
      <c r="U66" s="558"/>
      <c r="V66" s="559"/>
      <c r="W66" s="37" t="s">
        <v>69</v>
      </c>
      <c r="X66" s="551">
        <f>IFERROR(SUM(X61:X64),"0")</f>
        <v>172.5</v>
      </c>
      <c r="Y66" s="551">
        <f>IFERROR(SUM(Y61:Y64),"0")</f>
        <v>178.20000000000002</v>
      </c>
      <c r="Z66" s="37"/>
      <c r="AA66" s="552"/>
      <c r="AB66" s="552"/>
      <c r="AC66" s="552"/>
    </row>
    <row r="67" spans="1:68" ht="14.25" hidden="1" customHeight="1" x14ac:dyDescent="0.25">
      <c r="A67" s="553" t="s">
        <v>64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71</v>
      </c>
      <c r="Q71" s="558"/>
      <c r="R71" s="558"/>
      <c r="S71" s="558"/>
      <c r="T71" s="558"/>
      <c r="U71" s="558"/>
      <c r="V71" s="559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71</v>
      </c>
      <c r="Q72" s="558"/>
      <c r="R72" s="558"/>
      <c r="S72" s="558"/>
      <c r="T72" s="558"/>
      <c r="U72" s="558"/>
      <c r="V72" s="559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73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71</v>
      </c>
      <c r="Q80" s="558"/>
      <c r="R80" s="558"/>
      <c r="S80" s="558"/>
      <c r="T80" s="558"/>
      <c r="U80" s="558"/>
      <c r="V80" s="559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71</v>
      </c>
      <c r="Q81" s="558"/>
      <c r="R81" s="558"/>
      <c r="S81" s="558"/>
      <c r="T81" s="558"/>
      <c r="U81" s="558"/>
      <c r="V81" s="559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172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71</v>
      </c>
      <c r="Q85" s="558"/>
      <c r="R85" s="558"/>
      <c r="S85" s="558"/>
      <c r="T85" s="558"/>
      <c r="U85" s="558"/>
      <c r="V85" s="559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71</v>
      </c>
      <c r="Q86" s="558"/>
      <c r="R86" s="558"/>
      <c r="S86" s="558"/>
      <c r="T86" s="558"/>
      <c r="U86" s="558"/>
      <c r="V86" s="559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hidden="1" customHeight="1" x14ac:dyDescent="0.25">
      <c r="A87" s="600" t="s">
        <v>179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103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250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69</v>
      </c>
      <c r="X91" s="549">
        <v>405</v>
      </c>
      <c r="Y91" s="550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71</v>
      </c>
      <c r="Q92" s="558"/>
      <c r="R92" s="558"/>
      <c r="S92" s="558"/>
      <c r="T92" s="558"/>
      <c r="U92" s="558"/>
      <c r="V92" s="559"/>
      <c r="W92" s="37" t="s">
        <v>72</v>
      </c>
      <c r="X92" s="551">
        <f>IFERROR(X89/H89,"0")+IFERROR(X90/H90,"0")+IFERROR(X91/H91,"0")</f>
        <v>113.14814814814815</v>
      </c>
      <c r="Y92" s="551">
        <f>IFERROR(Y89/H89,"0")+IFERROR(Y90/H90,"0")+IFERROR(Y91/H91,"0")</f>
        <v>114</v>
      </c>
      <c r="Z92" s="551">
        <f>IFERROR(IF(Z89="",0,Z89),"0")+IFERROR(IF(Z90="",0,Z90),"0")+IFERROR(IF(Z91="",0,Z91),"0")</f>
        <v>1.2673200000000002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71</v>
      </c>
      <c r="Q93" s="558"/>
      <c r="R93" s="558"/>
      <c r="S93" s="558"/>
      <c r="T93" s="558"/>
      <c r="U93" s="558"/>
      <c r="V93" s="559"/>
      <c r="W93" s="37" t="s">
        <v>69</v>
      </c>
      <c r="X93" s="551">
        <f>IFERROR(SUM(X89:X91),"0")</f>
        <v>655</v>
      </c>
      <c r="Y93" s="551">
        <f>IFERROR(SUM(Y89:Y91),"0")</f>
        <v>664.2</v>
      </c>
      <c r="Z93" s="37"/>
      <c r="AA93" s="552"/>
      <c r="AB93" s="552"/>
      <c r="AC93" s="552"/>
    </row>
    <row r="94" spans="1:68" ht="14.25" hidden="1" customHeight="1" x14ac:dyDescent="0.25">
      <c r="A94" s="553" t="s">
        <v>73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189</v>
      </c>
      <c r="Q95" s="561"/>
      <c r="R95" s="561"/>
      <c r="S95" s="561"/>
      <c r="T95" s="562"/>
      <c r="U95" s="34"/>
      <c r="V95" s="34"/>
      <c r="W95" s="35" t="s">
        <v>69</v>
      </c>
      <c r="X95" s="549">
        <v>160</v>
      </c>
      <c r="Y95" s="550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170.25185185185185</v>
      </c>
      <c r="BN95" s="64">
        <f>IFERROR(Y95*I95/H95,"0")</f>
        <v>172.38000000000002</v>
      </c>
      <c r="BO95" s="64">
        <f>IFERROR(1/J95*(X95/H95),"0")</f>
        <v>0.30864197530864201</v>
      </c>
      <c r="BP95" s="64">
        <f>IFERROR(1/J95*(Y95/H95),"0")</f>
        <v>0.3125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1"/>
      <c r="R97" s="561"/>
      <c r="S97" s="561"/>
      <c r="T97" s="562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1"/>
      <c r="R98" s="561"/>
      <c r="S98" s="561"/>
      <c r="T98" s="562"/>
      <c r="U98" s="34"/>
      <c r="V98" s="34"/>
      <c r="W98" s="35" t="s">
        <v>69</v>
      </c>
      <c r="X98" s="549">
        <v>630</v>
      </c>
      <c r="Y98" s="550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71</v>
      </c>
      <c r="Q100" s="558"/>
      <c r="R100" s="558"/>
      <c r="S100" s="558"/>
      <c r="T100" s="558"/>
      <c r="U100" s="558"/>
      <c r="V100" s="559"/>
      <c r="W100" s="37" t="s">
        <v>72</v>
      </c>
      <c r="X100" s="551">
        <f>IFERROR(X95/H95,"0")+IFERROR(X96/H96,"0")+IFERROR(X97/H97,"0")+IFERROR(X98/H98,"0")+IFERROR(X99/H99,"0")</f>
        <v>253.0864197530864</v>
      </c>
      <c r="Y100" s="551">
        <f>IFERROR(Y95/H95,"0")+IFERROR(Y96/H96,"0")+IFERROR(Y97/H97,"0")+IFERROR(Y98/H98,"0")+IFERROR(Y99/H99,"0")</f>
        <v>254</v>
      </c>
      <c r="Z100" s="551">
        <f>IFERROR(IF(Z95="",0,Z95),"0")+IFERROR(IF(Z96="",0,Z96),"0")+IFERROR(IF(Z97="",0,Z97),"0")+IFERROR(IF(Z98="",0,Z98),"0")+IFERROR(IF(Z99="",0,Z99),"0")</f>
        <v>1.9029400000000001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71</v>
      </c>
      <c r="Q101" s="558"/>
      <c r="R101" s="558"/>
      <c r="S101" s="558"/>
      <c r="T101" s="558"/>
      <c r="U101" s="558"/>
      <c r="V101" s="559"/>
      <c r="W101" s="37" t="s">
        <v>69</v>
      </c>
      <c r="X101" s="551">
        <f>IFERROR(SUM(X95:X99),"0")</f>
        <v>790</v>
      </c>
      <c r="Y101" s="551">
        <f>IFERROR(SUM(Y95:Y99),"0")</f>
        <v>793.80000000000007</v>
      </c>
      <c r="Z101" s="37"/>
      <c r="AA101" s="552"/>
      <c r="AB101" s="552"/>
      <c r="AC101" s="552"/>
    </row>
    <row r="102" spans="1:68" ht="16.5" hidden="1" customHeight="1" x14ac:dyDescent="0.25">
      <c r="A102" s="600" t="s">
        <v>201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103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50</v>
      </c>
      <c r="Y104" s="55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27" hidden="1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69</v>
      </c>
      <c r="X106" s="549">
        <v>495</v>
      </c>
      <c r="Y106" s="550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27" hidden="1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71</v>
      </c>
      <c r="Q108" s="558"/>
      <c r="R108" s="558"/>
      <c r="S108" s="558"/>
      <c r="T108" s="558"/>
      <c r="U108" s="558"/>
      <c r="V108" s="559"/>
      <c r="W108" s="37" t="s">
        <v>72</v>
      </c>
      <c r="X108" s="551">
        <f>IFERROR(X104/H104,"0")+IFERROR(X105/H105,"0")+IFERROR(X106/H106,"0")+IFERROR(X107/H107,"0")</f>
        <v>114.62962962962963</v>
      </c>
      <c r="Y108" s="551">
        <f>IFERROR(Y104/H104,"0")+IFERROR(Y105/H105,"0")+IFERROR(Y106/H106,"0")+IFERROR(Y107/H107,"0")</f>
        <v>115</v>
      </c>
      <c r="Z108" s="551">
        <f>IFERROR(IF(Z104="",0,Z104),"0")+IFERROR(IF(Z105="",0,Z105),"0")+IFERROR(IF(Z106="",0,Z106),"0")+IFERROR(IF(Z107="",0,Z107),"0")</f>
        <v>1.0871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71</v>
      </c>
      <c r="Q109" s="558"/>
      <c r="R109" s="558"/>
      <c r="S109" s="558"/>
      <c r="T109" s="558"/>
      <c r="U109" s="558"/>
      <c r="V109" s="559"/>
      <c r="W109" s="37" t="s">
        <v>69</v>
      </c>
      <c r="X109" s="551">
        <f>IFERROR(SUM(X104:X107),"0")</f>
        <v>545</v>
      </c>
      <c r="Y109" s="551">
        <f>IFERROR(SUM(Y104:Y107),"0")</f>
        <v>549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137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71</v>
      </c>
      <c r="Q114" s="558"/>
      <c r="R114" s="558"/>
      <c r="S114" s="558"/>
      <c r="T114" s="558"/>
      <c r="U114" s="558"/>
      <c r="V114" s="559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71</v>
      </c>
      <c r="Q115" s="558"/>
      <c r="R115" s="558"/>
      <c r="S115" s="558"/>
      <c r="T115" s="558"/>
      <c r="U115" s="558"/>
      <c r="V115" s="559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73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700</v>
      </c>
      <c r="Y117" s="55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69</v>
      </c>
      <c r="X119" s="549">
        <v>540</v>
      </c>
      <c r="Y119" s="550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9">
        <v>75</v>
      </c>
      <c r="Y120" s="550">
        <f>IFERROR(IF(X120="",0,CEILING((X120/$H120),1)*$H120),"")</f>
        <v>75.600000000000009</v>
      </c>
      <c r="Z120" s="36">
        <f>IFERROR(IF(Y120=0,"",ROUNDUP(Y120/H120,0)*0.00651),"")</f>
        <v>0.27342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82.5</v>
      </c>
      <c r="BN120" s="64">
        <f>IFERROR(Y120*I120/H120,"0")</f>
        <v>83.160000000000011</v>
      </c>
      <c r="BO120" s="64">
        <f>IFERROR(1/J120*(X120/H120),"0")</f>
        <v>0.22893772893772893</v>
      </c>
      <c r="BP120" s="64">
        <f>IFERROR(1/J120*(Y120/H120),"0")</f>
        <v>0.23076923076923084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71</v>
      </c>
      <c r="Q121" s="558"/>
      <c r="R121" s="558"/>
      <c r="S121" s="558"/>
      <c r="T121" s="558"/>
      <c r="U121" s="558"/>
      <c r="V121" s="559"/>
      <c r="W121" s="37" t="s">
        <v>72</v>
      </c>
      <c r="X121" s="551">
        <f>IFERROR(X117/H117,"0")+IFERROR(X118/H118,"0")+IFERROR(X119/H119,"0")+IFERROR(X120/H120,"0")</f>
        <v>328.08641975308643</v>
      </c>
      <c r="Y121" s="551">
        <f>IFERROR(Y117/H117,"0")+IFERROR(Y118/H118,"0")+IFERROR(Y119/H119,"0")+IFERROR(Y120/H120,"0")</f>
        <v>329</v>
      </c>
      <c r="Z121" s="551">
        <f>IFERROR(IF(Z117="",0,Z117),"0")+IFERROR(IF(Z118="",0,Z118),"0")+IFERROR(IF(Z119="",0,Z119),"0")+IFERROR(IF(Z120="",0,Z120),"0")</f>
        <v>3.22668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71</v>
      </c>
      <c r="Q122" s="558"/>
      <c r="R122" s="558"/>
      <c r="S122" s="558"/>
      <c r="T122" s="558"/>
      <c r="U122" s="558"/>
      <c r="V122" s="559"/>
      <c r="W122" s="37" t="s">
        <v>69</v>
      </c>
      <c r="X122" s="551">
        <f>IFERROR(SUM(X117:X120),"0")</f>
        <v>1315</v>
      </c>
      <c r="Y122" s="551">
        <f>IFERROR(SUM(Y117:Y120),"0")</f>
        <v>1320.2999999999997</v>
      </c>
      <c r="Z122" s="37"/>
      <c r="AA122" s="552"/>
      <c r="AB122" s="552"/>
      <c r="AC122" s="552"/>
    </row>
    <row r="123" spans="1:68" ht="14.25" hidden="1" customHeight="1" x14ac:dyDescent="0.25">
      <c r="A123" s="553" t="s">
        <v>172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69</v>
      </c>
      <c r="X125" s="549">
        <v>16.5</v>
      </c>
      <c r="Y125" s="55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71</v>
      </c>
      <c r="Q126" s="558"/>
      <c r="R126" s="558"/>
      <c r="S126" s="558"/>
      <c r="T126" s="558"/>
      <c r="U126" s="558"/>
      <c r="V126" s="559"/>
      <c r="W126" s="37" t="s">
        <v>72</v>
      </c>
      <c r="X126" s="551">
        <f>IFERROR(X124/H124,"0")+IFERROR(X125/H125,"0")</f>
        <v>8.3333333333333339</v>
      </c>
      <c r="Y126" s="551">
        <f>IFERROR(Y124/H124,"0")+IFERROR(Y125/H125,"0")</f>
        <v>9</v>
      </c>
      <c r="Z126" s="551">
        <f>IFERROR(IF(Z124="",0,Z124),"0")+IFERROR(IF(Z125="",0,Z125),"0")</f>
        <v>5.8590000000000003E-2</v>
      </c>
      <c r="AA126" s="552"/>
      <c r="AB126" s="552"/>
      <c r="AC126" s="552"/>
    </row>
    <row r="127" spans="1:68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71</v>
      </c>
      <c r="Q127" s="558"/>
      <c r="R127" s="558"/>
      <c r="S127" s="558"/>
      <c r="T127" s="558"/>
      <c r="U127" s="558"/>
      <c r="V127" s="559"/>
      <c r="W127" s="37" t="s">
        <v>69</v>
      </c>
      <c r="X127" s="551">
        <f>IFERROR(SUM(X124:X125),"0")</f>
        <v>16.5</v>
      </c>
      <c r="Y127" s="551">
        <f>IFERROR(SUM(Y124:Y125),"0")</f>
        <v>17.82</v>
      </c>
      <c r="Z127" s="37"/>
      <c r="AA127" s="552"/>
      <c r="AB127" s="552"/>
      <c r="AC127" s="552"/>
    </row>
    <row r="128" spans="1:68" ht="16.5" hidden="1" customHeight="1" x14ac:dyDescent="0.25">
      <c r="A128" s="600" t="s">
        <v>234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103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69</v>
      </c>
      <c r="X130" s="549">
        <v>60</v>
      </c>
      <c r="Y130" s="550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71</v>
      </c>
      <c r="Q132" s="558"/>
      <c r="R132" s="558"/>
      <c r="S132" s="558"/>
      <c r="T132" s="558"/>
      <c r="U132" s="558"/>
      <c r="V132" s="559"/>
      <c r="W132" s="37" t="s">
        <v>72</v>
      </c>
      <c r="X132" s="551">
        <f>IFERROR(X130/H130,"0")+IFERROR(X131/H131,"0")</f>
        <v>18.75</v>
      </c>
      <c r="Y132" s="551">
        <f>IFERROR(Y130/H130,"0")+IFERROR(Y131/H131,"0")</f>
        <v>19</v>
      </c>
      <c r="Z132" s="551">
        <f>IFERROR(IF(Z130="",0,Z130),"0")+IFERROR(IF(Z131="",0,Z131),"0")</f>
        <v>0.12369000000000001</v>
      </c>
      <c r="AA132" s="552"/>
      <c r="AB132" s="552"/>
      <c r="AC132" s="552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71</v>
      </c>
      <c r="Q133" s="558"/>
      <c r="R133" s="558"/>
      <c r="S133" s="558"/>
      <c r="T133" s="558"/>
      <c r="U133" s="558"/>
      <c r="V133" s="559"/>
      <c r="W133" s="37" t="s">
        <v>69</v>
      </c>
      <c r="X133" s="551">
        <f>IFERROR(SUM(X130:X131),"0")</f>
        <v>60</v>
      </c>
      <c r="Y133" s="551">
        <f>IFERROR(SUM(Y130:Y131),"0")</f>
        <v>60.800000000000004</v>
      </c>
      <c r="Z133" s="37"/>
      <c r="AA133" s="552"/>
      <c r="AB133" s="552"/>
      <c r="AC133" s="552"/>
    </row>
    <row r="134" spans="1:68" ht="14.25" hidden="1" customHeight="1" x14ac:dyDescent="0.25">
      <c r="A134" s="553" t="s">
        <v>64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69</v>
      </c>
      <c r="X136" s="549">
        <v>42</v>
      </c>
      <c r="Y136" s="550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71</v>
      </c>
      <c r="Q137" s="558"/>
      <c r="R137" s="558"/>
      <c r="S137" s="558"/>
      <c r="T137" s="558"/>
      <c r="U137" s="558"/>
      <c r="V137" s="559"/>
      <c r="W137" s="37" t="s">
        <v>72</v>
      </c>
      <c r="X137" s="551">
        <f>IFERROR(X135/H135,"0")+IFERROR(X136/H136,"0")</f>
        <v>15.000000000000002</v>
      </c>
      <c r="Y137" s="551">
        <f>IFERROR(Y135/H135,"0")+IFERROR(Y136/H136,"0")</f>
        <v>15.000000000000002</v>
      </c>
      <c r="Z137" s="551">
        <f>IFERROR(IF(Z135="",0,Z135),"0")+IFERROR(IF(Z136="",0,Z136),"0")</f>
        <v>9.7650000000000001E-2</v>
      </c>
      <c r="AA137" s="552"/>
      <c r="AB137" s="552"/>
      <c r="AC137" s="552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71</v>
      </c>
      <c r="Q138" s="558"/>
      <c r="R138" s="558"/>
      <c r="S138" s="558"/>
      <c r="T138" s="558"/>
      <c r="U138" s="558"/>
      <c r="V138" s="559"/>
      <c r="W138" s="37" t="s">
        <v>69</v>
      </c>
      <c r="X138" s="551">
        <f>IFERROR(SUM(X135:X136),"0")</f>
        <v>42</v>
      </c>
      <c r="Y138" s="551">
        <f>IFERROR(SUM(Y135:Y136),"0")</f>
        <v>42</v>
      </c>
      <c r="Z138" s="37"/>
      <c r="AA138" s="552"/>
      <c r="AB138" s="552"/>
      <c r="AC138" s="552"/>
    </row>
    <row r="139" spans="1:68" ht="14.25" hidden="1" customHeight="1" x14ac:dyDescent="0.25">
      <c r="A139" s="553" t="s">
        <v>73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69</v>
      </c>
      <c r="X141" s="549">
        <v>66</v>
      </c>
      <c r="Y141" s="550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71</v>
      </c>
      <c r="Q142" s="558"/>
      <c r="R142" s="558"/>
      <c r="S142" s="558"/>
      <c r="T142" s="558"/>
      <c r="U142" s="558"/>
      <c r="V142" s="559"/>
      <c r="W142" s="37" t="s">
        <v>72</v>
      </c>
      <c r="X142" s="551">
        <f>IFERROR(X140/H140,"0")+IFERROR(X141/H141,"0")</f>
        <v>25</v>
      </c>
      <c r="Y142" s="551">
        <f>IFERROR(Y140/H140,"0")+IFERROR(Y141/H141,"0")</f>
        <v>25</v>
      </c>
      <c r="Z142" s="551">
        <f>IFERROR(IF(Z140="",0,Z140),"0")+IFERROR(IF(Z141="",0,Z141),"0")</f>
        <v>0.16275000000000001</v>
      </c>
      <c r="AA142" s="552"/>
      <c r="AB142" s="552"/>
      <c r="AC142" s="552"/>
    </row>
    <row r="143" spans="1:68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71</v>
      </c>
      <c r="Q143" s="558"/>
      <c r="R143" s="558"/>
      <c r="S143" s="558"/>
      <c r="T143" s="558"/>
      <c r="U143" s="558"/>
      <c r="V143" s="559"/>
      <c r="W143" s="37" t="s">
        <v>69</v>
      </c>
      <c r="X143" s="551">
        <f>IFERROR(SUM(X140:X141),"0")</f>
        <v>66</v>
      </c>
      <c r="Y143" s="551">
        <f>IFERROR(SUM(Y140:Y141),"0")</f>
        <v>66</v>
      </c>
      <c r="Z143" s="37"/>
      <c r="AA143" s="552"/>
      <c r="AB143" s="552"/>
      <c r="AC143" s="552"/>
    </row>
    <row r="144" spans="1:68" ht="16.5" hidden="1" customHeight="1" x14ac:dyDescent="0.25">
      <c r="A144" s="600" t="s">
        <v>101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103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71</v>
      </c>
      <c r="Q147" s="558"/>
      <c r="R147" s="558"/>
      <c r="S147" s="558"/>
      <c r="T147" s="558"/>
      <c r="U147" s="558"/>
      <c r="V147" s="559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71</v>
      </c>
      <c r="Q148" s="558"/>
      <c r="R148" s="558"/>
      <c r="S148" s="558"/>
      <c r="T148" s="558"/>
      <c r="U148" s="558"/>
      <c r="V148" s="559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64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71</v>
      </c>
      <c r="Q153" s="558"/>
      <c r="R153" s="558"/>
      <c r="S153" s="558"/>
      <c r="T153" s="558"/>
      <c r="U153" s="558"/>
      <c r="V153" s="559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71</v>
      </c>
      <c r="Q154" s="558"/>
      <c r="R154" s="558"/>
      <c r="S154" s="558"/>
      <c r="T154" s="558"/>
      <c r="U154" s="558"/>
      <c r="V154" s="559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258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259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137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71</v>
      </c>
      <c r="Q159" s="558"/>
      <c r="R159" s="558"/>
      <c r="S159" s="558"/>
      <c r="T159" s="558"/>
      <c r="U159" s="558"/>
      <c r="V159" s="559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71</v>
      </c>
      <c r="Q160" s="558"/>
      <c r="R160" s="558"/>
      <c r="S160" s="558"/>
      <c r="T160" s="558"/>
      <c r="U160" s="558"/>
      <c r="V160" s="559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64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50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140</v>
      </c>
      <c r="Y164" s="550">
        <f t="shared" si="16"/>
        <v>142.80000000000001</v>
      </c>
      <c r="Z164" s="36">
        <f>IFERROR(IF(Y164=0,"",ROUNDUP(Y164/H164,0)*0.00902),"")</f>
        <v>0.30668000000000001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147</v>
      </c>
      <c r="BN164" s="64">
        <f t="shared" si="18"/>
        <v>149.94</v>
      </c>
      <c r="BO164" s="64">
        <f t="shared" si="19"/>
        <v>0.25252525252525249</v>
      </c>
      <c r="BP164" s="64">
        <f t="shared" si="20"/>
        <v>0.25757575757575757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122.5</v>
      </c>
      <c r="Y165" s="550">
        <f t="shared" si="16"/>
        <v>123.9</v>
      </c>
      <c r="Z165" s="36">
        <f>IFERROR(IF(Y165=0,"",ROUNDUP(Y165/H165,0)*0.00502),"")</f>
        <v>0.29618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130.08333333333334</v>
      </c>
      <c r="BN165" s="64">
        <f t="shared" si="18"/>
        <v>131.57</v>
      </c>
      <c r="BO165" s="64">
        <f t="shared" si="19"/>
        <v>0.2492877492877493</v>
      </c>
      <c r="BP165" s="64">
        <f t="shared" si="20"/>
        <v>0.25213675213675218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69</v>
      </c>
      <c r="X168" s="549">
        <v>227.5</v>
      </c>
      <c r="Y168" s="550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71</v>
      </c>
      <c r="Q171" s="558"/>
      <c r="R171" s="558"/>
      <c r="S171" s="558"/>
      <c r="T171" s="558"/>
      <c r="U171" s="558"/>
      <c r="V171" s="559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279.76190476190476</v>
      </c>
      <c r="Y171" s="551">
        <f>IFERROR(Y162/H162,"0")+IFERROR(Y163/H163,"0")+IFERROR(Y164/H164,"0")+IFERROR(Y165/H165,"0")+IFERROR(Y166/H166,"0")+IFERROR(Y167/H167,"0")+IFERROR(Y168/H168,"0")+IFERROR(Y169/H169,"0")+IFERROR(Y170/H170,"0")</f>
        <v>283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1.64466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71</v>
      </c>
      <c r="Q172" s="558"/>
      <c r="R172" s="558"/>
      <c r="S172" s="558"/>
      <c r="T172" s="558"/>
      <c r="U172" s="558"/>
      <c r="V172" s="559"/>
      <c r="W172" s="37" t="s">
        <v>69</v>
      </c>
      <c r="X172" s="551">
        <f>IFERROR(SUM(X162:X170),"0")</f>
        <v>702.5</v>
      </c>
      <c r="Y172" s="551">
        <f>IFERROR(SUM(Y162:Y170),"0")</f>
        <v>711.9</v>
      </c>
      <c r="Z172" s="37"/>
      <c r="AA172" s="552"/>
      <c r="AB172" s="552"/>
      <c r="AC172" s="552"/>
    </row>
    <row r="173" spans="1:68" ht="14.25" hidden="1" customHeight="1" x14ac:dyDescent="0.25">
      <c r="A173" s="553" t="s">
        <v>95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69</v>
      </c>
      <c r="X174" s="549">
        <v>14</v>
      </c>
      <c r="Y174" s="550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69</v>
      </c>
      <c r="X175" s="549">
        <v>35</v>
      </c>
      <c r="Y175" s="550">
        <f>IFERROR(IF(X175="",0,CEILING((X175/$H175),1)*$H175),"")</f>
        <v>35.28</v>
      </c>
      <c r="Z175" s="36">
        <f>IFERROR(IF(Y175=0,"",ROUNDUP(Y175/H175,0)*0.0059),"")</f>
        <v>0.16519999999999999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40.277777777777779</v>
      </c>
      <c r="BN175" s="64">
        <f>IFERROR(Y175*I175/H175,"0")</f>
        <v>40.6</v>
      </c>
      <c r="BO175" s="64">
        <f>IFERROR(1/J175*(X175/H175),"0")</f>
        <v>0.12860082304526749</v>
      </c>
      <c r="BP175" s="64">
        <f>IFERROR(1/J175*(Y175/H175),"0")</f>
        <v>0.12962962962962962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9">
        <v>35</v>
      </c>
      <c r="Y176" s="550">
        <f>IFERROR(IF(X176="",0,CEILING((X176/$H176),1)*$H176),"")</f>
        <v>35.28</v>
      </c>
      <c r="Z176" s="36">
        <f>IFERROR(IF(Y176=0,"",ROUNDUP(Y176/H176,0)*0.0059),"")</f>
        <v>0.16519999999999999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40.277777777777779</v>
      </c>
      <c r="BN176" s="64">
        <f>IFERROR(Y176*I176/H176,"0")</f>
        <v>40.6</v>
      </c>
      <c r="BO176" s="64">
        <f>IFERROR(1/J176*(X176/H176),"0")</f>
        <v>0.12860082304526749</v>
      </c>
      <c r="BP176" s="64">
        <f>IFERROR(1/J176*(Y176/H176),"0")</f>
        <v>0.12962962962962962</v>
      </c>
    </row>
    <row r="177" spans="1:68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71</v>
      </c>
      <c r="Q177" s="558"/>
      <c r="R177" s="558"/>
      <c r="S177" s="558"/>
      <c r="T177" s="558"/>
      <c r="U177" s="558"/>
      <c r="V177" s="559"/>
      <c r="W177" s="37" t="s">
        <v>72</v>
      </c>
      <c r="X177" s="551">
        <f>IFERROR(X174/H174,"0")+IFERROR(X175/H175,"0")+IFERROR(X176/H176,"0")</f>
        <v>66.666666666666657</v>
      </c>
      <c r="Y177" s="551">
        <f>IFERROR(Y174/H174,"0")+IFERROR(Y175/H175,"0")+IFERROR(Y176/H176,"0")</f>
        <v>68</v>
      </c>
      <c r="Z177" s="551">
        <f>IFERROR(IF(Z174="",0,Z174),"0")+IFERROR(IF(Z175="",0,Z175),"0")+IFERROR(IF(Z176="",0,Z176),"0")</f>
        <v>0.4012</v>
      </c>
      <c r="AA177" s="552"/>
      <c r="AB177" s="552"/>
      <c r="AC177" s="552"/>
    </row>
    <row r="178" spans="1:68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71</v>
      </c>
      <c r="Q178" s="558"/>
      <c r="R178" s="558"/>
      <c r="S178" s="558"/>
      <c r="T178" s="558"/>
      <c r="U178" s="558"/>
      <c r="V178" s="559"/>
      <c r="W178" s="37" t="s">
        <v>69</v>
      </c>
      <c r="X178" s="551">
        <f>IFERROR(SUM(X174:X176),"0")</f>
        <v>84</v>
      </c>
      <c r="Y178" s="551">
        <f>IFERROR(SUM(Y174:Y176),"0")</f>
        <v>85.68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296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69</v>
      </c>
      <c r="X180" s="549">
        <v>21</v>
      </c>
      <c r="Y180" s="55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71</v>
      </c>
      <c r="Q181" s="558"/>
      <c r="R181" s="558"/>
      <c r="S181" s="558"/>
      <c r="T181" s="558"/>
      <c r="U181" s="558"/>
      <c r="V181" s="559"/>
      <c r="W181" s="37" t="s">
        <v>72</v>
      </c>
      <c r="X181" s="551">
        <f>IFERROR(X180/H180,"0")</f>
        <v>16.666666666666668</v>
      </c>
      <c r="Y181" s="551">
        <f>IFERROR(Y180/H180,"0")</f>
        <v>17</v>
      </c>
      <c r="Z181" s="551">
        <f>IFERROR(IF(Z180="",0,Z180),"0")</f>
        <v>0.1003</v>
      </c>
      <c r="AA181" s="552"/>
      <c r="AB181" s="552"/>
      <c r="AC181" s="552"/>
    </row>
    <row r="182" spans="1:68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71</v>
      </c>
      <c r="Q182" s="558"/>
      <c r="R182" s="558"/>
      <c r="S182" s="558"/>
      <c r="T182" s="558"/>
      <c r="U182" s="558"/>
      <c r="V182" s="559"/>
      <c r="W182" s="37" t="s">
        <v>69</v>
      </c>
      <c r="X182" s="551">
        <f>IFERROR(SUM(X180:X180),"0")</f>
        <v>21</v>
      </c>
      <c r="Y182" s="551">
        <f>IFERROR(SUM(Y180:Y180),"0")</f>
        <v>21.42</v>
      </c>
      <c r="Z182" s="37"/>
      <c r="AA182" s="552"/>
      <c r="AB182" s="552"/>
      <c r="AC182" s="552"/>
    </row>
    <row r="183" spans="1:68" ht="16.5" hidden="1" customHeight="1" x14ac:dyDescent="0.25">
      <c r="A183" s="600" t="s">
        <v>299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103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71</v>
      </c>
      <c r="Q187" s="558"/>
      <c r="R187" s="558"/>
      <c r="S187" s="558"/>
      <c r="T187" s="558"/>
      <c r="U187" s="558"/>
      <c r="V187" s="559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71</v>
      </c>
      <c r="Q188" s="558"/>
      <c r="R188" s="558"/>
      <c r="S188" s="558"/>
      <c r="T188" s="558"/>
      <c r="U188" s="558"/>
      <c r="V188" s="559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137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71</v>
      </c>
      <c r="Q192" s="558"/>
      <c r="R192" s="558"/>
      <c r="S192" s="558"/>
      <c r="T192" s="558"/>
      <c r="U192" s="558"/>
      <c r="V192" s="559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71</v>
      </c>
      <c r="Q193" s="558"/>
      <c r="R193" s="558"/>
      <c r="S193" s="558"/>
      <c r="T193" s="558"/>
      <c r="U193" s="558"/>
      <c r="V193" s="559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64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140</v>
      </c>
      <c r="Y195" s="550">
        <f t="shared" ref="Y195:Y202" si="21">IFERROR(IF(X195="",0,CEILING((X195/$H195),1)*$H195),"")</f>
        <v>140.4</v>
      </c>
      <c r="Z195" s="36">
        <f>IFERROR(IF(Y195=0,"",ROUNDUP(Y195/H195,0)*0.00902),"")</f>
        <v>0.23452000000000001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145.44444444444446</v>
      </c>
      <c r="BN195" s="64">
        <f t="shared" ref="BN195:BN202" si="23">IFERROR(Y195*I195/H195,"0")</f>
        <v>145.86000000000001</v>
      </c>
      <c r="BO195" s="64">
        <f t="shared" ref="BO195:BO202" si="24">IFERROR(1/J195*(X195/H195),"0")</f>
        <v>0.19640852974186307</v>
      </c>
      <c r="BP195" s="64">
        <f t="shared" ref="BP195:BP202" si="25">IFERROR(1/J195*(Y195/H195),"0")</f>
        <v>0.19696969696969696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60</v>
      </c>
      <c r="Y196" s="55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250</v>
      </c>
      <c r="Y197" s="550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30</v>
      </c>
      <c r="Y198" s="550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150</v>
      </c>
      <c r="Y199" s="550">
        <f t="shared" si="21"/>
        <v>151.20000000000002</v>
      </c>
      <c r="Z199" s="36">
        <f>IFERROR(IF(Y199=0,"",ROUNDUP(Y199/H199,0)*0.00502),"")</f>
        <v>0.42168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160.83333333333334</v>
      </c>
      <c r="BN199" s="64">
        <f t="shared" si="23"/>
        <v>162.12</v>
      </c>
      <c r="BO199" s="64">
        <f t="shared" si="24"/>
        <v>0.35612535612535612</v>
      </c>
      <c r="BP199" s="64">
        <f t="shared" si="25"/>
        <v>0.35897435897435909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69</v>
      </c>
      <c r="X200" s="549">
        <v>57</v>
      </c>
      <c r="Y200" s="550">
        <f t="shared" si="21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60.166666666666664</v>
      </c>
      <c r="BN200" s="64">
        <f t="shared" si="23"/>
        <v>60.8</v>
      </c>
      <c r="BO200" s="64">
        <f t="shared" si="24"/>
        <v>0.13532763532763534</v>
      </c>
      <c r="BP200" s="64">
        <f t="shared" si="25"/>
        <v>0.13675213675213677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69</v>
      </c>
      <c r="X201" s="549">
        <v>75</v>
      </c>
      <c r="Y201" s="55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9">
        <v>51</v>
      </c>
      <c r="Y202" s="550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71</v>
      </c>
      <c r="Q203" s="558"/>
      <c r="R203" s="558"/>
      <c r="S203" s="558"/>
      <c r="T203" s="558"/>
      <c r="U203" s="558"/>
      <c r="V203" s="559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273.88888888888886</v>
      </c>
      <c r="Y203" s="551">
        <f>IFERROR(Y195/H195,"0")+IFERROR(Y196/H196,"0")+IFERROR(Y197/H197,"0")+IFERROR(Y198/H198,"0")+IFERROR(Y199/H199,"0")+IFERROR(Y200/H200,"0")+IFERROR(Y201/H201,"0")+IFERROR(Y202/H202,"0")</f>
        <v>278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1.75956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71</v>
      </c>
      <c r="Q204" s="558"/>
      <c r="R204" s="558"/>
      <c r="S204" s="558"/>
      <c r="T204" s="558"/>
      <c r="U204" s="558"/>
      <c r="V204" s="559"/>
      <c r="W204" s="37" t="s">
        <v>69</v>
      </c>
      <c r="X204" s="551">
        <f>IFERROR(SUM(X195:X202),"0")</f>
        <v>813</v>
      </c>
      <c r="Y204" s="551">
        <f>IFERROR(SUM(Y195:Y202),"0")</f>
        <v>828.00000000000011</v>
      </c>
      <c r="Z204" s="37"/>
      <c r="AA204" s="552"/>
      <c r="AB204" s="552"/>
      <c r="AC204" s="552"/>
    </row>
    <row r="205" spans="1:68" ht="14.25" hidden="1" customHeight="1" x14ac:dyDescent="0.25">
      <c r="A205" s="553" t="s">
        <v>73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300</v>
      </c>
      <c r="Y209" s="550">
        <f t="shared" si="26"/>
        <v>300</v>
      </c>
      <c r="Z209" s="36">
        <f t="shared" ref="Z209:Z214" si="31">IFERROR(IF(Y209=0,"",ROUNDUP(Y209/H209,0)*0.00651),"")</f>
        <v>0.81374999999999997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333.75</v>
      </c>
      <c r="BN209" s="64">
        <f t="shared" si="28"/>
        <v>333.75</v>
      </c>
      <c r="BO209" s="64">
        <f t="shared" si="29"/>
        <v>0.68681318681318682</v>
      </c>
      <c r="BP209" s="64">
        <f t="shared" si="30"/>
        <v>0.68681318681318682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360</v>
      </c>
      <c r="Y211" s="550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69</v>
      </c>
      <c r="X213" s="549">
        <v>120</v>
      </c>
      <c r="Y213" s="550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9">
        <v>260</v>
      </c>
      <c r="Y214" s="550">
        <f t="shared" si="26"/>
        <v>261.59999999999997</v>
      </c>
      <c r="Z214" s="36">
        <f t="shared" si="31"/>
        <v>0.70959000000000005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287.95</v>
      </c>
      <c r="BN214" s="64">
        <f t="shared" si="28"/>
        <v>289.72199999999998</v>
      </c>
      <c r="BO214" s="64">
        <f t="shared" si="29"/>
        <v>0.59523809523809534</v>
      </c>
      <c r="BP214" s="64">
        <f t="shared" si="30"/>
        <v>0.59890109890109888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71</v>
      </c>
      <c r="Q215" s="558"/>
      <c r="R215" s="558"/>
      <c r="S215" s="558"/>
      <c r="T215" s="558"/>
      <c r="U215" s="558"/>
      <c r="V215" s="559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467.81609195402302</v>
      </c>
      <c r="Y215" s="551">
        <f>IFERROR(Y206/H206,"0")+IFERROR(Y207/H207,"0")+IFERROR(Y208/H208,"0")+IFERROR(Y209/H209,"0")+IFERROR(Y210/H210,"0")+IFERROR(Y211/H211,"0")+IFERROR(Y212/H212,"0")+IFERROR(Y213/H213,"0")+IFERROR(Y214/H214,"0")</f>
        <v>469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3.4896400000000001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71</v>
      </c>
      <c r="Q216" s="558"/>
      <c r="R216" s="558"/>
      <c r="S216" s="558"/>
      <c r="T216" s="558"/>
      <c r="U216" s="558"/>
      <c r="V216" s="559"/>
      <c r="W216" s="37" t="s">
        <v>69</v>
      </c>
      <c r="X216" s="551">
        <f>IFERROR(SUM(X206:X214),"0")</f>
        <v>1340</v>
      </c>
      <c r="Y216" s="551">
        <f>IFERROR(SUM(Y206:Y214),"0")</f>
        <v>1346.1</v>
      </c>
      <c r="Z216" s="37"/>
      <c r="AA216" s="552"/>
      <c r="AB216" s="552"/>
      <c r="AC216" s="552"/>
    </row>
    <row r="217" spans="1:68" ht="14.25" hidden="1" customHeight="1" x14ac:dyDescent="0.25">
      <c r="A217" s="553" t="s">
        <v>172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69</v>
      </c>
      <c r="X218" s="549">
        <v>72</v>
      </c>
      <c r="Y218" s="550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79.560000000000016</v>
      </c>
      <c r="BN218" s="64">
        <f>IFERROR(Y218*I218/H218,"0")</f>
        <v>79.560000000000016</v>
      </c>
      <c r="BO218" s="64">
        <f>IFERROR(1/J218*(X218/H218),"0")</f>
        <v>0.16483516483516486</v>
      </c>
      <c r="BP218" s="64">
        <f>IFERROR(1/J218*(Y218/H218),"0")</f>
        <v>0.16483516483516486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69</v>
      </c>
      <c r="X219" s="549">
        <v>48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71</v>
      </c>
      <c r="Q220" s="558"/>
      <c r="R220" s="558"/>
      <c r="S220" s="558"/>
      <c r="T220" s="558"/>
      <c r="U220" s="558"/>
      <c r="V220" s="559"/>
      <c r="W220" s="37" t="s">
        <v>72</v>
      </c>
      <c r="X220" s="551">
        <f>IFERROR(X218/H218,"0")+IFERROR(X219/H219,"0")</f>
        <v>50</v>
      </c>
      <c r="Y220" s="551">
        <f>IFERROR(Y218/H218,"0")+IFERROR(Y219/H219,"0")</f>
        <v>50</v>
      </c>
      <c r="Z220" s="551">
        <f>IFERROR(IF(Z218="",0,Z218),"0")+IFERROR(IF(Z219="",0,Z219),"0")</f>
        <v>0.32550000000000001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71</v>
      </c>
      <c r="Q221" s="558"/>
      <c r="R221" s="558"/>
      <c r="S221" s="558"/>
      <c r="T221" s="558"/>
      <c r="U221" s="558"/>
      <c r="V221" s="559"/>
      <c r="W221" s="37" t="s">
        <v>69</v>
      </c>
      <c r="X221" s="551">
        <f>IFERROR(SUM(X218:X219),"0")</f>
        <v>120</v>
      </c>
      <c r="Y221" s="551">
        <f>IFERROR(SUM(Y218:Y219),"0")</f>
        <v>120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359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103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60</v>
      </c>
      <c r="Y226" s="550">
        <f t="shared" si="32"/>
        <v>69.599999999999994</v>
      </c>
      <c r="Z226" s="36">
        <f>IFERROR(IF(Y226=0,"",ROUNDUP(Y226/H226,0)*0.01898),"")</f>
        <v>0.11388000000000001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62.250000000000007</v>
      </c>
      <c r="BN226" s="64">
        <f t="shared" si="34"/>
        <v>72.209999999999994</v>
      </c>
      <c r="BO226" s="64">
        <f t="shared" si="35"/>
        <v>8.0818965517241381E-2</v>
      </c>
      <c r="BP226" s="64">
        <f t="shared" si="36"/>
        <v>9.375E-2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28</v>
      </c>
      <c r="Y227" s="550">
        <f t="shared" si="32"/>
        <v>28</v>
      </c>
      <c r="Z227" s="36">
        <f>IFERROR(IF(Y227=0,"",ROUNDUP(Y227/H227,0)*0.00902),"")</f>
        <v>6.3140000000000002E-2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29.47</v>
      </c>
      <c r="BN227" s="64">
        <f t="shared" si="34"/>
        <v>29.47</v>
      </c>
      <c r="BO227" s="64">
        <f t="shared" si="35"/>
        <v>5.3030303030303032E-2</v>
      </c>
      <c r="BP227" s="64">
        <f t="shared" si="36"/>
        <v>5.3030303030303032E-2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69</v>
      </c>
      <c r="X230" s="549">
        <v>100</v>
      </c>
      <c r="Y230" s="550">
        <f t="shared" si="32"/>
        <v>100</v>
      </c>
      <c r="Z230" s="36">
        <f>IFERROR(IF(Y230=0,"",ROUNDUP(Y230/H230,0)*0.00902),"")</f>
        <v>0.22550000000000001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105.25</v>
      </c>
      <c r="BN230" s="64">
        <f t="shared" si="34"/>
        <v>105.25</v>
      </c>
      <c r="BO230" s="64">
        <f t="shared" si="35"/>
        <v>0.18939393939393939</v>
      </c>
      <c r="BP230" s="64">
        <f t="shared" si="36"/>
        <v>0.18939393939393939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71</v>
      </c>
      <c r="Q231" s="558"/>
      <c r="R231" s="558"/>
      <c r="S231" s="558"/>
      <c r="T231" s="558"/>
      <c r="U231" s="558"/>
      <c r="V231" s="559"/>
      <c r="W231" s="37" t="s">
        <v>72</v>
      </c>
      <c r="X231" s="551">
        <f>IFERROR(X224/H224,"0")+IFERROR(X225/H225,"0")+IFERROR(X226/H226,"0")+IFERROR(X227/H227,"0")+IFERROR(X228/H228,"0")+IFERROR(X229/H229,"0")+IFERROR(X230/H230,"0")</f>
        <v>37.172413793103445</v>
      </c>
      <c r="Y231" s="551">
        <f>IFERROR(Y224/H224,"0")+IFERROR(Y225/H225,"0")+IFERROR(Y226/H226,"0")+IFERROR(Y227/H227,"0")+IFERROR(Y228/H228,"0")+IFERROR(Y229/H229,"0")+IFERROR(Y230/H230,"0")</f>
        <v>38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0.40251999999999999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71</v>
      </c>
      <c r="Q232" s="558"/>
      <c r="R232" s="558"/>
      <c r="S232" s="558"/>
      <c r="T232" s="558"/>
      <c r="U232" s="558"/>
      <c r="V232" s="559"/>
      <c r="W232" s="37" t="s">
        <v>69</v>
      </c>
      <c r="X232" s="551">
        <f>IFERROR(SUM(X224:X230),"0")</f>
        <v>188</v>
      </c>
      <c r="Y232" s="551">
        <f>IFERROR(SUM(Y224:Y230),"0")</f>
        <v>197.6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137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71</v>
      </c>
      <c r="Q235" s="558"/>
      <c r="R235" s="558"/>
      <c r="S235" s="558"/>
      <c r="T235" s="558"/>
      <c r="U235" s="558"/>
      <c r="V235" s="559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71</v>
      </c>
      <c r="Q236" s="558"/>
      <c r="R236" s="558"/>
      <c r="S236" s="558"/>
      <c r="T236" s="558"/>
      <c r="U236" s="558"/>
      <c r="V236" s="559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382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27" t="s">
        <v>385</v>
      </c>
      <c r="Q238" s="561"/>
      <c r="R238" s="561"/>
      <c r="S238" s="561"/>
      <c r="T238" s="562"/>
      <c r="U238" s="34"/>
      <c r="V238" s="34"/>
      <c r="W238" s="35" t="s">
        <v>69</v>
      </c>
      <c r="X238" s="549">
        <v>30</v>
      </c>
      <c r="Y238" s="550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71</v>
      </c>
      <c r="Q239" s="558"/>
      <c r="R239" s="558"/>
      <c r="S239" s="558"/>
      <c r="T239" s="558"/>
      <c r="U239" s="558"/>
      <c r="V239" s="559"/>
      <c r="W239" s="37" t="s">
        <v>72</v>
      </c>
      <c r="X239" s="551">
        <f>IFERROR(X238/H238,"0")</f>
        <v>16.666666666666668</v>
      </c>
      <c r="Y239" s="551">
        <f>IFERROR(Y238/H238,"0")</f>
        <v>17</v>
      </c>
      <c r="Z239" s="551">
        <f>IFERROR(IF(Z238="",0,Z238),"0")</f>
        <v>0.1003</v>
      </c>
      <c r="AA239" s="552"/>
      <c r="AB239" s="552"/>
      <c r="AC239" s="552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71</v>
      </c>
      <c r="Q240" s="558"/>
      <c r="R240" s="558"/>
      <c r="S240" s="558"/>
      <c r="T240" s="558"/>
      <c r="U240" s="558"/>
      <c r="V240" s="559"/>
      <c r="W240" s="37" t="s">
        <v>69</v>
      </c>
      <c r="X240" s="551">
        <f>IFERROR(SUM(X238:X238),"0")</f>
        <v>30</v>
      </c>
      <c r="Y240" s="551">
        <f>IFERROR(SUM(Y238:Y238),"0")</f>
        <v>30.6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387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1" t="s">
        <v>393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IFERROR(X242/H242,"0")+IFERROR(X243/H243,"0")+IFERROR(X244/H244,"0")+IFERROR(X245/H245,"0")</f>
        <v>16.111111111111111</v>
      </c>
      <c r="Y246" s="551">
        <f>IFERROR(Y242/H242,"0")+IFERROR(Y243/H243,"0")+IFERROR(Y244/H244,"0")+IFERROR(Y245/H245,"0")</f>
        <v>17</v>
      </c>
      <c r="Z246" s="551">
        <f>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IFERROR(SUM(X242:X245),"0")</f>
        <v>18</v>
      </c>
      <c r="Y247" s="551">
        <f>IFERROR(SUM(Y242:Y245),"0")</f>
        <v>18.900000000000002</v>
      </c>
      <c r="Z247" s="37"/>
      <c r="AA247" s="552"/>
      <c r="AB247" s="552"/>
      <c r="AC247" s="552"/>
    </row>
    <row r="248" spans="1:68" ht="16.5" hidden="1" customHeight="1" x14ac:dyDescent="0.25">
      <c r="A248" s="600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1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17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120</v>
      </c>
      <c r="Y268" s="550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280</v>
      </c>
      <c r="Y269" s="550">
        <f>IFERROR(IF(X269="",0,CEILING((X269/$H269),1)*$H269),"")</f>
        <v>280.8</v>
      </c>
      <c r="Z269" s="36">
        <f>IFERROR(IF(Y269=0,"",ROUNDUP(Y269/H269,0)*0.00651),"")</f>
        <v>0.76167000000000007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301</v>
      </c>
      <c r="BN269" s="64">
        <f>IFERROR(Y269*I269/H269,"0")</f>
        <v>301.86</v>
      </c>
      <c r="BO269" s="64">
        <f>IFERROR(1/J269*(X269/H269),"0")</f>
        <v>0.64102564102564108</v>
      </c>
      <c r="BP269" s="64">
        <f>IFERROR(1/J269*(Y269/H269),"0")</f>
        <v>0.64285714285714302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166.66666666666669</v>
      </c>
      <c r="Y270" s="551">
        <f>IFERROR(Y267/H267,"0")+IFERROR(Y268/H268,"0")+IFERROR(Y269/H269,"0")</f>
        <v>167</v>
      </c>
      <c r="Z270" s="551">
        <f>IFERROR(IF(Z267="",0,Z267),"0")+IFERROR(IF(Z268="",0,Z268),"0")+IFERROR(IF(Z269="",0,Z269),"0")</f>
        <v>1.08717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400</v>
      </c>
      <c r="Y271" s="551">
        <f>IFERROR(SUM(Y267:Y269),"0")</f>
        <v>400.8</v>
      </c>
      <c r="Z271" s="37"/>
      <c r="AA271" s="552"/>
      <c r="AB271" s="552"/>
      <c r="AC271" s="552"/>
    </row>
    <row r="272" spans="1:68" ht="16.5" hidden="1" customHeight="1" x14ac:dyDescent="0.25">
      <c r="A272" s="600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27</v>
      </c>
      <c r="Y302" s="550">
        <f t="shared" si="37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30.419999999999998</v>
      </c>
      <c r="BN302" s="64">
        <f t="shared" si="39"/>
        <v>30.419999999999998</v>
      </c>
      <c r="BO302" s="64">
        <f t="shared" si="40"/>
        <v>8.241758241758243E-2</v>
      </c>
      <c r="BP302" s="64">
        <f t="shared" si="41"/>
        <v>8.241758241758243E-2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65</v>
      </c>
      <c r="Y303" s="551">
        <f>IFERROR(Y296/H296,"0")+IFERROR(Y297/H297,"0")+IFERROR(Y298/H298,"0")+IFERROR(Y299/H299,"0")+IFERROR(Y300/H300,"0")+IFERROR(Y301/H301,"0")+IFERROR(Y302/H302,"0")</f>
        <v>65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0.34865000000000002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132</v>
      </c>
      <c r="Y304" s="551">
        <f>IFERROR(SUM(Y296:Y302),"0")</f>
        <v>132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172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200</v>
      </c>
      <c r="Y315" s="550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30.402930402930401</v>
      </c>
      <c r="Y317" s="551">
        <f>IFERROR(Y314/H314,"0")+IFERROR(Y315/H315,"0")+IFERROR(Y316/H316,"0")</f>
        <v>32</v>
      </c>
      <c r="Z317" s="551">
        <f>IFERROR(IF(Z314="",0,Z314),"0")+IFERROR(IF(Z315="",0,Z315),"0")+IFERROR(IF(Z316="",0,Z316),"0")</f>
        <v>0.60736000000000001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240</v>
      </c>
      <c r="Y318" s="551">
        <f>IFERROR(SUM(Y314:Y316),"0")</f>
        <v>253.2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3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34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700</v>
      </c>
      <c r="Y335" s="550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350</v>
      </c>
      <c r="Y336" s="550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500</v>
      </c>
      <c r="Y337" s="551">
        <f>IFERROR(Y334/H334,"0")+IFERROR(Y335/H335,"0")+IFERROR(Y336/H336,"0")</f>
        <v>501</v>
      </c>
      <c r="Z337" s="551">
        <f>IFERROR(IF(Z334="",0,Z334),"0")+IFERROR(IF(Z335="",0,Z335),"0")+IFERROR(IF(Z336="",0,Z336),"0")</f>
        <v>3.2615099999999999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1050</v>
      </c>
      <c r="Y338" s="551">
        <f>IFERROR(SUM(Y334:Y336),"0")</f>
        <v>1052.0999999999999</v>
      </c>
      <c r="Z338" s="37"/>
      <c r="AA338" s="552"/>
      <c r="AB338" s="552"/>
      <c r="AC338" s="552"/>
    </row>
    <row r="339" spans="1:68" ht="27.75" hidden="1" customHeight="1" x14ac:dyDescent="0.2">
      <c r="A339" s="597" t="s">
        <v>541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600</v>
      </c>
      <c r="Y344" s="550">
        <f t="shared" si="42"/>
        <v>600</v>
      </c>
      <c r="Z344" s="36">
        <f>IFERROR(IF(Y344=0,"",ROUNDUP(Y344/H344,0)*0.02175),"")</f>
        <v>0.86999999999999988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619.20000000000005</v>
      </c>
      <c r="BN344" s="64">
        <f t="shared" si="44"/>
        <v>619.20000000000005</v>
      </c>
      <c r="BO344" s="64">
        <f t="shared" si="45"/>
        <v>0.83333333333333326</v>
      </c>
      <c r="BP344" s="64">
        <f t="shared" si="46"/>
        <v>0.83333333333333326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1200</v>
      </c>
      <c r="Y345" s="550">
        <f t="shared" si="42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1238.4000000000001</v>
      </c>
      <c r="BN345" s="64">
        <f t="shared" si="44"/>
        <v>1238.4000000000001</v>
      </c>
      <c r="BO345" s="64">
        <f t="shared" si="45"/>
        <v>1.6666666666666665</v>
      </c>
      <c r="BP345" s="64">
        <f t="shared" si="46"/>
        <v>1.6666666666666665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25</v>
      </c>
      <c r="Y348" s="550">
        <f t="shared" si="42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26.05</v>
      </c>
      <c r="BN348" s="64">
        <f t="shared" si="44"/>
        <v>26.05</v>
      </c>
      <c r="BO348" s="64">
        <f t="shared" si="45"/>
        <v>3.787878787878788E-2</v>
      </c>
      <c r="BP348" s="64">
        <f t="shared" si="46"/>
        <v>3.787878787878788E-2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291.66666666666669</v>
      </c>
      <c r="Y349" s="551">
        <f>IFERROR(Y342/H342,"0")+IFERROR(Y343/H343,"0")+IFERROR(Y344/H344,"0")+IFERROR(Y345/H345,"0")+IFERROR(Y346/H346,"0")+IFERROR(Y347/H347,"0")+IFERROR(Y348/H348,"0")</f>
        <v>292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6.28735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4325</v>
      </c>
      <c r="Y350" s="551">
        <f>IFERROR(SUM(Y342:Y348),"0")</f>
        <v>4330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172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7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50</v>
      </c>
      <c r="Y362" s="550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5.5555555555555554</v>
      </c>
      <c r="Y363" s="551">
        <f>IFERROR(Y362/H362,"0")</f>
        <v>6</v>
      </c>
      <c r="Z363" s="551">
        <f>IFERROR(IF(Z362="",0,Z362),"0")</f>
        <v>0.11388000000000001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50</v>
      </c>
      <c r="Y364" s="551">
        <f>IFERROR(SUM(Y362:Y362),"0")</f>
        <v>54</v>
      </c>
      <c r="Z364" s="37"/>
      <c r="AA364" s="552"/>
      <c r="AB364" s="552"/>
      <c r="AC364" s="552"/>
    </row>
    <row r="365" spans="1:68" ht="16.5" hidden="1" customHeight="1" x14ac:dyDescent="0.25">
      <c r="A365" s="600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50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4.166666666666667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50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hidden="1" customHeight="1" x14ac:dyDescent="0.25">
      <c r="A381" s="553" t="s">
        <v>172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597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10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10.388888888888889</v>
      </c>
      <c r="BN391" s="64">
        <f t="shared" si="49"/>
        <v>11.22</v>
      </c>
      <c r="BO391" s="64">
        <f t="shared" si="50"/>
        <v>1.4029180695847361E-2</v>
      </c>
      <c r="BP391" s="64">
        <f t="shared" si="51"/>
        <v>1.5151515151515152E-2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42</v>
      </c>
      <c r="Y393" s="550">
        <f t="shared" si="47"/>
        <v>42</v>
      </c>
      <c r="Z393" s="36">
        <f t="shared" si="52"/>
        <v>0.1004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44.599999999999994</v>
      </c>
      <c r="BN393" s="64">
        <f t="shared" si="49"/>
        <v>44.599999999999994</v>
      </c>
      <c r="BO393" s="64">
        <f t="shared" si="50"/>
        <v>8.5470085470085472E-2</v>
      </c>
      <c r="BP393" s="64">
        <f t="shared" si="51"/>
        <v>8.5470085470085472E-2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21</v>
      </c>
      <c r="Y394" s="550">
        <f t="shared" si="47"/>
        <v>21</v>
      </c>
      <c r="Z394" s="36">
        <f t="shared" si="52"/>
        <v>5.0200000000000002E-2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22.299999999999997</v>
      </c>
      <c r="BN394" s="64">
        <f t="shared" si="49"/>
        <v>22.299999999999997</v>
      </c>
      <c r="BO394" s="64">
        <f t="shared" si="50"/>
        <v>4.2735042735042736E-2</v>
      </c>
      <c r="BP394" s="64">
        <f t="shared" si="51"/>
        <v>4.2735042735042736E-2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48.518518518518519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49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0.25397999999999998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108</v>
      </c>
      <c r="Y399" s="551">
        <f>IFERROR(SUM(Y388:Y397),"0")</f>
        <v>109.5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3.333333333333333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7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hidden="1" customHeight="1" x14ac:dyDescent="0.25">
      <c r="A417" s="600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hidden="1" customHeight="1" x14ac:dyDescent="0.25">
      <c r="A422" s="600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653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90</v>
      </c>
      <c r="Y430" s="550">
        <f t="shared" ref="Y430:Y442" si="53">IFERROR(IF(X430="",0,CEILING((X430/$H430),1)*$H430),"")</f>
        <v>95.04</v>
      </c>
      <c r="Z430" s="36">
        <f t="shared" ref="Z430:Z436" si="54">IFERROR(IF(Y430=0,"",ROUNDUP(Y430/H430,0)*0.01196),"")</f>
        <v>0.21528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96.136363636363626</v>
      </c>
      <c r="BN430" s="64">
        <f t="shared" ref="BN430:BN442" si="56">IFERROR(Y430*I430/H430,"0")</f>
        <v>101.52000000000001</v>
      </c>
      <c r="BO430" s="64">
        <f t="shared" ref="BO430:BO442" si="57">IFERROR(1/J430*(X430/H430),"0")</f>
        <v>0.16389860139860138</v>
      </c>
      <c r="BP430" s="64">
        <f t="shared" ref="BP430:BP442" si="58">IFERROR(1/J430*(Y430/H430),"0")</f>
        <v>0.17307692307692307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130</v>
      </c>
      <c r="Y432" s="550">
        <f t="shared" si="53"/>
        <v>132</v>
      </c>
      <c r="Z432" s="36">
        <f t="shared" si="54"/>
        <v>0.29899999999999999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138.86363636363635</v>
      </c>
      <c r="BN432" s="64">
        <f t="shared" si="56"/>
        <v>140.99999999999997</v>
      </c>
      <c r="BO432" s="64">
        <f t="shared" si="57"/>
        <v>0.23674242424242425</v>
      </c>
      <c r="BP432" s="64">
        <f t="shared" si="58"/>
        <v>0.24038461538461539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16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130</v>
      </c>
      <c r="Y435" s="550">
        <f t="shared" si="53"/>
        <v>132</v>
      </c>
      <c r="Z435" s="36">
        <f t="shared" si="54"/>
        <v>0.29899999999999999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138.86363636363635</v>
      </c>
      <c r="BN435" s="64">
        <f t="shared" si="56"/>
        <v>140.99999999999997</v>
      </c>
      <c r="BO435" s="64">
        <f t="shared" si="57"/>
        <v>0.23674242424242425</v>
      </c>
      <c r="BP435" s="64">
        <f t="shared" si="58"/>
        <v>0.24038461538461539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132</v>
      </c>
      <c r="Y438" s="550">
        <f t="shared" si="53"/>
        <v>134.4</v>
      </c>
      <c r="Z438" s="36">
        <f>IFERROR(IF(Y438=0,"",ROUNDUP(Y438/H438,0)*0.00902),"")</f>
        <v>0.25256000000000001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190.57500000000002</v>
      </c>
      <c r="BN438" s="64">
        <f t="shared" si="56"/>
        <v>194.04000000000002</v>
      </c>
      <c r="BO438" s="64">
        <f t="shared" si="57"/>
        <v>0.20833333333333334</v>
      </c>
      <c r="BP438" s="64">
        <f t="shared" si="58"/>
        <v>0.21212121212121215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15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120</v>
      </c>
      <c r="Y442" s="550">
        <f t="shared" si="53"/>
        <v>120</v>
      </c>
      <c r="Z442" s="36">
        <f>IFERROR(IF(Y442=0,"",ROUNDUP(Y442/H442,0)*0.00937),"")</f>
        <v>0.23424999999999999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174.00000000000003</v>
      </c>
      <c r="BN442" s="64">
        <f t="shared" si="56"/>
        <v>174.00000000000003</v>
      </c>
      <c r="BO442" s="64">
        <f t="shared" si="57"/>
        <v>0.20833333333333334</v>
      </c>
      <c r="BP442" s="64">
        <f t="shared" si="58"/>
        <v>0.20833333333333334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118.78787878787878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1.3000900000000002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602</v>
      </c>
      <c r="Y444" s="551">
        <f>IFERROR(SUM(Y430:Y442),"0")</f>
        <v>613.44000000000005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110</v>
      </c>
      <c r="Y446" s="550">
        <f>IFERROR(IF(X446="",0,CEILING((X446/$H446),1)*$H446),"")</f>
        <v>110.88000000000001</v>
      </c>
      <c r="Z446" s="36">
        <f>IFERROR(IF(Y446=0,"",ROUNDUP(Y446/H446,0)*0.01196),"")</f>
        <v>0.25115999999999999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117.49999999999999</v>
      </c>
      <c r="BN446" s="64">
        <f>IFERROR(Y446*I446/H446,"0")</f>
        <v>118.44</v>
      </c>
      <c r="BO446" s="64">
        <f>IFERROR(1/J446*(X446/H446),"0")</f>
        <v>0.20032051282051283</v>
      </c>
      <c r="BP446" s="64">
        <f>IFERROR(1/J446*(Y446/H446),"0")</f>
        <v>0.20192307692307693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20.833333333333332</v>
      </c>
      <c r="Y449" s="551">
        <f>IFERROR(Y446/H446,"0")+IFERROR(Y447/H447,"0")+IFERROR(Y448/H448,"0")</f>
        <v>21</v>
      </c>
      <c r="Z449" s="551">
        <f>IFERROR(IF(Z446="",0,Z446),"0")+IFERROR(IF(Z447="",0,Z447),"0")+IFERROR(IF(Z448="",0,Z448),"0")</f>
        <v>0.25115999999999999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110</v>
      </c>
      <c r="Y450" s="551">
        <f>IFERROR(SUM(Y446:Y448),"0")</f>
        <v>110.88000000000001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40</v>
      </c>
      <c r="Y452" s="550">
        <f t="shared" ref="Y452:Y457" si="59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42.727272727272727</v>
      </c>
      <c r="BN452" s="64">
        <f t="shared" ref="BN452:BN457" si="61">IFERROR(Y452*I452/H452,"0")</f>
        <v>45.12</v>
      </c>
      <c r="BO452" s="64">
        <f t="shared" ref="BO452:BO457" si="62">IFERROR(1/J452*(X452/H452),"0")</f>
        <v>7.2843822843822847E-2</v>
      </c>
      <c r="BP452" s="64">
        <f t="shared" ref="BP452:BP457" si="63">IFERROR(1/J452*(Y452/H452),"0")</f>
        <v>7.6923076923076927E-2</v>
      </c>
    </row>
    <row r="453" spans="1:68" ht="27" hidden="1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110</v>
      </c>
      <c r="Y454" s="550">
        <f t="shared" si="59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117.49999999999999</v>
      </c>
      <c r="BN454" s="64">
        <f t="shared" si="61"/>
        <v>118.44</v>
      </c>
      <c r="BO454" s="64">
        <f t="shared" si="62"/>
        <v>0.20032051282051283</v>
      </c>
      <c r="BP454" s="64">
        <f t="shared" si="63"/>
        <v>0.20192307692307693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72</v>
      </c>
      <c r="Y455" s="550">
        <f t="shared" si="59"/>
        <v>72</v>
      </c>
      <c r="Z455" s="36">
        <f>IFERROR(IF(Y455=0,"",ROUNDUP(Y455/H455,0)*0.00902),"")</f>
        <v>0.1353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103.95</v>
      </c>
      <c r="BN455" s="64">
        <f t="shared" si="61"/>
        <v>103.95</v>
      </c>
      <c r="BO455" s="64">
        <f t="shared" si="62"/>
        <v>0.11363636363636365</v>
      </c>
      <c r="BP455" s="64">
        <f t="shared" si="63"/>
        <v>0.11363636363636365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18</v>
      </c>
      <c r="Y456" s="550">
        <f t="shared" si="59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25.087500000000002</v>
      </c>
      <c r="BN456" s="64">
        <f t="shared" si="61"/>
        <v>26.76</v>
      </c>
      <c r="BO456" s="64">
        <f t="shared" si="62"/>
        <v>2.8409090909090912E-2</v>
      </c>
      <c r="BP456" s="64">
        <f t="shared" si="63"/>
        <v>3.0303030303030304E-2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72</v>
      </c>
      <c r="Y457" s="550">
        <f t="shared" si="59"/>
        <v>72</v>
      </c>
      <c r="Z457" s="36">
        <f>IFERROR(IF(Y457=0,"",ROUNDUP(Y457/H457,0)*0.00902),"")</f>
        <v>0.1353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100.35000000000001</v>
      </c>
      <c r="BN457" s="64">
        <f t="shared" si="61"/>
        <v>100.35000000000001</v>
      </c>
      <c r="BO457" s="64">
        <f t="shared" si="62"/>
        <v>0.11363636363636365</v>
      </c>
      <c r="BP457" s="64">
        <f t="shared" si="63"/>
        <v>0.11363636363636365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62.159090909090907</v>
      </c>
      <c r="Y458" s="551">
        <f>IFERROR(Y452/H452,"0")+IFERROR(Y453/H453,"0")+IFERROR(Y454/H454,"0")+IFERROR(Y455/H455,"0")+IFERROR(Y456/H456,"0")+IFERROR(Y457/H457,"0")</f>
        <v>63</v>
      </c>
      <c r="Z458" s="551">
        <f>IFERROR(IF(Z452="",0,Z452),"0")+IFERROR(IF(Z453="",0,Z453),"0")+IFERROR(IF(Z454="",0,Z454),"0")+IFERROR(IF(Z455="",0,Z455),"0")+IFERROR(IF(Z456="",0,Z456),"0")+IFERROR(IF(Z457="",0,Z457),"0")</f>
        <v>0.65351999999999999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312</v>
      </c>
      <c r="Y459" s="551">
        <f>IFERROR(SUM(Y452:Y457),"0")</f>
        <v>316.32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720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1000</v>
      </c>
      <c r="Y487" s="550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111.11111111111111</v>
      </c>
      <c r="Y489" s="551">
        <f>IFERROR(Y487/H487,"0")+IFERROR(Y488/H488,"0")</f>
        <v>112</v>
      </c>
      <c r="Z489" s="551">
        <f>IFERROR(IF(Z487="",0,Z487),"0")+IFERROR(IF(Z488="",0,Z488),"0")</f>
        <v>2.1257600000000001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1000</v>
      </c>
      <c r="Y490" s="551">
        <f>IFERROR(SUM(Y487:Y488),"0")</f>
        <v>1008</v>
      </c>
      <c r="Z490" s="37"/>
      <c r="AA490" s="552"/>
      <c r="AB490" s="552"/>
      <c r="AC490" s="552"/>
    </row>
    <row r="491" spans="1:68" ht="14.25" hidden="1" customHeight="1" x14ac:dyDescent="0.25">
      <c r="A491" s="553" t="s">
        <v>172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5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764</v>
      </c>
      <c r="Q501" s="591"/>
      <c r="R501" s="591"/>
      <c r="S501" s="591"/>
      <c r="T501" s="591"/>
      <c r="U501" s="591"/>
      <c r="V501" s="592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17544.5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17713.16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765</v>
      </c>
      <c r="Q502" s="591"/>
      <c r="R502" s="591"/>
      <c r="S502" s="591"/>
      <c r="T502" s="591"/>
      <c r="U502" s="591"/>
      <c r="V502" s="592"/>
      <c r="W502" s="37" t="s">
        <v>69</v>
      </c>
      <c r="X502" s="551">
        <f>IFERROR(SUM(BM22:BM498),"0")</f>
        <v>18774.636498259086</v>
      </c>
      <c r="Y502" s="551">
        <f>IFERROR(SUM(BN22:BN498),"0")</f>
        <v>18954.447999999993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766</v>
      </c>
      <c r="Q503" s="591"/>
      <c r="R503" s="591"/>
      <c r="S503" s="591"/>
      <c r="T503" s="591"/>
      <c r="U503" s="591"/>
      <c r="V503" s="592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768</v>
      </c>
      <c r="Q504" s="591"/>
      <c r="R504" s="591"/>
      <c r="S504" s="591"/>
      <c r="T504" s="591"/>
      <c r="U504" s="591"/>
      <c r="V504" s="592"/>
      <c r="W504" s="37" t="s">
        <v>69</v>
      </c>
      <c r="X504" s="551">
        <f>GrossWeightTotal+PalletQtyTotal*25</f>
        <v>19574.636498259086</v>
      </c>
      <c r="Y504" s="551">
        <f>GrossWeightTotalR+PalletQtyTotalR*25</f>
        <v>19754.447999999993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769</v>
      </c>
      <c r="Q505" s="591"/>
      <c r="R505" s="591"/>
      <c r="S505" s="591"/>
      <c r="T505" s="591"/>
      <c r="U505" s="591"/>
      <c r="V505" s="592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3889.4704435623985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3920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770</v>
      </c>
      <c r="Q506" s="591"/>
      <c r="R506" s="591"/>
      <c r="S506" s="591"/>
      <c r="T506" s="591"/>
      <c r="U506" s="591"/>
      <c r="V506" s="592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37.078679999999999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3" t="s">
        <v>101</v>
      </c>
      <c r="D508" s="670"/>
      <c r="E508" s="670"/>
      <c r="F508" s="670"/>
      <c r="G508" s="670"/>
      <c r="H508" s="671"/>
      <c r="I508" s="573" t="s">
        <v>258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541</v>
      </c>
      <c r="U508" s="671"/>
      <c r="V508" s="573" t="s">
        <v>597</v>
      </c>
      <c r="W508" s="670"/>
      <c r="X508" s="670"/>
      <c r="Y508" s="671"/>
      <c r="Z508" s="546" t="s">
        <v>653</v>
      </c>
      <c r="AA508" s="573" t="s">
        <v>720</v>
      </c>
      <c r="AB508" s="671"/>
      <c r="AC508" s="52"/>
      <c r="AF508" s="547"/>
    </row>
    <row r="509" spans="1:68" ht="14.25" customHeight="1" thickTop="1" x14ac:dyDescent="0.2">
      <c r="A509" s="629" t="s">
        <v>773</v>
      </c>
      <c r="B509" s="573" t="s">
        <v>63</v>
      </c>
      <c r="C509" s="573" t="s">
        <v>102</v>
      </c>
      <c r="D509" s="573" t="s">
        <v>119</v>
      </c>
      <c r="E509" s="573" t="s">
        <v>179</v>
      </c>
      <c r="F509" s="573" t="s">
        <v>201</v>
      </c>
      <c r="G509" s="573" t="s">
        <v>234</v>
      </c>
      <c r="H509" s="573" t="s">
        <v>101</v>
      </c>
      <c r="I509" s="573" t="s">
        <v>259</v>
      </c>
      <c r="J509" s="573" t="s">
        <v>299</v>
      </c>
      <c r="K509" s="573" t="s">
        <v>359</v>
      </c>
      <c r="L509" s="573" t="s">
        <v>398</v>
      </c>
      <c r="M509" s="573" t="s">
        <v>414</v>
      </c>
      <c r="N509" s="547"/>
      <c r="O509" s="573" t="s">
        <v>428</v>
      </c>
      <c r="P509" s="573" t="s">
        <v>438</v>
      </c>
      <c r="Q509" s="573" t="s">
        <v>445</v>
      </c>
      <c r="R509" s="573" t="s">
        <v>450</v>
      </c>
      <c r="S509" s="573" t="s">
        <v>531</v>
      </c>
      <c r="T509" s="573" t="s">
        <v>542</v>
      </c>
      <c r="U509" s="573" t="s">
        <v>577</v>
      </c>
      <c r="V509" s="573" t="s">
        <v>598</v>
      </c>
      <c r="W509" s="573" t="s">
        <v>630</v>
      </c>
      <c r="X509" s="573" t="s">
        <v>645</v>
      </c>
      <c r="Y509" s="573" t="s">
        <v>649</v>
      </c>
      <c r="Z509" s="573" t="s">
        <v>653</v>
      </c>
      <c r="AA509" s="573" t="s">
        <v>720</v>
      </c>
      <c r="AB509" s="573" t="s">
        <v>759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429.6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888</v>
      </c>
      <c r="E511" s="46">
        <f>IFERROR(Y89*1,"0")+IFERROR(Y90*1,"0")+IFERROR(Y91*1,"0")+IFERROR(Y95*1,"0")+IFERROR(Y96*1,"0")+IFERROR(Y97*1,"0")+IFERROR(Y98*1,"0")+IFERROR(Y99*1,"0")</f>
        <v>1458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1887.1199999999997</v>
      </c>
      <c r="G511" s="46">
        <f>IFERROR(Y130*1,"0")+IFERROR(Y131*1,"0")+IFERROR(Y135*1,"0")+IFERROR(Y136*1,"0")+IFERROR(Y140*1,"0")+IFERROR(Y141*1,"0")</f>
        <v>168.8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818.99999999999989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2294.1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247.09999999999997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400.8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385.2</v>
      </c>
      <c r="S511" s="46">
        <f>IFERROR(Y334*1,"0")+IFERROR(Y335*1,"0")+IFERROR(Y336*1,"0")</f>
        <v>1052.0999999999999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5389</v>
      </c>
      <c r="U511" s="46">
        <f>IFERROR(Y367*1,"0")+IFERROR(Y368*1,"0")+IFERROR(Y369*1,"0")+IFERROR(Y373*1,"0")+IFERROR(Y377*1,"0")+IFERROR(Y378*1,"0")+IFERROR(Y382*1,"0")</f>
        <v>87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109.5</v>
      </c>
      <c r="W511" s="46">
        <f>IFERROR(Y407*1,"0")+IFERROR(Y411*1,"0")+IFERROR(Y412*1,"0")+IFERROR(Y413*1,"0")+IFERROR(Y414*1,"0")</f>
        <v>8.4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1040.6400000000001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1008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200,00"/>
        <filter val="1 315,00"/>
        <filter val="1 340,00"/>
        <filter val="1 500,00"/>
        <filter val="10,00"/>
        <filter val="100,00"/>
        <filter val="105,00"/>
        <filter val="108,00"/>
        <filter val="11,00"/>
        <filter val="110,00"/>
        <filter val="111,11"/>
        <filter val="112,50"/>
        <filter val="113,15"/>
        <filter val="114,63"/>
        <filter val="118,52"/>
        <filter val="118,79"/>
        <filter val="120,00"/>
        <filter val="122,50"/>
        <filter val="130,00"/>
        <filter val="132,00"/>
        <filter val="14,00"/>
        <filter val="140,00"/>
        <filter val="15,00"/>
        <filter val="150,00"/>
        <filter val="16,11"/>
        <filter val="16,50"/>
        <filter val="16,67"/>
        <filter val="160,00"/>
        <filter val="166,67"/>
        <filter val="17 544,50"/>
        <filter val="172,50"/>
        <filter val="18 774,64"/>
        <filter val="18,00"/>
        <filter val="18,75"/>
        <filter val="188,00"/>
        <filter val="19 574,64"/>
        <filter val="2,22"/>
        <filter val="20,00"/>
        <filter val="20,83"/>
        <filter val="200,00"/>
        <filter val="21,00"/>
        <filter val="227,50"/>
        <filter val="240,00"/>
        <filter val="25,00"/>
        <filter val="250,00"/>
        <filter val="253,09"/>
        <filter val="260,00"/>
        <filter val="27,00"/>
        <filter val="273,89"/>
        <filter val="279,76"/>
        <filter val="28,00"/>
        <filter val="280,00"/>
        <filter val="291,67"/>
        <filter val="3 889,47"/>
        <filter val="3,33"/>
        <filter val="30,00"/>
        <filter val="30,40"/>
        <filter val="300,00"/>
        <filter val="312,00"/>
        <filter val="32"/>
        <filter val="328,09"/>
        <filter val="33,33"/>
        <filter val="35,00"/>
        <filter val="350,00"/>
        <filter val="360,00"/>
        <filter val="37,17"/>
        <filter val="4 325,00"/>
        <filter val="4,17"/>
        <filter val="40,00"/>
        <filter val="400,00"/>
        <filter val="405,00"/>
        <filter val="42,00"/>
        <filter val="420,00"/>
        <filter val="450,00"/>
        <filter val="467,82"/>
        <filter val="47,22"/>
        <filter val="48,00"/>
        <filter val="48,52"/>
        <filter val="495,00"/>
        <filter val="5,56"/>
        <filter val="50,00"/>
        <filter val="500,00"/>
        <filter val="51,00"/>
        <filter val="540,00"/>
        <filter val="545,00"/>
        <filter val="57,00"/>
        <filter val="6,41"/>
        <filter val="60,00"/>
        <filter val="600,00"/>
        <filter val="602,00"/>
        <filter val="62,16"/>
        <filter val="630,00"/>
        <filter val="65,00"/>
        <filter val="650,00"/>
        <filter val="655,00"/>
        <filter val="66,00"/>
        <filter val="66,67"/>
        <filter val="7,00"/>
        <filter val="700,00"/>
        <filter val="702,50"/>
        <filter val="72,00"/>
        <filter val="75,00"/>
        <filter val="790,00"/>
        <filter val="8,33"/>
        <filter val="813,00"/>
        <filter val="84,00"/>
        <filter val="86,11"/>
        <filter val="90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