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44F55F-2783-483B-BAB1-26C4CC5C34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BP358" i="1" s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Y331" i="1" s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Y317" i="1" s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117" i="1" l="1"/>
  <c r="BN117" i="1"/>
  <c r="BP136" i="1"/>
  <c r="BN136" i="1"/>
  <c r="Z136" i="1"/>
  <c r="BP186" i="1"/>
  <c r="BN186" i="1"/>
  <c r="Z186" i="1"/>
  <c r="BP211" i="1"/>
  <c r="BN211" i="1"/>
  <c r="Z211" i="1"/>
  <c r="BP251" i="1"/>
  <c r="BN251" i="1"/>
  <c r="Z251" i="1"/>
  <c r="BP298" i="1"/>
  <c r="BN298" i="1"/>
  <c r="Z298" i="1"/>
  <c r="BP322" i="1"/>
  <c r="BN322" i="1"/>
  <c r="Z322" i="1"/>
  <c r="BP389" i="1"/>
  <c r="BN389" i="1"/>
  <c r="Z389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6" i="1"/>
  <c r="BN446" i="1"/>
  <c r="Z446" i="1"/>
  <c r="BP476" i="1"/>
  <c r="BN476" i="1"/>
  <c r="Z476" i="1"/>
  <c r="B511" i="1"/>
  <c r="X503" i="1"/>
  <c r="Y32" i="1"/>
  <c r="Z35" i="1"/>
  <c r="Z36" i="1" s="1"/>
  <c r="BN35" i="1"/>
  <c r="BP35" i="1"/>
  <c r="Y36" i="1"/>
  <c r="Z41" i="1"/>
  <c r="BN41" i="1"/>
  <c r="Y44" i="1"/>
  <c r="Z56" i="1"/>
  <c r="BN56" i="1"/>
  <c r="Z70" i="1"/>
  <c r="BN70" i="1"/>
  <c r="Y80" i="1"/>
  <c r="Z84" i="1"/>
  <c r="BN84" i="1"/>
  <c r="Z105" i="1"/>
  <c r="BN105" i="1"/>
  <c r="Z117" i="1"/>
  <c r="I511" i="1"/>
  <c r="Y171" i="1"/>
  <c r="BP165" i="1"/>
  <c r="BN165" i="1"/>
  <c r="Z165" i="1"/>
  <c r="BP200" i="1"/>
  <c r="BN200" i="1"/>
  <c r="Z200" i="1"/>
  <c r="BP226" i="1"/>
  <c r="BN226" i="1"/>
  <c r="Z226" i="1"/>
  <c r="P511" i="1"/>
  <c r="Y275" i="1"/>
  <c r="BP274" i="1"/>
  <c r="BN274" i="1"/>
  <c r="Z274" i="1"/>
  <c r="Z275" i="1" s="1"/>
  <c r="Y280" i="1"/>
  <c r="Y279" i="1"/>
  <c r="BP278" i="1"/>
  <c r="BN278" i="1"/>
  <c r="Z278" i="1"/>
  <c r="Z279" i="1" s="1"/>
  <c r="Q511" i="1"/>
  <c r="Y284" i="1"/>
  <c r="BP283" i="1"/>
  <c r="BN283" i="1"/>
  <c r="Z283" i="1"/>
  <c r="Z284" i="1" s="1"/>
  <c r="BP288" i="1"/>
  <c r="BN288" i="1"/>
  <c r="Z288" i="1"/>
  <c r="BP308" i="1"/>
  <c r="BN308" i="1"/>
  <c r="Z308" i="1"/>
  <c r="BP345" i="1"/>
  <c r="BN345" i="1"/>
  <c r="Z345" i="1"/>
  <c r="BP397" i="1"/>
  <c r="BN397" i="1"/>
  <c r="Z397" i="1"/>
  <c r="BP433" i="1"/>
  <c r="BN433" i="1"/>
  <c r="Z433" i="1"/>
  <c r="BP456" i="1"/>
  <c r="BN456" i="1"/>
  <c r="Z456" i="1"/>
  <c r="BP477" i="1"/>
  <c r="BN477" i="1"/>
  <c r="Z477" i="1"/>
  <c r="Y293" i="1"/>
  <c r="Y325" i="1"/>
  <c r="Y443" i="1"/>
  <c r="BP113" i="1"/>
  <c r="BN113" i="1"/>
  <c r="Z113" i="1"/>
  <c r="BP130" i="1"/>
  <c r="BN130" i="1"/>
  <c r="Z130" i="1"/>
  <c r="BP175" i="1"/>
  <c r="BN175" i="1"/>
  <c r="Z175" i="1"/>
  <c r="BP209" i="1"/>
  <c r="BN209" i="1"/>
  <c r="Z209" i="1"/>
  <c r="Y236" i="1"/>
  <c r="Y235" i="1"/>
  <c r="BP234" i="1"/>
  <c r="BN234" i="1"/>
  <c r="Z234" i="1"/>
  <c r="Z235" i="1" s="1"/>
  <c r="BP244" i="1"/>
  <c r="BN244" i="1"/>
  <c r="Z244" i="1"/>
  <c r="BP261" i="1"/>
  <c r="BN261" i="1"/>
  <c r="Z261" i="1"/>
  <c r="BP269" i="1"/>
  <c r="BN269" i="1"/>
  <c r="Z269" i="1"/>
  <c r="Y304" i="1"/>
  <c r="BP296" i="1"/>
  <c r="BN296" i="1"/>
  <c r="Z296" i="1"/>
  <c r="BP107" i="1"/>
  <c r="BN107" i="1"/>
  <c r="BP163" i="1"/>
  <c r="BN163" i="1"/>
  <c r="Z163" i="1"/>
  <c r="BP198" i="1"/>
  <c r="BN198" i="1"/>
  <c r="Z198" i="1"/>
  <c r="BP208" i="1"/>
  <c r="BN208" i="1"/>
  <c r="Z208" i="1"/>
  <c r="BP224" i="1"/>
  <c r="BN224" i="1"/>
  <c r="Z224" i="1"/>
  <c r="X502" i="1"/>
  <c r="X505" i="1"/>
  <c r="Z27" i="1"/>
  <c r="BN27" i="1"/>
  <c r="Z31" i="1"/>
  <c r="BN31" i="1"/>
  <c r="Z43" i="1"/>
  <c r="BN43" i="1"/>
  <c r="Z54" i="1"/>
  <c r="BN54" i="1"/>
  <c r="Z62" i="1"/>
  <c r="BN62" i="1"/>
  <c r="Z68" i="1"/>
  <c r="BN68" i="1"/>
  <c r="Z74" i="1"/>
  <c r="BN74" i="1"/>
  <c r="BP74" i="1"/>
  <c r="Z78" i="1"/>
  <c r="BN78" i="1"/>
  <c r="Z89" i="1"/>
  <c r="BN89" i="1"/>
  <c r="Y100" i="1"/>
  <c r="Z98" i="1"/>
  <c r="BN98" i="1"/>
  <c r="F511" i="1"/>
  <c r="Z107" i="1"/>
  <c r="BP119" i="1"/>
  <c r="BN119" i="1"/>
  <c r="Z119" i="1"/>
  <c r="Y142" i="1"/>
  <c r="BP140" i="1"/>
  <c r="BN140" i="1"/>
  <c r="Z140" i="1"/>
  <c r="BP167" i="1"/>
  <c r="BN167" i="1"/>
  <c r="Z167" i="1"/>
  <c r="Y192" i="1"/>
  <c r="BP190" i="1"/>
  <c r="BN190" i="1"/>
  <c r="Z190" i="1"/>
  <c r="BP202" i="1"/>
  <c r="BN202" i="1"/>
  <c r="Z202" i="1"/>
  <c r="BP213" i="1"/>
  <c r="BN213" i="1"/>
  <c r="Z213" i="1"/>
  <c r="BP228" i="1"/>
  <c r="BN228" i="1"/>
  <c r="Z228" i="1"/>
  <c r="BP253" i="1"/>
  <c r="BN253" i="1"/>
  <c r="Z253" i="1"/>
  <c r="BP262" i="1"/>
  <c r="BN262" i="1"/>
  <c r="Z262" i="1"/>
  <c r="BP290" i="1"/>
  <c r="BN290" i="1"/>
  <c r="Z290" i="1"/>
  <c r="BP300" i="1"/>
  <c r="BN300" i="1"/>
  <c r="Z300" i="1"/>
  <c r="BP310" i="1"/>
  <c r="BN310" i="1"/>
  <c r="Z310" i="1"/>
  <c r="BP328" i="1"/>
  <c r="BN328" i="1"/>
  <c r="Z328" i="1"/>
  <c r="BP347" i="1"/>
  <c r="BN347" i="1"/>
  <c r="Z347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Y115" i="1"/>
  <c r="Y121" i="1"/>
  <c r="H511" i="1"/>
  <c r="Y153" i="1"/>
  <c r="J511" i="1"/>
  <c r="Y204" i="1"/>
  <c r="Y216" i="1"/>
  <c r="Y247" i="1"/>
  <c r="L511" i="1"/>
  <c r="M511" i="1"/>
  <c r="O511" i="1"/>
  <c r="Y312" i="1"/>
  <c r="BP306" i="1"/>
  <c r="BN306" i="1"/>
  <c r="Z306" i="1"/>
  <c r="BP316" i="1"/>
  <c r="BN316" i="1"/>
  <c r="Z316" i="1"/>
  <c r="T511" i="1"/>
  <c r="BP343" i="1"/>
  <c r="BN343" i="1"/>
  <c r="Z343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Y303" i="1"/>
  <c r="Y311" i="1"/>
  <c r="Y318" i="1"/>
  <c r="S511" i="1"/>
  <c r="Y370" i="1"/>
  <c r="W511" i="1"/>
  <c r="Y458" i="1"/>
  <c r="Y489" i="1"/>
  <c r="F9" i="1"/>
  <c r="J9" i="1"/>
  <c r="F10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BP55" i="1"/>
  <c r="BN55" i="1"/>
  <c r="Z55" i="1"/>
  <c r="BP63" i="1"/>
  <c r="BN63" i="1"/>
  <c r="Z63" i="1"/>
  <c r="Y72" i="1"/>
  <c r="H9" i="1"/>
  <c r="Y24" i="1"/>
  <c r="BP53" i="1"/>
  <c r="BN53" i="1"/>
  <c r="Z53" i="1"/>
  <c r="BP57" i="1"/>
  <c r="BN57" i="1"/>
  <c r="Z57" i="1"/>
  <c r="Y59" i="1"/>
  <c r="Y66" i="1"/>
  <c r="BP61" i="1"/>
  <c r="BN61" i="1"/>
  <c r="Z61" i="1"/>
  <c r="Z65" i="1" s="1"/>
  <c r="Y65" i="1"/>
  <c r="BP69" i="1"/>
  <c r="BN69" i="1"/>
  <c r="Z69" i="1"/>
  <c r="Z71" i="1" s="1"/>
  <c r="Y71" i="1"/>
  <c r="Y81" i="1"/>
  <c r="Y85" i="1"/>
  <c r="Y92" i="1"/>
  <c r="Y101" i="1"/>
  <c r="Y108" i="1"/>
  <c r="Y114" i="1"/>
  <c r="Y122" i="1"/>
  <c r="Y126" i="1"/>
  <c r="Y133" i="1"/>
  <c r="Y137" i="1"/>
  <c r="Y143" i="1"/>
  <c r="Y148" i="1"/>
  <c r="Y154" i="1"/>
  <c r="Y160" i="1"/>
  <c r="Y172" i="1"/>
  <c r="Y178" i="1"/>
  <c r="Y182" i="1"/>
  <c r="Y187" i="1"/>
  <c r="Y193" i="1"/>
  <c r="Y203" i="1"/>
  <c r="BP210" i="1"/>
  <c r="BN210" i="1"/>
  <c r="Z210" i="1"/>
  <c r="BP214" i="1"/>
  <c r="BN214" i="1"/>
  <c r="Z214" i="1"/>
  <c r="Y221" i="1"/>
  <c r="BP218" i="1"/>
  <c r="BN218" i="1"/>
  <c r="Z218" i="1"/>
  <c r="Z220" i="1" s="1"/>
  <c r="BP227" i="1"/>
  <c r="BN227" i="1"/>
  <c r="Z227" i="1"/>
  <c r="D511" i="1"/>
  <c r="Y58" i="1"/>
  <c r="Z75" i="1"/>
  <c r="BN75" i="1"/>
  <c r="Z77" i="1"/>
  <c r="BN77" i="1"/>
  <c r="Z79" i="1"/>
  <c r="BN79" i="1"/>
  <c r="Z83" i="1"/>
  <c r="BN83" i="1"/>
  <c r="BP83" i="1"/>
  <c r="E511" i="1"/>
  <c r="Z90" i="1"/>
  <c r="BN90" i="1"/>
  <c r="Y93" i="1"/>
  <c r="Z95" i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4" i="1"/>
  <c r="Z126" i="1" s="1"/>
  <c r="BN124" i="1"/>
  <c r="BP124" i="1"/>
  <c r="G511" i="1"/>
  <c r="Z131" i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BN185" i="1"/>
  <c r="BP185" i="1"/>
  <c r="Y188" i="1"/>
  <c r="Z191" i="1"/>
  <c r="BN191" i="1"/>
  <c r="Z195" i="1"/>
  <c r="BN195" i="1"/>
  <c r="BP195" i="1"/>
  <c r="Z197" i="1"/>
  <c r="BN197" i="1"/>
  <c r="Z199" i="1"/>
  <c r="BN199" i="1"/>
  <c r="Z201" i="1"/>
  <c r="BN201" i="1"/>
  <c r="Y215" i="1"/>
  <c r="Z207" i="1"/>
  <c r="BN207" i="1"/>
  <c r="BP212" i="1"/>
  <c r="BN212" i="1"/>
  <c r="Z212" i="1"/>
  <c r="Y220" i="1"/>
  <c r="Y231" i="1"/>
  <c r="BP225" i="1"/>
  <c r="BN225" i="1"/>
  <c r="Z225" i="1"/>
  <c r="K511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4" i="1"/>
  <c r="Z268" i="1"/>
  <c r="BN268" i="1"/>
  <c r="BP268" i="1"/>
  <c r="Y271" i="1"/>
  <c r="Y276" i="1"/>
  <c r="Y285" i="1"/>
  <c r="R511" i="1"/>
  <c r="Z289" i="1"/>
  <c r="BN289" i="1"/>
  <c r="BP289" i="1"/>
  <c r="Z291" i="1"/>
  <c r="BN291" i="1"/>
  <c r="Y294" i="1"/>
  <c r="Z297" i="1"/>
  <c r="BN297" i="1"/>
  <c r="BP297" i="1"/>
  <c r="Z299" i="1"/>
  <c r="BN299" i="1"/>
  <c r="Z301" i="1"/>
  <c r="BN301" i="1"/>
  <c r="Z307" i="1"/>
  <c r="BN307" i="1"/>
  <c r="BP307" i="1"/>
  <c r="Z309" i="1"/>
  <c r="BN309" i="1"/>
  <c r="Z315" i="1"/>
  <c r="Z317" i="1" s="1"/>
  <c r="BN315" i="1"/>
  <c r="BP315" i="1"/>
  <c r="Z320" i="1"/>
  <c r="BN320" i="1"/>
  <c r="BP320" i="1"/>
  <c r="Z321" i="1"/>
  <c r="BN321" i="1"/>
  <c r="Z323" i="1"/>
  <c r="BN323" i="1"/>
  <c r="Y324" i="1"/>
  <c r="Z327" i="1"/>
  <c r="BN327" i="1"/>
  <c r="BP327" i="1"/>
  <c r="Z329" i="1"/>
  <c r="BN329" i="1"/>
  <c r="Y330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49" i="1"/>
  <c r="Z352" i="1"/>
  <c r="Z354" i="1" s="1"/>
  <c r="BN352" i="1"/>
  <c r="BP352" i="1"/>
  <c r="Y355" i="1"/>
  <c r="Y359" i="1"/>
  <c r="Z358" i="1"/>
  <c r="Z359" i="1" s="1"/>
  <c r="BN358" i="1"/>
  <c r="U511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36" i="1"/>
  <c r="BN436" i="1"/>
  <c r="Z436" i="1"/>
  <c r="BP439" i="1"/>
  <c r="BN439" i="1"/>
  <c r="Z439" i="1"/>
  <c r="BP447" i="1"/>
  <c r="BN447" i="1"/>
  <c r="Z447" i="1"/>
  <c r="Z449" i="1" s="1"/>
  <c r="Y449" i="1"/>
  <c r="AB511" i="1"/>
  <c r="Y499" i="1"/>
  <c r="BP498" i="1"/>
  <c r="BN498" i="1"/>
  <c r="Z498" i="1"/>
  <c r="Z499" i="1" s="1"/>
  <c r="Y500" i="1"/>
  <c r="Y256" i="1"/>
  <c r="Y263" i="1"/>
  <c r="Y338" i="1"/>
  <c r="Y350" i="1"/>
  <c r="Y360" i="1"/>
  <c r="BP368" i="1"/>
  <c r="BN368" i="1"/>
  <c r="Z368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l="1"/>
  <c r="Z479" i="1"/>
  <c r="Z415" i="1"/>
  <c r="Z403" i="1"/>
  <c r="Z370" i="1"/>
  <c r="Z379" i="1"/>
  <c r="Z311" i="1"/>
  <c r="Z270" i="1"/>
  <c r="Z192" i="1"/>
  <c r="Z187" i="1"/>
  <c r="Z132" i="1"/>
  <c r="Z92" i="1"/>
  <c r="Z85" i="1"/>
  <c r="Z58" i="1"/>
  <c r="X504" i="1"/>
  <c r="Z464" i="1"/>
  <c r="Z458" i="1"/>
  <c r="Z303" i="1"/>
  <c r="Z293" i="1"/>
  <c r="Z231" i="1"/>
  <c r="Z171" i="1"/>
  <c r="Z100" i="1"/>
  <c r="Z443" i="1"/>
  <c r="Z215" i="1"/>
  <c r="Z121" i="1"/>
  <c r="Z80" i="1"/>
  <c r="Z398" i="1"/>
  <c r="Y503" i="1"/>
  <c r="Z473" i="1"/>
  <c r="Z349" i="1"/>
  <c r="Z337" i="1"/>
  <c r="Z330" i="1"/>
  <c r="Z324" i="1"/>
  <c r="Z263" i="1"/>
  <c r="Z255" i="1"/>
  <c r="Z246" i="1"/>
  <c r="Z203" i="1"/>
  <c r="Z177" i="1"/>
  <c r="Z153" i="1"/>
  <c r="Z108" i="1"/>
  <c r="Y501" i="1"/>
  <c r="Z32" i="1"/>
  <c r="Z506" i="1" s="1"/>
  <c r="Y505" i="1"/>
  <c r="Y502" i="1"/>
  <c r="Y504" i="1" s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<sst xmlns="http://schemas.openxmlformats.org/spreadsheetml/2006/main" count="2208" uniqueCount="807">
  <si>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</si>
  <si>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</si>
  <si>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</si>
  <si>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</si>
  <si>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</si>
  <si>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</si>
  <si>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</si>
  <si>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</si>
  <si>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</si>
  <si>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</si>
  <si>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</si>
  <si>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</si>
  <si>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</si>
  <si>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</si>
  <si>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</si>
  <si>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</si>
  <si>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</si>
  <si>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</si>
  <si>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</si>
  <si>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</si>
  <si>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</si>
  <si>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</si>
  <si>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</si>
  <si>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</si>
  <si>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</si>
  <si>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</si>
  <si>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</si>
  <si>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</si>
  <si>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</si>
  <si>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</si>
  <si>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</si>
  <si>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</si>
  <si>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</si>
  <si>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</si>
  <si>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</si>
  <si>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</si>
  <si>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</si>
  <si>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</si>
  <si>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</si>
  <si>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</si>
  <si>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</si>
  <si>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</si>
  <si>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</si>
  <si>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</si>
  <si>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</si>
  <si>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</si>
  <si>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</si>
  <si>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</si>
  <si>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</si>
  <si>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</si>
  <si>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</si>
  <si>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</si>
  <si>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</si>
  <si>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</si>
  <si>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</si>
  <si>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</si>
  <si>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</si>
  <si>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</si>
  <si>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</si>
  <si>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</si>
  <si>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</si>
  <si>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</si>
  <si>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</si>
  <si>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</si>
  <si>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</si>
  <si>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</si>
  <si>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</si>
  <si>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</si>
  <si>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</si>
  <si>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</si>
  <si>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</si>
  <si>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</si>
  <si>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</si>
  <si>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</si>
  <si>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</si>
  <si>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</si>
  <si>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</si>
  <si>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</si>
  <si>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</si>
  <si>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</si>
  <si>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</si>
  <si>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</si>
  <si>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</si>
  <si>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</si>
  <si>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</si>
  <si>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</si>
  <si>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</si>
  <si>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</si>
  <si>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</si>
  <si>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</si>
  <si>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</si>
  <si>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</si>
  <si>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</si>
  <si>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</si>
  <si>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</si>
  <si>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</si>
  <si>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</si>
  <si>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</si>
  <si>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</si>
  <si>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</si>
  <si>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</si>
  <si>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</si>
  <si>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</si>
  <si>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</si>
  <si>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</si>
  <si>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</si>
  <si>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</si>
  <si>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</si>
  <si>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</si>
  <si>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</si>
  <si>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</si>
  <si>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</si>
  <si>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</si>
  <si>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</si>
  <si>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</si>
  <si>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</si>
  <si>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</si>
  <si>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</si>
  <si>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</si>
  <si>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</si>
  <si>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</si>
  <si>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</si>
  <si>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</si>
  <si>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</si>
  <si>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</si>
  <si>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</si>
  <si>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</si>
  <si>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</si>
  <si>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</si>
  <si>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</si>
  <si>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</si>
  <si>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</si>
  <si>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</si>
  <si>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</si>
  <si>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</si>
  <si>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</si>
  <si>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</si>
  <si>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</si>
  <si>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</si>
  <si>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</si>
  <si>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</si>
  <si>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</si>
  <si>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</si>
  <si>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</si>
  <si>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</si>
  <si>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</si>
  <si>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</si>
  <si>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</si>
  <si>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</si>
  <si>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</si>
  <si>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</si>
  <si>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</si>
  <si>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</si>
  <si>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</si>
  <si>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</si>
  <si>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</si>
  <si>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</si>
  <si>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</si>
  <si>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</si>
  <si>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</si>
  <si>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</si>
  <si>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</si>
  <si>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</si>
  <si>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</si>
  <si>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</si>
  <si>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</si>
  <si>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</si>
  <si>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</si>
  <si>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</si>
  <si>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</si>
  <si>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</si>
  <si>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</si>
  <si>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</si>
  <si>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</si>
  <si>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</si>
  <si>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</si>
  <si>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</si>
  <si>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</si>
  <si>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</si>
  <si>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</si>
  <si>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</si>
  <si>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</si>
  <si>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</si>
  <si>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</si>
  <si>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</si>
  <si>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</si>
  <si>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</si>
  <si>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</si>
  <si>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</si>
  <si>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</si>
  <si>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</si>
  <si>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</si>
  <si>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</si>
  <si>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</si>
  <si>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</si>
  <si>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</si>
  <si>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</si>
  <si>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</si>
  <si>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</si>
  <si>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</si>
  <si>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</si>
  <si>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</si>
  <si>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</si>
  <si>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</si>
  <si>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</si>
  <si>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</si>
  <si>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</si>
  <si>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</si>
  <si>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</si>
  <si>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</si>
  <si>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</si>
  <si>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</si>
  <si>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</si>
  <si>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</si>
  <si>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</si>
  <si>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</si>
  <si>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</si>
  <si>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</si>
  <si>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</si>
  <si>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</si>
  <si>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</si>
  <si>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</si>
  <si>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</si>
  <si>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</si>
  <si>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</si>
  <si>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</si>
  <si>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</si>
  <si>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</si>
  <si>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</si>
  <si>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</si>
  <si>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</si>
  <si>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</si>
  <si>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</si>
  <si>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</si>
  <si>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</si>
  <si>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</si>
  <si>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</si>
  <si>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</si>
  <si>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</si>
  <si>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</si>
  <si>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</si>
  <si>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</si>
  <si>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</si>
  <si>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</si>
  <si>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</si>
  <si>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</si>
  <si>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</si>
  <si>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</si>
  <si>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</si>
  <si>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</si>
  <si>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</si>
  <si>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</si>
  <si>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</si>
  <si>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</si>
  <si>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</si>
  <si>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</si>
  <si>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</si>
  <si>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</si>
  <si>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</si>
  <si>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</si>
  <si>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</si>
  <si>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</si>
  <si>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</si>
  <si>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</si>
  <si>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</si>
  <si>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</si>
  <si>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</si>
  <si>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</si>
  <si>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</si>
  <si>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</si>
  <si>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</si>
  <si>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</si>
  <si>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</si>
  <si>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</si>
  <si>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</si>
  <si>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</si>
  <si>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</si>
  <si>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</si>
  <si>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</si>
  <si>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</si>
  <si>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</si>
  <si>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</si>
  <si>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</si>
  <si>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</si>
  <si>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</si>
  <si>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</si>
  <si>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</si>
  <si>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</si>
  <si>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</si>
  <si>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</si>
  <si>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</si>
  <si>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</si>
  <si>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</si>
  <si>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</si>
  <si>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</si>
  <si>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</si>
  <si>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</si>
  <si>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</si>
  <si>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</si>
  <si>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</si>
  <si>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</si>
  <si>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</si>
  <si>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</si>
  <si>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</si>
  <si>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</si>
  <si>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</si>
  <si>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</si>
  <si>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</si>
  <si>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</si>
  <si>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</si>
  <si>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</si>
  <si>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</si>
  <si>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</si>
  <si>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</si>
  <si>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</si>
  <si>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</si>
  <si>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</si>
  <si>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</si>
  <si>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</si>
  <si>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</si>
  <si>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</si>
  <si>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</si>
  <si>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</si>
  <si>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</si>
  <si>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</si>
  <si>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</si>
  <si>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</si>
  <si>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</si>
  <si>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</si>
  <si>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</si>
  <si>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</si>
  <si>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</si>
  <si>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</si>
  <si>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</si>
  <si>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</si>
  <si>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</si>
  <si>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</si>
  <si>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</si>
  <si>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</si>
  <si>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</si>
  <si>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</si>
  <si>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</si>
  <si>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</si>
  <si>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</si>
  <si>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</si>
  <si>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</si>
  <si>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</si>
  <si>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</si>
  <si>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</si>
  <si>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</si>
  <si>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</si>
  <si>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</si>
  <si>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</si>
  <si>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</si>
  <si>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</si>
  <si>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</si>
  <si>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</si>
  <si>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</si>
  <si>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</si>
  <si>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</si>
  <si>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</si>
  <si>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</si>
  <si>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</si>
  <si>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</si>
  <si>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</si>
  <si>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</si>
  <si>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</si>
  <si>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</si>
  <si>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</si>
  <si>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</si>
  <si>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</si>
  <si>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</si>
  <si>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</si>
  <si>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</si>
  <si>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</si>
  <si>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</si>
  <si>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</si>
  <si>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</si>
  <si>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</si>
  <si>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</si>
  <si>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</si>
  <si>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</si>
  <si>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</si>
  <si>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</si>
  <si>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</si>
  <si>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</si>
  <si>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</si>
  <si>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</si>
  <si>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</si>
  <si>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</si>
  <si>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</si>
  <si>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</si>
  <si>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</si>
  <si>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</si>
  <si>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</si>
  <si>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</si>
  <si>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</si>
  <si>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</si>
  <si>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</si>
  <si>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</si>
  <si>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</si>
  <si>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</si>
  <si>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</si>
  <si>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</si>
  <si>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</si>
  <si>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</si>
  <si>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</si>
  <si>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</si>
  <si>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</si>
  <si>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</si>
  <si>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</si>
  <si>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</si>
  <si>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</si>
  <si>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</si>
  <si>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</si>
  <si>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</si>
  <si>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</si>
  <si>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</si>
  <si>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</si>
  <si>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</si>
  <si>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</si>
  <si>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</si>
  <si>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</si>
  <si>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</si>
  <si>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</si>
  <si>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</si>
  <si>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</si>
  <si>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</si>
  <si>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</si>
  <si>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</si>
  <si>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</si>
  <si>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</si>
  <si>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</si>
  <si>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</si>
  <si>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</si>
  <si>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</si>
  <si>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</si>
  <si>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</si>
  <si>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</si>
  <si>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</si>
  <si>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</si>
  <si>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</si>
  <si>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</si>
  <si>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</si>
  <si>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</si>
  <si>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</si>
  <si>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</si>
  <si>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</si>
  <si>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</si>
  <si>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</si>
  <si>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</si>
  <si>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</si>
  <si>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</si>
  <si>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</si>
  <si>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</si>
  <si>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</si>
  <si>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</si>
  <si>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</si>
  <si>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</si>
  <si>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</si>
  <si>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</si>
  <si>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</si>
  <si>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</si>
  <si>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</si>
  <si>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</si>
  <si>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</si>
  <si>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</si>
  <si>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</si>
  <si>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</si>
  <si>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</si>
  <si>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</si>
  <si>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</si>
  <si>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</si>
  <si>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</si>
  <si>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</si>
  <si>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</si>
  <si>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</si>
  <si>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</si>
  <si>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</si>
  <si>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</si>
  <si>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</si>
  <si>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</si>
  <si>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</si>
  <si>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</si>
  <si>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</si>
  <si>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</si>
  <si>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</si>
  <si>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</si>
  <si>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</si>
  <si>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</si>
  <si>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</si>
  <si>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</si>
  <si>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</si>
  <si>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</si>
  <si>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</si>
  <si>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</si>
  <si>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</si>
  <si>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</si>
  <si>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</si>
  <si>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</si>
  <si>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</si>
  <si>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</si>
  <si>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</si>
  <si>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</si>
  <si>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</si>
  <si>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</si>
  <si>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</si>
  <si>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</si>
  <si>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</si>
  <si>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</si>
  <si>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</si>
  <si>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</si>
  <si>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</si>
  <si>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</si>
  <si>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</si>
  <si>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</si>
  <si>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</si>
  <si>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</si>
  <si>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</si>
  <si>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</si>
  <si>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</si>
  <si>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</si>
  <si>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</si>
  <si>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</si>
  <si>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</si>
  <si>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</si>
  <si>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</si>
  <si>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</si>
  <si>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</si>
  <si>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</si>
  <si>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</si>
  <si>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</si>
  <si>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</si>
  <si>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</si>
  <si>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</si>
  <si>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</si>
  <si>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</si>
  <si>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</si>
  <si>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</si>
  <si>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</si>
  <si>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</si>
  <si>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</si>
  <si>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</si>
  <si>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</si>
  <si>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</si>
  <si>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</si>
  <si>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</si>
  <si>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</si>
  <si>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</si>
  <si>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</si>
  <si>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</si>
  <si>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</si>
  <si>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</si>
  <si>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</si>
  <si>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</si>
  <si>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</si>
  <si>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</si>
  <si>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</si>
  <si>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</si>
  <si>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</si>
  <si>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</si>
  <si>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</si>
  <si>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</si>
  <si>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</si>
  <si>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</si>
  <si>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</si>
  <si>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</si>
  <si>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</si>
  <si>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</si>
  <si>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</si>
  <si>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</si>
  <si>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</si>
  <si>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</si>
  <si>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</si>
  <si>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</si>
  <si>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</si>
  <si>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</si>
  <si>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</si>
  <si>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</si>
  <si>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</si>
  <si>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</si>
  <si>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</si>
  <si>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</si>
  <si>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</si>
  <si>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</si>
  <si>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</si>
  <si>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</si>
  <si>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</si>
  <si>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</si>
  <si>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</si>
  <si>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</si>
  <si>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</si>
  <si>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</si>
  <si>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</si>
  <si>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</si>
  <si>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</si>
  <si>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</si>
  <si>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</si>
  <si>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</si>
  <si>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</si>
  <si>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</si>
  <si>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</si>
  <si>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</si>
  <si>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</si>
  <si>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</si>
  <si>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</si>
  <si>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</si>
  <si>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</si>
  <si>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</si>
  <si>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</si>
  <si>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</si>
  <si>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</si>
  <si>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</si>
  <si>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</si>
  <si>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</si>
  <si>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</si>
  <si>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</si>
  <si>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</si>
  <si>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</si>
  <si>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</si>
  <si>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</si>
  <si>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</si>
  <si>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</si>
  <si>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</si>
  <si>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</si>
  <si>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</si>
  <si>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</si>
  <si>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</si>
  <si>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</si>
  <si>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</si>
  <si>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</si>
  <si>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</si>
  <si>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</si>
  <si>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</si>
  <si>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</si>
  <si>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</si>
  <si>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</si>
  <si>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</si>
  <si>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</si>
  <si>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</si>
  <si>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</si>
  <si>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</si>
  <si>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</si>
  <si>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</si>
  <si>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</si>
  <si>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</si>
  <si>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</si>
  <si>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</si>
  <si>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</si>
  <si>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</si>
  <si>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</si>
  <si>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</si>
  <si>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</si>
  <si>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</si>
  <si>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</si>
  <si>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</si>
  <si>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</si>
  <si>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</si>
  <si>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</si>
  <si>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</si>
  <si>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</si>
  <si>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</si>
  <si>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</si>
  <si>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</si>
  <si>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</si>
  <si>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</si>
  <si>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</si>
  <si>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</si>
  <si>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</si>
  <si>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</si>
  <si>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</si>
  <si>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</si>
  <si>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</si>
  <si>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</si>
  <si>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</si>
  <si>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</si>
  <si>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</si>
  <si>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</si>
  <si>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</si>
  <si>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</si>
  <si>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</si>
  <si>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</si>
  <si>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</si>
  <si>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</si>
  <si>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</si>
  <si>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</si>
  <si>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</si>
  <si>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</si>
  <si>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</si>
  <si>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</si>
  <si>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</si>
  <si>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</si>
  <si>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</si>
  <si>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</si>
  <si>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</si>
  <si>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</si>
  <si>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</si>
  <si>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</si>
  <si>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</si>
  <si>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</si>
  <si>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</si>
  <si>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</si>
  <si>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</si>
  <si>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</si>
  <si>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</si>
  <si>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</si>
  <si>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</si>
  <si>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</si>
  <si>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</si>
  <si>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</si>
  <si>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</si>
  <si>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</si>
  <si>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</si>
  <si>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</si>
  <si>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</si>
  <si>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</si>
  <si>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</si>
  <si>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</si>
  <si>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</si>
  <si>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</si>
  <si>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</si>
  <si>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</si>
  <si>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</si>
  <si>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</si>
  <si>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</si>
  <si>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</si>
  <si>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</si>
  <si>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</si>
  <si>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</si>
  <si>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</si>
  <si>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</si>
  <si>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</si>
  <si>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</si>
  <si>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</si>
  <si>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</si>
  <si>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</si>
  <si>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</si>
  <si>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</si>
  <si>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</si>
  <si>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</si>
  <si>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</si>
  <si>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</si>
  <si>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</si>
  <si>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</si>
  <si>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</si>
  <si>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</si>
  <si>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</si>
  <si>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</si>
  <si>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</si>
  <si>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</si>
  <si>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</si>
  <si>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</si>
  <si>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</si>
  <si>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</si>
  <si>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</si>
  <si>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</si>
  <si>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</si>
  <si>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</si>
  <si>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</si>
  <si>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</si>
  <si>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</si>
  <si>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</si>
  <si>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</si>
  <si>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</si>
  <si>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</si>
  <si>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</si>
  <si>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</si>
  <si>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</si>
  <si>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</si>
  <si>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</si>
  <si>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</si>
  <si>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</si>
  <si>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</si>
  <si>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</si>
  <si>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</si>
  <si>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</si>
  <si>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</si>
  <si>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</si>
  <si>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</si>
  <si>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</si>
  <si>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</si>
  <si>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</si>
  <si>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</si>
  <si>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</si>
  <si>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</si>
  <si>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</si>
  <si>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</si>
  <si>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</si>
  <si>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</si>
  <si>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</si>
  <si>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</si>
  <si>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</si>
  <si>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</si>
  <si>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</si>
  <si>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</si>
  <si>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</si>
  <si>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</si>
  <si>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</si>
  <si>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</si>
  <si>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</si>
  <si>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</si>
  <si>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</si>
  <si>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</si>
  <si>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</si>
  <si>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</si>
  <si>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</si>
  <si>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9 европалет,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</si>
</sst>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5" t="s">
        <v>0</v>
      </c>
      <c r="E1" s="578"/>
      <c r="F1" s="578"/>
      <c r="G1" s="12" t="s">
        <v>1</v>
      </c>
      <c r="H1" s="635" t="s">
        <v>2</v>
      </c>
      <c r="I1" s="578"/>
      <c r="J1" s="578"/>
      <c r="K1" s="578"/>
      <c r="L1" s="578"/>
      <c r="M1" s="578"/>
      <c r="N1" s="578"/>
      <c r="O1" s="578"/>
      <c r="P1" s="578"/>
      <c r="Q1" s="578"/>
      <c r="R1" s="577" t="s">
        <v>3</v>
      </c>
      <c r="S1" s="578"/>
      <c r="T1" s="5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52" t="s">
        <v>8</v>
      </c>
      <c r="B5" s="595"/>
      <c r="C5" s="596"/>
      <c r="D5" s="641"/>
      <c r="E5" s="642"/>
      <c r="F5" s="841" t="s">
        <v>9</v>
      </c>
      <c r="G5" s="596"/>
      <c r="H5" s="641" t="s">
        <v>806</v>
      </c>
      <c r="I5" s="791"/>
      <c r="J5" s="791"/>
      <c r="K5" s="791"/>
      <c r="L5" s="791"/>
      <c r="M5" s="642"/>
      <c r="N5" s="58"/>
      <c r="P5" s="24" t="s">
        <v>10</v>
      </c>
      <c r="Q5" s="847">
        <v>45906</v>
      </c>
      <c r="R5" s="651"/>
      <c r="T5" s="710" t="s">
        <v>11</v>
      </c>
      <c r="U5" s="711"/>
      <c r="V5" s="713" t="s">
        <v>12</v>
      </c>
      <c r="W5" s="651"/>
      <c r="AB5" s="51"/>
      <c r="AC5" s="51"/>
      <c r="AD5" s="51"/>
      <c r="AE5" s="51"/>
    </row>
    <row r="6" spans="1:32" s="543" customFormat="1" ht="24" customHeight="1" x14ac:dyDescent="0.2">
      <c r="A6" s="652" t="s">
        <v>13</v>
      </c>
      <c r="B6" s="595"/>
      <c r="C6" s="596"/>
      <c r="D6" s="796" t="s">
        <v>772</v>
      </c>
      <c r="E6" s="797"/>
      <c r="F6" s="797"/>
      <c r="G6" s="797"/>
      <c r="H6" s="797"/>
      <c r="I6" s="797"/>
      <c r="J6" s="797"/>
      <c r="K6" s="797"/>
      <c r="L6" s="797"/>
      <c r="M6" s="651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Суббота</v>
      </c>
      <c r="R6" s="565"/>
      <c r="T6" s="742" t="s">
        <v>16</v>
      </c>
      <c r="U6" s="711"/>
      <c r="V6" s="772" t="s">
        <v>17</v>
      </c>
      <c r="W6" s="62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1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4"/>
      <c r="U7" s="711"/>
      <c r="V7" s="773"/>
      <c r="W7" s="774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6"/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19</v>
      </c>
      <c r="Q8" s="617">
        <v>0.5</v>
      </c>
      <c r="R8" s="611"/>
      <c r="T8" s="554"/>
      <c r="U8" s="711"/>
      <c r="V8" s="773"/>
      <c r="W8" s="774"/>
      <c r="AB8" s="51"/>
      <c r="AC8" s="51"/>
      <c r="AD8" s="51"/>
      <c r="AE8" s="51"/>
    </row>
    <row r="9" spans="1:32" s="543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2"/>
      <c r="E9" s="556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8"/>
      <c r="R9" s="649"/>
      <c r="T9" s="554"/>
      <c r="U9" s="711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2"/>
      <c r="E10" s="556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2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43"/>
      <c r="R10" s="744"/>
      <c r="U10" s="24" t="s">
        <v>22</v>
      </c>
      <c r="V10" s="621" t="s">
        <v>23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0"/>
      <c r="R11" s="651"/>
      <c r="U11" s="24" t="s">
        <v>26</v>
      </c>
      <c r="V11" s="808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20" t="s">
        <v>28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29</v>
      </c>
      <c r="Q12" s="617"/>
      <c r="R12" s="611"/>
      <c r="S12" s="23"/>
      <c r="U12" s="24"/>
      <c r="V12" s="578"/>
      <c r="W12" s="554"/>
      <c r="AB12" s="51"/>
      <c r="AC12" s="51"/>
      <c r="AD12" s="51"/>
      <c r="AE12" s="51"/>
    </row>
    <row r="13" spans="1:32" s="543" customFormat="1" ht="23.25" customHeight="1" x14ac:dyDescent="0.2">
      <c r="A13" s="620" t="s">
        <v>30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31</v>
      </c>
      <c r="Q13" s="808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20" t="s">
        <v>32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19" t="s">
        <v>33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684" t="s">
        <v>34</v>
      </c>
      <c r="Q15" s="578"/>
      <c r="R15" s="578"/>
      <c r="S15" s="578"/>
      <c r="T15" s="5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5"/>
      <c r="Q16" s="685"/>
      <c r="R16" s="685"/>
      <c r="S16" s="685"/>
      <c r="T16" s="68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1" t="s">
        <v>35</v>
      </c>
      <c r="B17" s="571" t="s">
        <v>36</v>
      </c>
      <c r="C17" s="709" t="s">
        <v>37</v>
      </c>
      <c r="D17" s="571" t="s">
        <v>38</v>
      </c>
      <c r="E17" s="664"/>
      <c r="F17" s="571" t="s">
        <v>39</v>
      </c>
      <c r="G17" s="571" t="s">
        <v>40</v>
      </c>
      <c r="H17" s="571" t="s">
        <v>41</v>
      </c>
      <c r="I17" s="571" t="s">
        <v>42</v>
      </c>
      <c r="J17" s="571" t="s">
        <v>43</v>
      </c>
      <c r="K17" s="571" t="s">
        <v>44</v>
      </c>
      <c r="L17" s="571" t="s">
        <v>45</v>
      </c>
      <c r="M17" s="571" t="s">
        <v>46</v>
      </c>
      <c r="N17" s="571" t="s">
        <v>47</v>
      </c>
      <c r="O17" s="571" t="s">
        <v>48</v>
      </c>
      <c r="P17" s="571" t="s">
        <v>49</v>
      </c>
      <c r="Q17" s="663"/>
      <c r="R17" s="663"/>
      <c r="S17" s="663"/>
      <c r="T17" s="664"/>
      <c r="U17" s="873" t="s">
        <v>50</v>
      </c>
      <c r="V17" s="596"/>
      <c r="W17" s="571" t="s">
        <v>51</v>
      </c>
      <c r="X17" s="571" t="s">
        <v>52</v>
      </c>
      <c r="Y17" s="871" t="s">
        <v>53</v>
      </c>
      <c r="Z17" s="786" t="s">
        <v>54</v>
      </c>
      <c r="AA17" s="763" t="s">
        <v>55</v>
      </c>
      <c r="AB17" s="763" t="s">
        <v>56</v>
      </c>
      <c r="AC17" s="763" t="s">
        <v>57</v>
      </c>
      <c r="AD17" s="763" t="s">
        <v>58</v>
      </c>
      <c r="AE17" s="836"/>
      <c r="AF17" s="837"/>
      <c r="AG17" s="66"/>
      <c r="BD17" s="65" t="s">
        <v>59</v>
      </c>
    </row>
    <row r="18" spans="1:68" ht="14.25" customHeight="1" x14ac:dyDescent="0.2">
      <c r="A18" s="572"/>
      <c r="B18" s="572"/>
      <c r="C18" s="572"/>
      <c r="D18" s="665"/>
      <c r="E18" s="667"/>
      <c r="F18" s="572"/>
      <c r="G18" s="572"/>
      <c r="H18" s="572"/>
      <c r="I18" s="572"/>
      <c r="J18" s="572"/>
      <c r="K18" s="572"/>
      <c r="L18" s="572"/>
      <c r="M18" s="572"/>
      <c r="N18" s="572"/>
      <c r="O18" s="572"/>
      <c r="P18" s="665"/>
      <c r="Q18" s="666"/>
      <c r="R18" s="666"/>
      <c r="S18" s="666"/>
      <c r="T18" s="667"/>
      <c r="U18" s="67" t="s">
        <v>60</v>
      </c>
      <c r="V18" s="67" t="s">
        <v>61</v>
      </c>
      <c r="W18" s="572"/>
      <c r="X18" s="572"/>
      <c r="Y18" s="872"/>
      <c r="Z18" s="787"/>
      <c r="AA18" s="764"/>
      <c r="AB18" s="764"/>
      <c r="AC18" s="764"/>
      <c r="AD18" s="838"/>
      <c r="AE18" s="839"/>
      <c r="AF18" s="840"/>
      <c r="AG18" s="66"/>
      <c r="BD18" s="65"/>
    </row>
    <row r="19" spans="1:68" ht="27.75" hidden="1" customHeight="1" x14ac:dyDescent="0.2">
      <c r="A19" s="601" t="s">
        <v>62</v>
      </c>
      <c r="B19" s="602"/>
      <c r="C19" s="602"/>
      <c r="D19" s="602"/>
      <c r="E19" s="602"/>
      <c r="F19" s="602"/>
      <c r="G19" s="602"/>
      <c r="H19" s="602"/>
      <c r="I19" s="602"/>
      <c r="J19" s="602"/>
      <c r="K19" s="602"/>
      <c r="L19" s="602"/>
      <c r="M19" s="602"/>
      <c r="N19" s="602"/>
      <c r="O19" s="602"/>
      <c r="P19" s="602"/>
      <c r="Q19" s="602"/>
      <c r="R19" s="602"/>
      <c r="S19" s="602"/>
      <c r="T19" s="602"/>
      <c r="U19" s="602"/>
      <c r="V19" s="602"/>
      <c r="W19" s="602"/>
      <c r="X19" s="602"/>
      <c r="Y19" s="602"/>
      <c r="Z19" s="602"/>
      <c r="AA19" s="48"/>
      <c r="AB19" s="48"/>
      <c r="AC19" s="48"/>
    </row>
    <row r="20" spans="1:68" ht="16.5" hidden="1" customHeight="1" x14ac:dyDescent="0.25">
      <c r="A20" s="604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1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57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01" t="s">
        <v>100</v>
      </c>
      <c r="B38" s="602"/>
      <c r="C38" s="602"/>
      <c r="D38" s="602"/>
      <c r="E38" s="602"/>
      <c r="F38" s="602"/>
      <c r="G38" s="602"/>
      <c r="H38" s="602"/>
      <c r="I38" s="602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48"/>
      <c r="AB38" s="48"/>
      <c r="AC38" s="48"/>
    </row>
    <row r="39" spans="1:68" ht="16.5" hidden="1" customHeight="1" x14ac:dyDescent="0.25">
      <c r="A39" s="604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48</v>
      </c>
      <c r="Y41" s="550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49.93333333333333</v>
      </c>
      <c r="BN41" s="64">
        <f>IFERROR(Y41*I41/H41,"0")</f>
        <v>56.17499999999999</v>
      </c>
      <c r="BO41" s="64">
        <f>IFERROR(1/J41*(X41/H41),"0")</f>
        <v>6.9444444444444434E-2</v>
      </c>
      <c r="BP41" s="64">
        <f>IFERROR(1/J41*(Y41/H41),"0")</f>
        <v>7.8125E-2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4.4444444444444438</v>
      </c>
      <c r="Y44" s="551">
        <f>IFERROR(Y41/H41,"0")+IFERROR(Y42/H42,"0")+IFERROR(Y43/H43,"0")</f>
        <v>5</v>
      </c>
      <c r="Z44" s="551">
        <f>IFERROR(IF(Z41="",0,Z41),"0")+IFERROR(IF(Z42="",0,Z42),"0")+IFERROR(IF(Z43="",0,Z43),"0")</f>
        <v>9.4899999999999998E-2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48</v>
      </c>
      <c r="Y45" s="551">
        <f>IFERROR(SUM(Y41:Y43),"0")</f>
        <v>54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5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4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3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13</v>
      </c>
      <c r="Y61" s="550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13.52361111111111</v>
      </c>
      <c r="BN61" s="64">
        <f>IFERROR(Y61*I61/H61,"0")</f>
        <v>22.47</v>
      </c>
      <c r="BO61" s="64">
        <f>IFERROR(1/J61*(X61/H61),"0")</f>
        <v>1.8807870370370371E-2</v>
      </c>
      <c r="BP61" s="64">
        <f>IFERROR(1/J61*(Y61/H61),"0")</f>
        <v>3.125E-2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3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70</v>
      </c>
      <c r="Q65" s="558"/>
      <c r="R65" s="558"/>
      <c r="S65" s="558"/>
      <c r="T65" s="558"/>
      <c r="U65" s="558"/>
      <c r="V65" s="559"/>
      <c r="W65" s="37" t="s">
        <v>71</v>
      </c>
      <c r="X65" s="551">
        <f>IFERROR(X61/H61,"0")+IFERROR(X62/H62,"0")+IFERROR(X63/H63,"0")+IFERROR(X64/H64,"0")</f>
        <v>1.2037037037037037</v>
      </c>
      <c r="Y65" s="551">
        <f>IFERROR(Y61/H61,"0")+IFERROR(Y62/H62,"0")+IFERROR(Y63/H63,"0")+IFERROR(Y64/H64,"0")</f>
        <v>2</v>
      </c>
      <c r="Z65" s="551">
        <f>IFERROR(IF(Z61="",0,Z61),"0")+IFERROR(IF(Z62="",0,Z62),"0")+IFERROR(IF(Z63="",0,Z63),"0")+IFERROR(IF(Z64="",0,Z64),"0")</f>
        <v>3.7960000000000001E-2</v>
      </c>
      <c r="AA65" s="552"/>
      <c r="AB65" s="552"/>
      <c r="AC65" s="552"/>
    </row>
    <row r="66" spans="1:68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70</v>
      </c>
      <c r="Q66" s="558"/>
      <c r="R66" s="558"/>
      <c r="S66" s="558"/>
      <c r="T66" s="558"/>
      <c r="U66" s="558"/>
      <c r="V66" s="559"/>
      <c r="W66" s="37" t="s">
        <v>68</v>
      </c>
      <c r="X66" s="551">
        <f>IFERROR(SUM(X61:X64),"0")</f>
        <v>13</v>
      </c>
      <c r="Y66" s="551">
        <f>IFERROR(SUM(Y61:Y64),"0")</f>
        <v>21.6</v>
      </c>
      <c r="Z66" s="37"/>
      <c r="AA66" s="552"/>
      <c r="AB66" s="552"/>
      <c r="AC66" s="552"/>
    </row>
    <row r="67" spans="1:68" ht="14.25" hidden="1" customHeight="1" x14ac:dyDescent="0.25">
      <c r="A67" s="553" t="s">
        <v>63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6</v>
      </c>
      <c r="Y69" s="550">
        <f>IFERROR(IF(X69="",0,CEILING((X69/$H69),1)*$H69),"")</f>
        <v>7.2</v>
      </c>
      <c r="Z69" s="36">
        <f>IFERROR(IF(Y69=0,"",ROUNDUP(Y69/H69,0)*0.00502),"")</f>
        <v>2.0080000000000001E-2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6.3333333333333321</v>
      </c>
      <c r="BN69" s="64">
        <f>IFERROR(Y69*I69/H69,"0")</f>
        <v>7.6</v>
      </c>
      <c r="BO69" s="64">
        <f>IFERROR(1/J69*(X69/H69),"0")</f>
        <v>1.4245014245014245E-2</v>
      </c>
      <c r="BP69" s="64">
        <f>IFERROR(1/J69*(Y69/H69),"0")</f>
        <v>1.7094017094017096E-2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70</v>
      </c>
      <c r="Q71" s="558"/>
      <c r="R71" s="558"/>
      <c r="S71" s="558"/>
      <c r="T71" s="558"/>
      <c r="U71" s="558"/>
      <c r="V71" s="559"/>
      <c r="W71" s="37" t="s">
        <v>71</v>
      </c>
      <c r="X71" s="551">
        <f>IFERROR(X68/H68,"0")+IFERROR(X69/H69,"0")+IFERROR(X70/H70,"0")</f>
        <v>3.333333333333333</v>
      </c>
      <c r="Y71" s="551">
        <f>IFERROR(Y68/H68,"0")+IFERROR(Y69/H69,"0")+IFERROR(Y70/H70,"0")</f>
        <v>4</v>
      </c>
      <c r="Z71" s="551">
        <f>IFERROR(IF(Z68="",0,Z68),"0")+IFERROR(IF(Z69="",0,Z69),"0")+IFERROR(IF(Z70="",0,Z70),"0")</f>
        <v>2.0080000000000001E-2</v>
      </c>
      <c r="AA71" s="552"/>
      <c r="AB71" s="552"/>
      <c r="AC71" s="552"/>
    </row>
    <row r="72" spans="1:68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70</v>
      </c>
      <c r="Q72" s="558"/>
      <c r="R72" s="558"/>
      <c r="S72" s="558"/>
      <c r="T72" s="558"/>
      <c r="U72" s="558"/>
      <c r="V72" s="559"/>
      <c r="W72" s="37" t="s">
        <v>68</v>
      </c>
      <c r="X72" s="551">
        <f>IFERROR(SUM(X68:X70),"0")</f>
        <v>6</v>
      </c>
      <c r="Y72" s="551">
        <f>IFERROR(SUM(Y68:Y70),"0")</f>
        <v>7.2</v>
      </c>
      <c r="Z72" s="37"/>
      <c r="AA72" s="552"/>
      <c r="AB72" s="552"/>
      <c r="AC72" s="552"/>
    </row>
    <row r="73" spans="1:68" ht="14.25" hidden="1" customHeight="1" x14ac:dyDescent="0.25">
      <c r="A73" s="553" t="s">
        <v>72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5</v>
      </c>
      <c r="Y75" s="550">
        <f t="shared" si="11"/>
        <v>8.4</v>
      </c>
      <c r="Z75" s="36">
        <f>IFERROR(IF(Y75=0,"",ROUNDUP(Y75/H75,0)*0.01898),"")</f>
        <v>1.898E-2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5.2589285714285721</v>
      </c>
      <c r="BN75" s="64">
        <f t="shared" si="13"/>
        <v>8.8350000000000009</v>
      </c>
      <c r="BO75" s="64">
        <f t="shared" si="14"/>
        <v>9.300595238095238E-3</v>
      </c>
      <c r="BP75" s="64">
        <f t="shared" si="15"/>
        <v>1.5625E-2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2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70</v>
      </c>
      <c r="Q80" s="558"/>
      <c r="R80" s="558"/>
      <c r="S80" s="558"/>
      <c r="T80" s="558"/>
      <c r="U80" s="558"/>
      <c r="V80" s="559"/>
      <c r="W80" s="37" t="s">
        <v>71</v>
      </c>
      <c r="X80" s="551">
        <f>IFERROR(X74/H74,"0")+IFERROR(X75/H75,"0")+IFERROR(X76/H76,"0")+IFERROR(X77/H77,"0")+IFERROR(X78/H78,"0")+IFERROR(X79/H79,"0")</f>
        <v>0.59523809523809523</v>
      </c>
      <c r="Y80" s="551">
        <f>IFERROR(Y74/H74,"0")+IFERROR(Y75/H75,"0")+IFERROR(Y76/H76,"0")+IFERROR(Y77/H77,"0")+IFERROR(Y78/H78,"0")+IFERROR(Y79/H79,"0")</f>
        <v>1</v>
      </c>
      <c r="Z80" s="551">
        <f>IFERROR(IF(Z74="",0,Z74),"0")+IFERROR(IF(Z75="",0,Z75),"0")+IFERROR(IF(Z76="",0,Z76),"0")+IFERROR(IF(Z77="",0,Z77),"0")+IFERROR(IF(Z78="",0,Z78),"0")+IFERROR(IF(Z79="",0,Z79),"0")</f>
        <v>1.898E-2</v>
      </c>
      <c r="AA80" s="552"/>
      <c r="AB80" s="552"/>
      <c r="AC80" s="552"/>
    </row>
    <row r="81" spans="1:68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70</v>
      </c>
      <c r="Q81" s="558"/>
      <c r="R81" s="558"/>
      <c r="S81" s="558"/>
      <c r="T81" s="558"/>
      <c r="U81" s="558"/>
      <c r="V81" s="559"/>
      <c r="W81" s="37" t="s">
        <v>68</v>
      </c>
      <c r="X81" s="551">
        <f>IFERROR(SUM(X74:X79),"0")</f>
        <v>5</v>
      </c>
      <c r="Y81" s="551">
        <f>IFERROR(SUM(Y74:Y79),"0")</f>
        <v>8.4</v>
      </c>
      <c r="Z81" s="37"/>
      <c r="AA81" s="552"/>
      <c r="AB81" s="552"/>
      <c r="AC81" s="552"/>
    </row>
    <row r="82" spans="1:68" ht="14.25" hidden="1" customHeight="1" x14ac:dyDescent="0.25">
      <c r="A82" s="553" t="s">
        <v>169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70</v>
      </c>
      <c r="Q85" s="558"/>
      <c r="R85" s="558"/>
      <c r="S85" s="558"/>
      <c r="T85" s="558"/>
      <c r="U85" s="558"/>
      <c r="V85" s="559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hidden="1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70</v>
      </c>
      <c r="Q86" s="558"/>
      <c r="R86" s="558"/>
      <c r="S86" s="558"/>
      <c r="T86" s="558"/>
      <c r="U86" s="558"/>
      <c r="V86" s="559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hidden="1" customHeight="1" x14ac:dyDescent="0.25">
      <c r="A87" s="604" t="s">
        <v>176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102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65</v>
      </c>
      <c r="Y89" s="550">
        <f>IFERROR(IF(X89="",0,CEILING((X89/$H89),1)*$H89),"")</f>
        <v>75.600000000000009</v>
      </c>
      <c r="Z89" s="36">
        <f>IFERROR(IF(Y89=0,"",ROUNDUP(Y89/H89,0)*0.01898),"")</f>
        <v>0.13286000000000001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67.618055555555543</v>
      </c>
      <c r="BN89" s="64">
        <f>IFERROR(Y89*I89/H89,"0")</f>
        <v>78.64500000000001</v>
      </c>
      <c r="BO89" s="64">
        <f>IFERROR(1/J89*(X89/H89),"0")</f>
        <v>9.4039351851851846E-2</v>
      </c>
      <c r="BP89" s="64">
        <f>IFERROR(1/J89*(Y89/H89),"0")</f>
        <v>0.109375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68</v>
      </c>
      <c r="X91" s="549">
        <v>15</v>
      </c>
      <c r="Y91" s="550">
        <f>IFERROR(IF(X91="",0,CEILING((X91/$H91),1)*$H91),"")</f>
        <v>18</v>
      </c>
      <c r="Z91" s="36">
        <f>IFERROR(IF(Y91=0,"",ROUNDUP(Y91/H91,0)*0.00902),"")</f>
        <v>3.6080000000000001E-2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15.700000000000001</v>
      </c>
      <c r="BN91" s="64">
        <f>IFERROR(Y91*I91/H91,"0")</f>
        <v>18.84</v>
      </c>
      <c r="BO91" s="64">
        <f>IFERROR(1/J91*(X91/H91),"0")</f>
        <v>2.5252525252525256E-2</v>
      </c>
      <c r="BP91" s="64">
        <f>IFERROR(1/J91*(Y91/H91),"0")</f>
        <v>3.0303030303030304E-2</v>
      </c>
    </row>
    <row r="92" spans="1:68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70</v>
      </c>
      <c r="Q92" s="558"/>
      <c r="R92" s="558"/>
      <c r="S92" s="558"/>
      <c r="T92" s="558"/>
      <c r="U92" s="558"/>
      <c r="V92" s="559"/>
      <c r="W92" s="37" t="s">
        <v>71</v>
      </c>
      <c r="X92" s="551">
        <f>IFERROR(X89/H89,"0")+IFERROR(X90/H90,"0")+IFERROR(X91/H91,"0")</f>
        <v>9.3518518518518512</v>
      </c>
      <c r="Y92" s="551">
        <f>IFERROR(Y89/H89,"0")+IFERROR(Y90/H90,"0")+IFERROR(Y91/H91,"0")</f>
        <v>11</v>
      </c>
      <c r="Z92" s="551">
        <f>IFERROR(IF(Z89="",0,Z89),"0")+IFERROR(IF(Z90="",0,Z90),"0")+IFERROR(IF(Z91="",0,Z91),"0")</f>
        <v>0.16894000000000001</v>
      </c>
      <c r="AA92" s="552"/>
      <c r="AB92" s="552"/>
      <c r="AC92" s="552"/>
    </row>
    <row r="93" spans="1:68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70</v>
      </c>
      <c r="Q93" s="558"/>
      <c r="R93" s="558"/>
      <c r="S93" s="558"/>
      <c r="T93" s="558"/>
      <c r="U93" s="558"/>
      <c r="V93" s="559"/>
      <c r="W93" s="37" t="s">
        <v>68</v>
      </c>
      <c r="X93" s="551">
        <f>IFERROR(SUM(X89:X91),"0")</f>
        <v>80</v>
      </c>
      <c r="Y93" s="551">
        <f>IFERROR(SUM(Y89:Y91),"0")</f>
        <v>93.600000000000009</v>
      </c>
      <c r="Z93" s="37"/>
      <c r="AA93" s="552"/>
      <c r="AB93" s="552"/>
      <c r="AC93" s="552"/>
    </row>
    <row r="94" spans="1:68" ht="14.25" hidden="1" customHeight="1" x14ac:dyDescent="0.25">
      <c r="A94" s="553" t="s">
        <v>72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2" t="s">
        <v>186</v>
      </c>
      <c r="Q95" s="561"/>
      <c r="R95" s="561"/>
      <c r="S95" s="561"/>
      <c r="T95" s="562"/>
      <c r="U95" s="34"/>
      <c r="V95" s="34"/>
      <c r="W95" s="35" t="s">
        <v>68</v>
      </c>
      <c r="X95" s="549">
        <v>113</v>
      </c>
      <c r="Y95" s="550">
        <f>IFERROR(IF(X95="",0,CEILING((X95/$H95),1)*$H95),"")</f>
        <v>113.39999999999999</v>
      </c>
      <c r="Z95" s="36">
        <f>IFERROR(IF(Y95=0,"",ROUNDUP(Y95/H95,0)*0.01898),"")</f>
        <v>0.26572000000000001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120.24037037037037</v>
      </c>
      <c r="BN95" s="64">
        <f>IFERROR(Y95*I95/H95,"0")</f>
        <v>120.66599999999998</v>
      </c>
      <c r="BO95" s="64">
        <f>IFERROR(1/J95*(X95/H95),"0")</f>
        <v>0.21797839506172839</v>
      </c>
      <c r="BP95" s="64">
        <f>IFERROR(1/J95*(Y95/H95),"0")</f>
        <v>0.21875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65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57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68</v>
      </c>
      <c r="X97" s="549">
        <v>46</v>
      </c>
      <c r="Y97" s="550">
        <f>IFERROR(IF(X97="",0,CEILING((X97/$H97),1)*$H97),"")</f>
        <v>48.6</v>
      </c>
      <c r="Z97" s="36">
        <f>IFERROR(IF(Y97=0,"",ROUNDUP(Y97/H97,0)*0.00651),"")</f>
        <v>0.11718000000000001</v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50.293333333333329</v>
      </c>
      <c r="BN97" s="64">
        <f>IFERROR(Y97*I97/H97,"0")</f>
        <v>53.135999999999996</v>
      </c>
      <c r="BO97" s="64">
        <f>IFERROR(1/J97*(X97/H97),"0")</f>
        <v>9.3610093610093606E-2</v>
      </c>
      <c r="BP97" s="64">
        <f>IFERROR(1/J97*(Y97/H97),"0")</f>
        <v>9.8901098901098911E-2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9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70</v>
      </c>
      <c r="Q100" s="558"/>
      <c r="R100" s="558"/>
      <c r="S100" s="558"/>
      <c r="T100" s="558"/>
      <c r="U100" s="558"/>
      <c r="V100" s="559"/>
      <c r="W100" s="37" t="s">
        <v>71</v>
      </c>
      <c r="X100" s="551">
        <f>IFERROR(X95/H95,"0")+IFERROR(X96/H96,"0")+IFERROR(X97/H97,"0")+IFERROR(X98/H98,"0")+IFERROR(X99/H99,"0")</f>
        <v>30.987654320987652</v>
      </c>
      <c r="Y100" s="551">
        <f>IFERROR(Y95/H95,"0")+IFERROR(Y96/H96,"0")+IFERROR(Y97/H97,"0")+IFERROR(Y98/H98,"0")+IFERROR(Y99/H99,"0")</f>
        <v>32</v>
      </c>
      <c r="Z100" s="551">
        <f>IFERROR(IF(Z95="",0,Z95),"0")+IFERROR(IF(Z96="",0,Z96),"0")+IFERROR(IF(Z97="",0,Z97),"0")+IFERROR(IF(Z98="",0,Z98),"0")+IFERROR(IF(Z99="",0,Z99),"0")</f>
        <v>0.38290000000000002</v>
      </c>
      <c r="AA100" s="552"/>
      <c r="AB100" s="552"/>
      <c r="AC100" s="552"/>
    </row>
    <row r="101" spans="1:68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70</v>
      </c>
      <c r="Q101" s="558"/>
      <c r="R101" s="558"/>
      <c r="S101" s="558"/>
      <c r="T101" s="558"/>
      <c r="U101" s="558"/>
      <c r="V101" s="559"/>
      <c r="W101" s="37" t="s">
        <v>68</v>
      </c>
      <c r="X101" s="551">
        <f>IFERROR(SUM(X95:X99),"0")</f>
        <v>159</v>
      </c>
      <c r="Y101" s="551">
        <f>IFERROR(SUM(Y95:Y99),"0")</f>
        <v>162</v>
      </c>
      <c r="Z101" s="37"/>
      <c r="AA101" s="552"/>
      <c r="AB101" s="552"/>
      <c r="AC101" s="552"/>
    </row>
    <row r="102" spans="1:68" ht="16.5" hidden="1" customHeight="1" x14ac:dyDescent="0.25">
      <c r="A102" s="604" t="s">
        <v>198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213</v>
      </c>
      <c r="Y104" s="550">
        <f>IFERROR(IF(X104="",0,CEILING((X104/$H104),1)*$H104),"")</f>
        <v>216</v>
      </c>
      <c r="Z104" s="36">
        <f>IFERROR(IF(Y104=0,"",ROUNDUP(Y104/H104,0)*0.01898),"")</f>
        <v>0.37959999999999999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221.57916666666662</v>
      </c>
      <c r="BN104" s="64">
        <f>IFERROR(Y104*I104/H104,"0")</f>
        <v>224.69999999999996</v>
      </c>
      <c r="BO104" s="64">
        <f>IFERROR(1/J104*(X104/H104),"0")</f>
        <v>0.30815972222222221</v>
      </c>
      <c r="BP104" s="64">
        <f>IFERROR(1/J104*(Y104/H104),"0")</f>
        <v>0.3125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68</v>
      </c>
      <c r="X106" s="549">
        <v>42</v>
      </c>
      <c r="Y106" s="550">
        <f>IFERROR(IF(X106="",0,CEILING((X106/$H106),1)*$H106),"")</f>
        <v>45</v>
      </c>
      <c r="Z106" s="36">
        <f>IFERROR(IF(Y106=0,"",ROUNDUP(Y106/H106,0)*0.00902),"")</f>
        <v>9.0200000000000002E-2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43.96</v>
      </c>
      <c r="BN106" s="64">
        <f>IFERROR(Y106*I106/H106,"0")</f>
        <v>47.099999999999994</v>
      </c>
      <c r="BO106" s="64">
        <f>IFERROR(1/J106*(X106/H106),"0")</f>
        <v>7.0707070707070718E-2</v>
      </c>
      <c r="BP106" s="64">
        <f>IFERROR(1/J106*(Y106/H106),"0")</f>
        <v>7.575757575757576E-2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70</v>
      </c>
      <c r="Q108" s="558"/>
      <c r="R108" s="558"/>
      <c r="S108" s="558"/>
      <c r="T108" s="558"/>
      <c r="U108" s="558"/>
      <c r="V108" s="559"/>
      <c r="W108" s="37" t="s">
        <v>71</v>
      </c>
      <c r="X108" s="551">
        <f>IFERROR(X104/H104,"0")+IFERROR(X105/H105,"0")+IFERROR(X106/H106,"0")+IFERROR(X107/H107,"0")</f>
        <v>29.055555555555557</v>
      </c>
      <c r="Y108" s="551">
        <f>IFERROR(Y104/H104,"0")+IFERROR(Y105/H105,"0")+IFERROR(Y106/H106,"0")+IFERROR(Y107/H107,"0")</f>
        <v>30</v>
      </c>
      <c r="Z108" s="551">
        <f>IFERROR(IF(Z104="",0,Z104),"0")+IFERROR(IF(Z105="",0,Z105),"0")+IFERROR(IF(Z106="",0,Z106),"0")+IFERROR(IF(Z107="",0,Z107),"0")</f>
        <v>0.4698</v>
      </c>
      <c r="AA108" s="552"/>
      <c r="AB108" s="552"/>
      <c r="AC108" s="552"/>
    </row>
    <row r="109" spans="1:68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70</v>
      </c>
      <c r="Q109" s="558"/>
      <c r="R109" s="558"/>
      <c r="S109" s="558"/>
      <c r="T109" s="558"/>
      <c r="U109" s="558"/>
      <c r="V109" s="559"/>
      <c r="W109" s="37" t="s">
        <v>68</v>
      </c>
      <c r="X109" s="551">
        <f>IFERROR(SUM(X104:X107),"0")</f>
        <v>255</v>
      </c>
      <c r="Y109" s="551">
        <f>IFERROR(SUM(Y104:Y107),"0")</f>
        <v>261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134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8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70</v>
      </c>
      <c r="Q114" s="558"/>
      <c r="R114" s="558"/>
      <c r="S114" s="558"/>
      <c r="T114" s="558"/>
      <c r="U114" s="558"/>
      <c r="V114" s="559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hidden="1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70</v>
      </c>
      <c r="Q115" s="558"/>
      <c r="R115" s="558"/>
      <c r="S115" s="558"/>
      <c r="T115" s="558"/>
      <c r="U115" s="558"/>
      <c r="V115" s="559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hidden="1" customHeight="1" x14ac:dyDescent="0.25">
      <c r="A116" s="553" t="s">
        <v>72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1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5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74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68</v>
      </c>
      <c r="X119" s="549">
        <v>30</v>
      </c>
      <c r="Y119" s="550">
        <f>IFERROR(IF(X119="",0,CEILING((X119/$H119),1)*$H119),"")</f>
        <v>32.400000000000006</v>
      </c>
      <c r="Z119" s="36">
        <f>IFERROR(IF(Y119=0,"",ROUNDUP(Y119/H119,0)*0.00651),"")</f>
        <v>7.8119999999999995E-2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32.799999999999997</v>
      </c>
      <c r="BN119" s="64">
        <f>IFERROR(Y119*I119/H119,"0")</f>
        <v>35.424000000000007</v>
      </c>
      <c r="BO119" s="64">
        <f>IFERROR(1/J119*(X119/H119),"0")</f>
        <v>6.1050061050061055E-2</v>
      </c>
      <c r="BP119" s="64">
        <f>IFERROR(1/J119*(Y119/H119),"0")</f>
        <v>6.593406593406595E-2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51">
        <f>IFERROR(X117/H117,"0")+IFERROR(X118/H118,"0")+IFERROR(X119/H119,"0")+IFERROR(X120/H120,"0")</f>
        <v>11.111111111111111</v>
      </c>
      <c r="Y121" s="551">
        <f>IFERROR(Y117/H117,"0")+IFERROR(Y118/H118,"0")+IFERROR(Y119/H119,"0")+IFERROR(Y120/H120,"0")</f>
        <v>12.000000000000002</v>
      </c>
      <c r="Z121" s="551">
        <f>IFERROR(IF(Z117="",0,Z117),"0")+IFERROR(IF(Z118="",0,Z118),"0")+IFERROR(IF(Z119="",0,Z119),"0")+IFERROR(IF(Z120="",0,Z120),"0")</f>
        <v>7.8119999999999995E-2</v>
      </c>
      <c r="AA121" s="552"/>
      <c r="AB121" s="552"/>
      <c r="AC121" s="552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51">
        <f>IFERROR(SUM(X117:X120),"0")</f>
        <v>30</v>
      </c>
      <c r="Y122" s="551">
        <f>IFERROR(SUM(Y117:Y120),"0")</f>
        <v>32.400000000000006</v>
      </c>
      <c r="Z122" s="37"/>
      <c r="AA122" s="552"/>
      <c r="AB122" s="552"/>
      <c r="AC122" s="552"/>
    </row>
    <row r="123" spans="1:68" ht="14.25" hidden="1" customHeight="1" x14ac:dyDescent="0.25">
      <c r="A123" s="553" t="s">
        <v>169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70</v>
      </c>
      <c r="Q126" s="558"/>
      <c r="R126" s="558"/>
      <c r="S126" s="558"/>
      <c r="T126" s="558"/>
      <c r="U126" s="558"/>
      <c r="V126" s="559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4" t="s">
        <v>231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102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57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72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70</v>
      </c>
      <c r="Q142" s="558"/>
      <c r="R142" s="558"/>
      <c r="S142" s="558"/>
      <c r="T142" s="558"/>
      <c r="U142" s="558"/>
      <c r="V142" s="559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4" t="s">
        <v>100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102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70</v>
      </c>
      <c r="Q147" s="558"/>
      <c r="R147" s="558"/>
      <c r="S147" s="558"/>
      <c r="T147" s="558"/>
      <c r="U147" s="558"/>
      <c r="V147" s="559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70</v>
      </c>
      <c r="Q148" s="558"/>
      <c r="R148" s="558"/>
      <c r="S148" s="558"/>
      <c r="T148" s="558"/>
      <c r="U148" s="558"/>
      <c r="V148" s="559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63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70</v>
      </c>
      <c r="Q153" s="558"/>
      <c r="R153" s="558"/>
      <c r="S153" s="558"/>
      <c r="T153" s="558"/>
      <c r="U153" s="558"/>
      <c r="V153" s="559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70</v>
      </c>
      <c r="Q154" s="558"/>
      <c r="R154" s="558"/>
      <c r="S154" s="558"/>
      <c r="T154" s="558"/>
      <c r="U154" s="558"/>
      <c r="V154" s="559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601" t="s">
        <v>255</v>
      </c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2"/>
      <c r="P155" s="602"/>
      <c r="Q155" s="602"/>
      <c r="R155" s="602"/>
      <c r="S155" s="602"/>
      <c r="T155" s="602"/>
      <c r="U155" s="602"/>
      <c r="V155" s="602"/>
      <c r="W155" s="602"/>
      <c r="X155" s="602"/>
      <c r="Y155" s="602"/>
      <c r="Z155" s="602"/>
      <c r="AA155" s="48"/>
      <c r="AB155" s="48"/>
      <c r="AC155" s="48"/>
    </row>
    <row r="156" spans="1:68" ht="16.5" hidden="1" customHeight="1" x14ac:dyDescent="0.25">
      <c r="A156" s="604" t="s">
        <v>256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134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68</v>
      </c>
      <c r="X158" s="549">
        <v>8</v>
      </c>
      <c r="Y158" s="550">
        <f>IFERROR(IF(X158="",0,CEILING((X158/$H158),1)*$H158),"")</f>
        <v>9.9</v>
      </c>
      <c r="Z158" s="36">
        <f>IFERROR(IF(Y158=0,"",ROUNDUP(Y158/H158,0)*0.00502),"")</f>
        <v>2.5100000000000001E-2</v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8.4040404040404049</v>
      </c>
      <c r="BN158" s="64">
        <f>IFERROR(Y158*I158/H158,"0")</f>
        <v>10.400000000000002</v>
      </c>
      <c r="BO158" s="64">
        <f>IFERROR(1/J158*(X158/H158),"0")</f>
        <v>1.7266683933350603E-2</v>
      </c>
      <c r="BP158" s="64">
        <f>IFERROR(1/J158*(Y158/H158),"0")</f>
        <v>2.1367521367521368E-2</v>
      </c>
    </row>
    <row r="159" spans="1:68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70</v>
      </c>
      <c r="Q159" s="558"/>
      <c r="R159" s="558"/>
      <c r="S159" s="558"/>
      <c r="T159" s="558"/>
      <c r="U159" s="558"/>
      <c r="V159" s="559"/>
      <c r="W159" s="37" t="s">
        <v>71</v>
      </c>
      <c r="X159" s="551">
        <f>IFERROR(X158/H158,"0")</f>
        <v>4.0404040404040407</v>
      </c>
      <c r="Y159" s="551">
        <f>IFERROR(Y158/H158,"0")</f>
        <v>5</v>
      </c>
      <c r="Z159" s="551">
        <f>IFERROR(IF(Z158="",0,Z158),"0")</f>
        <v>2.5100000000000001E-2</v>
      </c>
      <c r="AA159" s="552"/>
      <c r="AB159" s="552"/>
      <c r="AC159" s="552"/>
    </row>
    <row r="160" spans="1:68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70</v>
      </c>
      <c r="Q160" s="558"/>
      <c r="R160" s="558"/>
      <c r="S160" s="558"/>
      <c r="T160" s="558"/>
      <c r="U160" s="558"/>
      <c r="V160" s="559"/>
      <c r="W160" s="37" t="s">
        <v>68</v>
      </c>
      <c r="X160" s="551">
        <f>IFERROR(SUM(X158:X158),"0")</f>
        <v>8</v>
      </c>
      <c r="Y160" s="551">
        <f>IFERROR(SUM(Y158:Y158),"0")</f>
        <v>9.9</v>
      </c>
      <c r="Z160" s="37"/>
      <c r="AA160" s="552"/>
      <c r="AB160" s="552"/>
      <c r="AC160" s="552"/>
    </row>
    <row r="161" spans="1:68" ht="14.25" hidden="1" customHeight="1" x14ac:dyDescent="0.25">
      <c r="A161" s="553" t="s">
        <v>63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85</v>
      </c>
      <c r="Y164" s="550">
        <f t="shared" si="16"/>
        <v>88.2</v>
      </c>
      <c r="Z164" s="36">
        <f>IFERROR(IF(Y164=0,"",ROUNDUP(Y164/H164,0)*0.00902),"")</f>
        <v>0.18942000000000001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89.25</v>
      </c>
      <c r="BN164" s="64">
        <f t="shared" si="18"/>
        <v>92.610000000000014</v>
      </c>
      <c r="BO164" s="64">
        <f t="shared" si="19"/>
        <v>0.15331890331890333</v>
      </c>
      <c r="BP164" s="64">
        <f t="shared" si="20"/>
        <v>0.15909090909090909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20</v>
      </c>
      <c r="Y167" s="550">
        <f t="shared" si="16"/>
        <v>21.6</v>
      </c>
      <c r="Z167" s="36">
        <f>IFERROR(IF(Y167=0,"",ROUNDUP(Y167/H167,0)*0.00502),"")</f>
        <v>6.0240000000000002E-2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21.444444444444446</v>
      </c>
      <c r="BN167" s="64">
        <f t="shared" si="18"/>
        <v>23.16</v>
      </c>
      <c r="BO167" s="64">
        <f t="shared" si="19"/>
        <v>4.7483380816714153E-2</v>
      </c>
      <c r="BP167" s="64">
        <f t="shared" si="20"/>
        <v>5.1282051282051287E-2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40</v>
      </c>
      <c r="Y168" s="550">
        <f t="shared" si="16"/>
        <v>42</v>
      </c>
      <c r="Z168" s="36">
        <f>IFERROR(IF(Y168=0,"",ROUNDUP(Y168/H168,0)*0.00502),"")</f>
        <v>0.1004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41.904761904761905</v>
      </c>
      <c r="BN168" s="64">
        <f t="shared" si="18"/>
        <v>44</v>
      </c>
      <c r="BO168" s="64">
        <f t="shared" si="19"/>
        <v>8.1400081400081412E-2</v>
      </c>
      <c r="BP168" s="64">
        <f t="shared" si="20"/>
        <v>8.5470085470085472E-2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70</v>
      </c>
      <c r="Q171" s="558"/>
      <c r="R171" s="558"/>
      <c r="S171" s="558"/>
      <c r="T171" s="558"/>
      <c r="U171" s="558"/>
      <c r="V171" s="559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50.396825396825392</v>
      </c>
      <c r="Y171" s="551">
        <f>IFERROR(Y162/H162,"0")+IFERROR(Y163/H163,"0")+IFERROR(Y164/H164,"0")+IFERROR(Y165/H165,"0")+IFERROR(Y166/H166,"0")+IFERROR(Y167/H167,"0")+IFERROR(Y168/H168,"0")+IFERROR(Y169/H169,"0")+IFERROR(Y170/H170,"0")</f>
        <v>53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0.35005999999999998</v>
      </c>
      <c r="AA171" s="552"/>
      <c r="AB171" s="552"/>
      <c r="AC171" s="552"/>
    </row>
    <row r="172" spans="1:68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70</v>
      </c>
      <c r="Q172" s="558"/>
      <c r="R172" s="558"/>
      <c r="S172" s="558"/>
      <c r="T172" s="558"/>
      <c r="U172" s="558"/>
      <c r="V172" s="559"/>
      <c r="W172" s="37" t="s">
        <v>68</v>
      </c>
      <c r="X172" s="551">
        <f>IFERROR(SUM(X162:X170),"0")</f>
        <v>145</v>
      </c>
      <c r="Y172" s="551">
        <f>IFERROR(SUM(Y162:Y170),"0")</f>
        <v>151.80000000000001</v>
      </c>
      <c r="Z172" s="37"/>
      <c r="AA172" s="552"/>
      <c r="AB172" s="552"/>
      <c r="AC172" s="552"/>
    </row>
    <row r="173" spans="1:68" ht="14.25" hidden="1" customHeight="1" x14ac:dyDescent="0.25">
      <c r="A173" s="553" t="s">
        <v>94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2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293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5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70</v>
      </c>
      <c r="Q181" s="558"/>
      <c r="R181" s="558"/>
      <c r="S181" s="558"/>
      <c r="T181" s="558"/>
      <c r="U181" s="558"/>
      <c r="V181" s="559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70</v>
      </c>
      <c r="Q182" s="558"/>
      <c r="R182" s="558"/>
      <c r="S182" s="558"/>
      <c r="T182" s="558"/>
      <c r="U182" s="558"/>
      <c r="V182" s="559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4" t="s">
        <v>296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70</v>
      </c>
      <c r="Q187" s="558"/>
      <c r="R187" s="558"/>
      <c r="S187" s="558"/>
      <c r="T187" s="558"/>
      <c r="U187" s="558"/>
      <c r="V187" s="559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134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70</v>
      </c>
      <c r="Q192" s="558"/>
      <c r="R192" s="558"/>
      <c r="S192" s="558"/>
      <c r="T192" s="558"/>
      <c r="U192" s="558"/>
      <c r="V192" s="559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70</v>
      </c>
      <c r="Q193" s="558"/>
      <c r="R193" s="558"/>
      <c r="S193" s="558"/>
      <c r="T193" s="558"/>
      <c r="U193" s="558"/>
      <c r="V193" s="559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63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95</v>
      </c>
      <c r="Y195" s="550">
        <f t="shared" ref="Y195:Y202" si="21">IFERROR(IF(X195="",0,CEILING((X195/$H195),1)*$H195),"")</f>
        <v>97.2</v>
      </c>
      <c r="Z195" s="36">
        <f>IFERROR(IF(Y195=0,"",ROUNDUP(Y195/H195,0)*0.00902),"")</f>
        <v>0.16236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98.694444444444443</v>
      </c>
      <c r="BN195" s="64">
        <f t="shared" ref="BN195:BN202" si="23">IFERROR(Y195*I195/H195,"0")</f>
        <v>100.98</v>
      </c>
      <c r="BO195" s="64">
        <f t="shared" ref="BO195:BO202" si="24">IFERROR(1/J195*(X195/H195),"0")</f>
        <v>0.13327721661054995</v>
      </c>
      <c r="BP195" s="64">
        <f t="shared" ref="BP195:BP202" si="25">IFERROR(1/J195*(Y195/H195),"0")</f>
        <v>0.13636363636363635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34</v>
      </c>
      <c r="Y196" s="550">
        <f t="shared" si="21"/>
        <v>37.800000000000004</v>
      </c>
      <c r="Z196" s="36">
        <f>IFERROR(IF(Y196=0,"",ROUNDUP(Y196/H196,0)*0.00902),"")</f>
        <v>6.3140000000000002E-2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35.322222222222223</v>
      </c>
      <c r="BN196" s="64">
        <f t="shared" si="23"/>
        <v>39.270000000000003</v>
      </c>
      <c r="BO196" s="64">
        <f t="shared" si="24"/>
        <v>4.7699214365881031E-2</v>
      </c>
      <c r="BP196" s="64">
        <f t="shared" si="25"/>
        <v>5.3030303030303032E-2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70</v>
      </c>
      <c r="Q203" s="558"/>
      <c r="R203" s="558"/>
      <c r="S203" s="558"/>
      <c r="T203" s="558"/>
      <c r="U203" s="558"/>
      <c r="V203" s="559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23.888888888888886</v>
      </c>
      <c r="Y203" s="551">
        <f>IFERROR(Y195/H195,"0")+IFERROR(Y196/H196,"0")+IFERROR(Y197/H197,"0")+IFERROR(Y198/H198,"0")+IFERROR(Y199/H199,"0")+IFERROR(Y200/H200,"0")+IFERROR(Y201/H201,"0")+IFERROR(Y202/H202,"0")</f>
        <v>25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0.22550000000000001</v>
      </c>
      <c r="AA203" s="552"/>
      <c r="AB203" s="552"/>
      <c r="AC203" s="552"/>
    </row>
    <row r="204" spans="1:68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70</v>
      </c>
      <c r="Q204" s="558"/>
      <c r="R204" s="558"/>
      <c r="S204" s="558"/>
      <c r="T204" s="558"/>
      <c r="U204" s="558"/>
      <c r="V204" s="559"/>
      <c r="W204" s="37" t="s">
        <v>68</v>
      </c>
      <c r="X204" s="551">
        <f>IFERROR(SUM(X195:X202),"0")</f>
        <v>129</v>
      </c>
      <c r="Y204" s="551">
        <f>IFERROR(SUM(Y195:Y202),"0")</f>
        <v>135</v>
      </c>
      <c r="Z204" s="37"/>
      <c r="AA204" s="552"/>
      <c r="AB204" s="552"/>
      <c r="AC204" s="552"/>
    </row>
    <row r="205" spans="1:68" ht="14.25" hidden="1" customHeight="1" x14ac:dyDescent="0.25">
      <c r="A205" s="553" t="s">
        <v>72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8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25</v>
      </c>
      <c r="Y208" s="550">
        <f t="shared" si="26"/>
        <v>26.099999999999998</v>
      </c>
      <c r="Z208" s="36">
        <f>IFERROR(IF(Y208=0,"",ROUNDUP(Y208/H208,0)*0.01898),"")</f>
        <v>5.6940000000000004E-2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26.491379310344829</v>
      </c>
      <c r="BN208" s="64">
        <f t="shared" si="28"/>
        <v>27.656999999999996</v>
      </c>
      <c r="BO208" s="64">
        <f t="shared" si="29"/>
        <v>4.4899425287356326E-2</v>
      </c>
      <c r="BP208" s="64">
        <f t="shared" si="30"/>
        <v>4.6875E-2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122</v>
      </c>
      <c r="Y209" s="550">
        <f t="shared" si="26"/>
        <v>122.39999999999999</v>
      </c>
      <c r="Z209" s="36">
        <f t="shared" ref="Z209:Z214" si="31">IFERROR(IF(Y209=0,"",ROUNDUP(Y209/H209,0)*0.00651),"")</f>
        <v>0.33201000000000003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135.72500000000002</v>
      </c>
      <c r="BN209" s="64">
        <f t="shared" si="28"/>
        <v>136.17000000000002</v>
      </c>
      <c r="BO209" s="64">
        <f t="shared" si="29"/>
        <v>0.27930402930402937</v>
      </c>
      <c r="BP209" s="64">
        <f t="shared" si="30"/>
        <v>0.28021978021978022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164</v>
      </c>
      <c r="Y211" s="550">
        <f t="shared" si="26"/>
        <v>165.6</v>
      </c>
      <c r="Z211" s="36">
        <f t="shared" si="31"/>
        <v>0.44919000000000003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181.22</v>
      </c>
      <c r="BN211" s="64">
        <f t="shared" si="28"/>
        <v>182.988</v>
      </c>
      <c r="BO211" s="64">
        <f t="shared" si="29"/>
        <v>0.37545787545787551</v>
      </c>
      <c r="BP211" s="64">
        <f t="shared" si="30"/>
        <v>0.37912087912087916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181</v>
      </c>
      <c r="Y212" s="550">
        <f t="shared" si="26"/>
        <v>182.4</v>
      </c>
      <c r="Z212" s="36">
        <f t="shared" si="31"/>
        <v>0.49476000000000003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200.005</v>
      </c>
      <c r="BN212" s="64">
        <f t="shared" si="28"/>
        <v>201.55200000000002</v>
      </c>
      <c r="BO212" s="64">
        <f t="shared" si="29"/>
        <v>0.41437728937728946</v>
      </c>
      <c r="BP212" s="64">
        <f t="shared" si="30"/>
        <v>0.4175824175824176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68</v>
      </c>
      <c r="X213" s="549">
        <v>24</v>
      </c>
      <c r="Y213" s="550">
        <f t="shared" si="26"/>
        <v>24</v>
      </c>
      <c r="Z213" s="36">
        <f t="shared" si="31"/>
        <v>6.5100000000000005E-2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26.520000000000003</v>
      </c>
      <c r="BN213" s="64">
        <f t="shared" si="28"/>
        <v>26.520000000000003</v>
      </c>
      <c r="BO213" s="64">
        <f t="shared" si="29"/>
        <v>5.4945054945054951E-2</v>
      </c>
      <c r="BP213" s="64">
        <f t="shared" si="30"/>
        <v>5.4945054945054951E-2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68</v>
      </c>
      <c r="X214" s="549">
        <v>165</v>
      </c>
      <c r="Y214" s="550">
        <f t="shared" si="26"/>
        <v>165.6</v>
      </c>
      <c r="Z214" s="36">
        <f t="shared" si="31"/>
        <v>0.44919000000000003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182.73750000000001</v>
      </c>
      <c r="BN214" s="64">
        <f t="shared" si="28"/>
        <v>183.40199999999999</v>
      </c>
      <c r="BO214" s="64">
        <f t="shared" si="29"/>
        <v>0.37774725274725279</v>
      </c>
      <c r="BP214" s="64">
        <f t="shared" si="30"/>
        <v>0.37912087912087916</v>
      </c>
    </row>
    <row r="215" spans="1:68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70</v>
      </c>
      <c r="Q215" s="558"/>
      <c r="R215" s="558"/>
      <c r="S215" s="558"/>
      <c r="T215" s="558"/>
      <c r="U215" s="558"/>
      <c r="V215" s="559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276.20689655172418</v>
      </c>
      <c r="Y215" s="551">
        <f>IFERROR(Y206/H206,"0")+IFERROR(Y207/H207,"0")+IFERROR(Y208/H208,"0")+IFERROR(Y209/H209,"0")+IFERROR(Y210/H210,"0")+IFERROR(Y211/H211,"0")+IFERROR(Y212/H212,"0")+IFERROR(Y213/H213,"0")+IFERROR(Y214/H214,"0")</f>
        <v>278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1.8471900000000001</v>
      </c>
      <c r="AA215" s="552"/>
      <c r="AB215" s="552"/>
      <c r="AC215" s="552"/>
    </row>
    <row r="216" spans="1:68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68</v>
      </c>
      <c r="X216" s="551">
        <f>IFERROR(SUM(X206:X214),"0")</f>
        <v>681</v>
      </c>
      <c r="Y216" s="551">
        <f>IFERROR(SUM(Y206:Y214),"0")</f>
        <v>686.1</v>
      </c>
      <c r="Z216" s="37"/>
      <c r="AA216" s="552"/>
      <c r="AB216" s="552"/>
      <c r="AC216" s="552"/>
    </row>
    <row r="217" spans="1:68" ht="14.25" hidden="1" customHeight="1" x14ac:dyDescent="0.25">
      <c r="A217" s="553" t="s">
        <v>169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68</v>
      </c>
      <c r="X218" s="549">
        <v>5</v>
      </c>
      <c r="Y218" s="550">
        <f>IFERROR(IF(X218="",0,CEILING((X218/$H218),1)*$H218),"")</f>
        <v>7.1999999999999993</v>
      </c>
      <c r="Z218" s="36">
        <f>IFERROR(IF(Y218=0,"",ROUNDUP(Y218/H218,0)*0.00651),"")</f>
        <v>1.9529999999999999E-2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5.5250000000000012</v>
      </c>
      <c r="BN218" s="64">
        <f>IFERROR(Y218*I218/H218,"0")</f>
        <v>7.9560000000000004</v>
      </c>
      <c r="BO218" s="64">
        <f>IFERROR(1/J218*(X218/H218),"0")</f>
        <v>1.1446886446886448E-2</v>
      </c>
      <c r="BP218" s="64">
        <f>IFERROR(1/J218*(Y218/H218),"0")</f>
        <v>1.6483516483516484E-2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68</v>
      </c>
      <c r="X219" s="549">
        <v>12</v>
      </c>
      <c r="Y219" s="550">
        <f>IFERROR(IF(X219="",0,CEILING((X219/$H219),1)*$H219),"")</f>
        <v>12</v>
      </c>
      <c r="Z219" s="36">
        <f>IFERROR(IF(Y219=0,"",ROUNDUP(Y219/H219,0)*0.00651),"")</f>
        <v>3.2550000000000003E-2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13.260000000000002</v>
      </c>
      <c r="BN219" s="64">
        <f>IFERROR(Y219*I219/H219,"0")</f>
        <v>13.260000000000002</v>
      </c>
      <c r="BO219" s="64">
        <f>IFERROR(1/J219*(X219/H219),"0")</f>
        <v>2.7472527472527476E-2</v>
      </c>
      <c r="BP219" s="64">
        <f>IFERROR(1/J219*(Y219/H219),"0")</f>
        <v>2.7472527472527476E-2</v>
      </c>
    </row>
    <row r="220" spans="1:68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70</v>
      </c>
      <c r="Q220" s="558"/>
      <c r="R220" s="558"/>
      <c r="S220" s="558"/>
      <c r="T220" s="558"/>
      <c r="U220" s="558"/>
      <c r="V220" s="559"/>
      <c r="W220" s="37" t="s">
        <v>71</v>
      </c>
      <c r="X220" s="551">
        <f>IFERROR(X218/H218,"0")+IFERROR(X219/H219,"0")</f>
        <v>7.0833333333333339</v>
      </c>
      <c r="Y220" s="551">
        <f>IFERROR(Y218/H218,"0")+IFERROR(Y219/H219,"0")</f>
        <v>8</v>
      </c>
      <c r="Z220" s="551">
        <f>IFERROR(IF(Z218="",0,Z218),"0")+IFERROR(IF(Z219="",0,Z219),"0")</f>
        <v>5.2080000000000001E-2</v>
      </c>
      <c r="AA220" s="552"/>
      <c r="AB220" s="552"/>
      <c r="AC220" s="552"/>
    </row>
    <row r="221" spans="1:68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70</v>
      </c>
      <c r="Q221" s="558"/>
      <c r="R221" s="558"/>
      <c r="S221" s="558"/>
      <c r="T221" s="558"/>
      <c r="U221" s="558"/>
      <c r="V221" s="559"/>
      <c r="W221" s="37" t="s">
        <v>68</v>
      </c>
      <c r="X221" s="551">
        <f>IFERROR(SUM(X218:X219),"0")</f>
        <v>17</v>
      </c>
      <c r="Y221" s="551">
        <f>IFERROR(SUM(Y218:Y219),"0")</f>
        <v>19.2</v>
      </c>
      <c r="Z221" s="37"/>
      <c r="AA221" s="552"/>
      <c r="AB221" s="552"/>
      <c r="AC221" s="552"/>
    </row>
    <row r="222" spans="1:68" ht="16.5" hidden="1" customHeight="1" x14ac:dyDescent="0.25">
      <c r="A222" s="604" t="s">
        <v>356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379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20" t="s">
        <v>382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384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4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58" t="s">
        <v>390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9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4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4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58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01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4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18</v>
      </c>
      <c r="Y268" s="550">
        <f>IFERROR(IF(X268="",0,CEILING((X268/$H268),1)*$H268),"")</f>
        <v>19.2</v>
      </c>
      <c r="Z268" s="36">
        <f>IFERROR(IF(Y268=0,"",ROUNDUP(Y268/H268,0)*0.00651),"")</f>
        <v>5.2080000000000001E-2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19.890000000000004</v>
      </c>
      <c r="BN268" s="64">
        <f>IFERROR(Y268*I268/H268,"0")</f>
        <v>21.216000000000001</v>
      </c>
      <c r="BO268" s="64">
        <f>IFERROR(1/J268*(X268/H268),"0")</f>
        <v>4.1208791208791215E-2</v>
      </c>
      <c r="BP268" s="64">
        <f>IFERROR(1/J268*(Y268/H268),"0")</f>
        <v>4.3956043956043959E-2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12</v>
      </c>
      <c r="Y269" s="550">
        <f>IFERROR(IF(X269="",0,CEILING((X269/$H269),1)*$H269),"")</f>
        <v>12</v>
      </c>
      <c r="Z269" s="36">
        <f>IFERROR(IF(Y269=0,"",ROUNDUP(Y269/H269,0)*0.00651),"")</f>
        <v>3.2550000000000003E-2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12.9</v>
      </c>
      <c r="BN269" s="64">
        <f>IFERROR(Y269*I269/H269,"0")</f>
        <v>12.9</v>
      </c>
      <c r="BO269" s="64">
        <f>IFERROR(1/J269*(X269/H269),"0")</f>
        <v>2.7472527472527476E-2</v>
      </c>
      <c r="BP269" s="64">
        <f>IFERROR(1/J269*(Y269/H269),"0")</f>
        <v>2.7472527472527476E-2</v>
      </c>
    </row>
    <row r="270" spans="1:68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12.5</v>
      </c>
      <c r="Y270" s="551">
        <f>IFERROR(Y267/H267,"0")+IFERROR(Y268/H268,"0")+IFERROR(Y269/H269,"0")</f>
        <v>13</v>
      </c>
      <c r="Z270" s="551">
        <f>IFERROR(IF(Z267="",0,Z267),"0")+IFERROR(IF(Z268="",0,Z268),"0")+IFERROR(IF(Z269="",0,Z269),"0")</f>
        <v>8.4630000000000011E-2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30</v>
      </c>
      <c r="Y271" s="551">
        <f>IFERROR(SUM(Y267:Y269),"0")</f>
        <v>31.2</v>
      </c>
      <c r="Z271" s="37"/>
      <c r="AA271" s="552"/>
      <c r="AB271" s="552"/>
      <c r="AC271" s="552"/>
    </row>
    <row r="272" spans="1:68" ht="16.5" hidden="1" customHeight="1" x14ac:dyDescent="0.25">
      <c r="A272" s="604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4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4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4</v>
      </c>
      <c r="Y302" s="550">
        <f t="shared" si="37"/>
        <v>5.4</v>
      </c>
      <c r="Z302" s="36">
        <f>IFERROR(IF(Y302=0,"",ROUNDUP(Y302/H302,0)*0.00651),"")</f>
        <v>1.9529999999999999E-2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4.5066666666666668</v>
      </c>
      <c r="BN302" s="64">
        <f t="shared" si="39"/>
        <v>6.0839999999999996</v>
      </c>
      <c r="BO302" s="64">
        <f t="shared" si="40"/>
        <v>1.2210012210012212E-2</v>
      </c>
      <c r="BP302" s="64">
        <f t="shared" si="41"/>
        <v>1.6483516483516484E-2</v>
      </c>
    </row>
    <row r="303" spans="1:68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2.2222222222222223</v>
      </c>
      <c r="Y303" s="551">
        <f>IFERROR(Y296/H296,"0")+IFERROR(Y297/H297,"0")+IFERROR(Y298/H298,"0")+IFERROR(Y299/H299,"0")+IFERROR(Y300/H300,"0")+IFERROR(Y301/H301,"0")+IFERROR(Y302/H302,"0")</f>
        <v>3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1.9529999999999999E-2</v>
      </c>
      <c r="AA303" s="552"/>
      <c r="AB303" s="552"/>
      <c r="AC303" s="552"/>
    </row>
    <row r="304" spans="1:68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4</v>
      </c>
      <c r="Y304" s="551">
        <f>IFERROR(SUM(Y296:Y302),"0")</f>
        <v>5.4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100</v>
      </c>
      <c r="Y315" s="550">
        <f>IFERROR(IF(X315="",0,CEILING((X315/$H315),1)*$H315),"")</f>
        <v>101.39999999999999</v>
      </c>
      <c r="Z315" s="36">
        <f>IFERROR(IF(Y315=0,"",ROUNDUP(Y315/H315,0)*0.01898),"")</f>
        <v>0.24674000000000001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106.65384615384617</v>
      </c>
      <c r="BN315" s="64">
        <f>IFERROR(Y315*I315/H315,"0")</f>
        <v>108.14700000000001</v>
      </c>
      <c r="BO315" s="64">
        <f>IFERROR(1/J315*(X315/H315),"0")</f>
        <v>0.20032051282051283</v>
      </c>
      <c r="BP315" s="64">
        <f>IFERROR(1/J315*(Y315/H315),"0")</f>
        <v>0.203125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8</v>
      </c>
      <c r="Y316" s="550">
        <f>IFERROR(IF(X316="",0,CEILING((X316/$H316),1)*$H316),"")</f>
        <v>8.4</v>
      </c>
      <c r="Z316" s="36">
        <f>IFERROR(IF(Y316=0,"",ROUNDUP(Y316/H316,0)*0.01898),"")</f>
        <v>1.898E-2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8.4942857142857147</v>
      </c>
      <c r="BN316" s="64">
        <f>IFERROR(Y316*I316/H316,"0")</f>
        <v>8.9190000000000005</v>
      </c>
      <c r="BO316" s="64">
        <f>IFERROR(1/J316*(X316/H316),"0")</f>
        <v>1.488095238095238E-2</v>
      </c>
      <c r="BP316" s="64">
        <f>IFERROR(1/J316*(Y316/H316),"0")</f>
        <v>1.5625E-2</v>
      </c>
    </row>
    <row r="317" spans="1:68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13.772893772893774</v>
      </c>
      <c r="Y317" s="551">
        <f>IFERROR(Y314/H314,"0")+IFERROR(Y315/H315,"0")+IFERROR(Y316/H316,"0")</f>
        <v>14</v>
      </c>
      <c r="Z317" s="551">
        <f>IFERROR(IF(Z314="",0,Z314),"0")+IFERROR(IF(Z315="",0,Z315),"0")+IFERROR(IF(Z316="",0,Z316),"0")</f>
        <v>0.26572000000000001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108</v>
      </c>
      <c r="Y318" s="551">
        <f>IFERROR(SUM(Y314:Y316),"0")</f>
        <v>109.8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1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3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1</v>
      </c>
      <c r="Y322" s="550">
        <f>IFERROR(IF(X322="",0,CEILING((X322/$H322),1)*$H322),"")</f>
        <v>2.5499999999999998</v>
      </c>
      <c r="Z322" s="36">
        <f>IFERROR(IF(Y322=0,"",ROUNDUP(Y322/H322,0)*0.00651),"")</f>
        <v>6.5100000000000002E-3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1.1588235294117648</v>
      </c>
      <c r="BN322" s="64">
        <f>IFERROR(Y322*I322/H322,"0")</f>
        <v>2.9550000000000001</v>
      </c>
      <c r="BO322" s="64">
        <f>IFERROR(1/J322*(X322/H322),"0")</f>
        <v>2.1547080370609788E-3</v>
      </c>
      <c r="BP322" s="64">
        <f>IFERROR(1/J322*(Y322/H322),"0")</f>
        <v>5.4945054945054949E-3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4</v>
      </c>
      <c r="Y323" s="550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4.5176470588235293</v>
      </c>
      <c r="BN323" s="64">
        <f>IFERROR(Y323*I323/H323,"0")</f>
        <v>5.76</v>
      </c>
      <c r="BO323" s="64">
        <f>IFERROR(1/J323*(X323/H323),"0")</f>
        <v>8.6188321482439153E-3</v>
      </c>
      <c r="BP323" s="64">
        <f>IFERROR(1/J323*(Y323/H323),"0")</f>
        <v>1.098901098901099E-2</v>
      </c>
    </row>
    <row r="324" spans="1:68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1.9607843137254903</v>
      </c>
      <c r="Y324" s="551">
        <f>IFERROR(Y320/H320,"0")+IFERROR(Y321/H321,"0")+IFERROR(Y322/H322,"0")+IFERROR(Y323/H323,"0")</f>
        <v>3</v>
      </c>
      <c r="Z324" s="551">
        <f>IFERROR(IF(Z320="",0,Z320),"0")+IFERROR(IF(Z321="",0,Z321),"0")+IFERROR(IF(Z322="",0,Z322),"0")+IFERROR(IF(Z323="",0,Z323),"0")</f>
        <v>1.9529999999999999E-2</v>
      </c>
      <c r="AA324" s="552"/>
      <c r="AB324" s="552"/>
      <c r="AC324" s="552"/>
    </row>
    <row r="325" spans="1:68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5</v>
      </c>
      <c r="Y325" s="551">
        <f>IFERROR(SUM(Y320:Y323),"0")</f>
        <v>7.6499999999999995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4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601" t="s">
        <v>536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48"/>
      <c r="AB339" s="48"/>
      <c r="AC339" s="48"/>
    </row>
    <row r="340" spans="1:68" ht="16.5" hidden="1" customHeight="1" x14ac:dyDescent="0.25">
      <c r="A340" s="604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312</v>
      </c>
      <c r="Y342" s="550">
        <f t="shared" ref="Y342:Y348" si="42">IFERROR(IF(X342="",0,CEILING((X342/$H342),1)*$H342),"")</f>
        <v>315</v>
      </c>
      <c r="Z342" s="36">
        <f>IFERROR(IF(Y342=0,"",ROUNDUP(Y342/H342,0)*0.02175),"")</f>
        <v>0.45674999999999999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321.98400000000004</v>
      </c>
      <c r="BN342" s="64">
        <f t="shared" ref="BN342:BN348" si="44">IFERROR(Y342*I342/H342,"0")</f>
        <v>325.08</v>
      </c>
      <c r="BO342" s="64">
        <f t="shared" ref="BO342:BO348" si="45">IFERROR(1/J342*(X342/H342),"0")</f>
        <v>0.43333333333333335</v>
      </c>
      <c r="BP342" s="64">
        <f t="shared" ref="BP342:BP348" si="46">IFERROR(1/J342*(Y342/H342),"0")</f>
        <v>0.4375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468</v>
      </c>
      <c r="Y343" s="550">
        <f t="shared" si="42"/>
        <v>480</v>
      </c>
      <c r="Z343" s="36">
        <f>IFERROR(IF(Y343=0,"",ROUNDUP(Y343/H343,0)*0.02175),"")</f>
        <v>0.69599999999999995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482.976</v>
      </c>
      <c r="BN343" s="64">
        <f t="shared" si="44"/>
        <v>495.36</v>
      </c>
      <c r="BO343" s="64">
        <f t="shared" si="45"/>
        <v>0.64999999999999991</v>
      </c>
      <c r="BP343" s="64">
        <f t="shared" si="46"/>
        <v>0.66666666666666663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174</v>
      </c>
      <c r="Y344" s="550">
        <f t="shared" si="42"/>
        <v>180</v>
      </c>
      <c r="Z344" s="36">
        <f>IFERROR(IF(Y344=0,"",ROUNDUP(Y344/H344,0)*0.02175),"")</f>
        <v>0.26100000000000001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179.56800000000001</v>
      </c>
      <c r="BN344" s="64">
        <f t="shared" si="44"/>
        <v>185.76000000000002</v>
      </c>
      <c r="BO344" s="64">
        <f t="shared" si="45"/>
        <v>0.24166666666666664</v>
      </c>
      <c r="BP344" s="64">
        <f t="shared" si="46"/>
        <v>0.25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600</v>
      </c>
      <c r="Y345" s="550">
        <f t="shared" si="42"/>
        <v>600</v>
      </c>
      <c r="Z345" s="36">
        <f>IFERROR(IF(Y345=0,"",ROUNDUP(Y345/H345,0)*0.02175),"")</f>
        <v>0.86999999999999988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619.20000000000005</v>
      </c>
      <c r="BN345" s="64">
        <f t="shared" si="44"/>
        <v>619.20000000000005</v>
      </c>
      <c r="BO345" s="64">
        <f t="shared" si="45"/>
        <v>0.83333333333333326</v>
      </c>
      <c r="BP345" s="64">
        <f t="shared" si="46"/>
        <v>0.83333333333333326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5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103.6</v>
      </c>
      <c r="Y349" s="551">
        <f>IFERROR(Y342/H342,"0")+IFERROR(Y343/H343,"0")+IFERROR(Y344/H344,"0")+IFERROR(Y345/H345,"0")+IFERROR(Y346/H346,"0")+IFERROR(Y347/H347,"0")+IFERROR(Y348/H348,"0")</f>
        <v>105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2.2837499999999995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1554</v>
      </c>
      <c r="Y350" s="551">
        <f>IFERROR(SUM(Y342:Y348),"0")</f>
        <v>1575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1200</v>
      </c>
      <c r="Y352" s="550">
        <f>IFERROR(IF(X352="",0,CEILING((X352/$H352),1)*$H352),"")</f>
        <v>1200</v>
      </c>
      <c r="Z352" s="36">
        <f>IFERROR(IF(Y352=0,"",ROUNDUP(Y352/H352,0)*0.02175),"")</f>
        <v>1.7399999999999998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1238.4000000000001</v>
      </c>
      <c r="BN352" s="64">
        <f>IFERROR(Y352*I352/H352,"0")</f>
        <v>1238.4000000000001</v>
      </c>
      <c r="BO352" s="64">
        <f>IFERROR(1/J352*(X352/H352),"0")</f>
        <v>1.6666666666666665</v>
      </c>
      <c r="BP352" s="64">
        <f>IFERROR(1/J352*(Y352/H352),"0")</f>
        <v>1.6666666666666665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80</v>
      </c>
      <c r="Y354" s="551">
        <f>IFERROR(Y352/H352,"0")+IFERROR(Y353/H353,"0")</f>
        <v>80</v>
      </c>
      <c r="Z354" s="551">
        <f>IFERROR(IF(Z352="",0,Z352),"0")+IFERROR(IF(Z353="",0,Z353),"0")</f>
        <v>1.7399999999999998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1200</v>
      </c>
      <c r="Y355" s="551">
        <f>IFERROR(SUM(Y352:Y353),"0")</f>
        <v>1200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6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9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34</v>
      </c>
      <c r="Y358" s="550">
        <f>IFERROR(IF(X358="",0,CEILING((X358/$H358),1)*$H358),"")</f>
        <v>36</v>
      </c>
      <c r="Z358" s="36">
        <f>IFERROR(IF(Y358=0,"",ROUNDUP(Y358/H358,0)*0.01898),"")</f>
        <v>7.5920000000000001E-2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35.960666666666668</v>
      </c>
      <c r="BN358" s="64">
        <f>IFERROR(Y358*I358/H358,"0")</f>
        <v>38.076000000000001</v>
      </c>
      <c r="BO358" s="64">
        <f>IFERROR(1/J358*(X358/H358),"0")</f>
        <v>5.9027777777777776E-2</v>
      </c>
      <c r="BP358" s="64">
        <f>IFERROR(1/J358*(Y358/H358),"0")</f>
        <v>6.25E-2</v>
      </c>
    </row>
    <row r="359" spans="1:68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3.7777777777777777</v>
      </c>
      <c r="Y359" s="551">
        <f>IFERROR(Y357/H357,"0")+IFERROR(Y358/H358,"0")</f>
        <v>4</v>
      </c>
      <c r="Z359" s="551">
        <f>IFERROR(IF(Z357="",0,Z357),"0")+IFERROR(IF(Z358="",0,Z358),"0")</f>
        <v>7.5920000000000001E-2</v>
      </c>
      <c r="AA359" s="552"/>
      <c r="AB359" s="552"/>
      <c r="AC359" s="552"/>
    </row>
    <row r="360" spans="1:68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34</v>
      </c>
      <c r="Y360" s="551">
        <f>IFERROR(SUM(Y357:Y358),"0")</f>
        <v>36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4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50</v>
      </c>
      <c r="Y362" s="550">
        <f>IFERROR(IF(X362="",0,CEILING((X362/$H362),1)*$H362),"")</f>
        <v>54</v>
      </c>
      <c r="Z362" s="36">
        <f>IFERROR(IF(Y362=0,"",ROUNDUP(Y362/H362,0)*0.01898),"")</f>
        <v>0.11388000000000001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52.883333333333333</v>
      </c>
      <c r="BN362" s="64">
        <f>IFERROR(Y362*I362/H362,"0")</f>
        <v>57.113999999999997</v>
      </c>
      <c r="BO362" s="64">
        <f>IFERROR(1/J362*(X362/H362),"0")</f>
        <v>8.6805555555555552E-2</v>
      </c>
      <c r="BP362" s="64">
        <f>IFERROR(1/J362*(Y362/H362),"0")</f>
        <v>9.375E-2</v>
      </c>
    </row>
    <row r="363" spans="1:68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5.5555555555555554</v>
      </c>
      <c r="Y363" s="551">
        <f>IFERROR(Y362/H362,"0")</f>
        <v>6</v>
      </c>
      <c r="Z363" s="551">
        <f>IFERROR(IF(Z362="",0,Z362),"0")</f>
        <v>0.11388000000000001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50</v>
      </c>
      <c r="Y364" s="551">
        <f>IFERROR(SUM(Y362:Y362),"0")</f>
        <v>54</v>
      </c>
      <c r="Z364" s="37"/>
      <c r="AA364" s="552"/>
      <c r="AB364" s="552"/>
      <c r="AC364" s="552"/>
    </row>
    <row r="365" spans="1:68" ht="16.5" hidden="1" customHeight="1" x14ac:dyDescent="0.25">
      <c r="A365" s="604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4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01" t="s">
        <v>592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48"/>
      <c r="AB385" s="48"/>
      <c r="AC385" s="48"/>
    </row>
    <row r="386" spans="1:68" ht="16.5" hidden="1" customHeight="1" x14ac:dyDescent="0.25">
      <c r="A386" s="604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23</v>
      </c>
      <c r="Y388" s="550">
        <f t="shared" ref="Y388:Y397" si="47">IFERROR(IF(X388="",0,CEILING((X388/$H388),1)*$H388),"")</f>
        <v>27</v>
      </c>
      <c r="Z388" s="36">
        <f>IFERROR(IF(Y388=0,"",ROUNDUP(Y388/H388,0)*0.00902),"")</f>
        <v>4.5100000000000001E-2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23.894444444444442</v>
      </c>
      <c r="BN388" s="64">
        <f t="shared" ref="BN388:BN397" si="49">IFERROR(Y388*I388/H388,"0")</f>
        <v>28.049999999999997</v>
      </c>
      <c r="BO388" s="64">
        <f t="shared" ref="BO388:BO397" si="50">IFERROR(1/J388*(X388/H388),"0")</f>
        <v>3.2267115600448933E-2</v>
      </c>
      <c r="BP388" s="64">
        <f t="shared" ref="BP388:BP397" si="51">IFERROR(1/J388*(Y388/H388),"0")</f>
        <v>3.787878787878788E-2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4.2592592592592586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5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4.5100000000000001E-2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23</v>
      </c>
      <c r="Y399" s="551">
        <f>IFERROR(SUM(Y388:Y397),"0")</f>
        <v>27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4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9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130</v>
      </c>
      <c r="Y411" s="550">
        <f>IFERROR(IF(X411="",0,CEILING((X411/$H411),1)*$H411),"")</f>
        <v>135</v>
      </c>
      <c r="Z411" s="36">
        <f>IFERROR(IF(Y411=0,"",ROUNDUP(Y411/H411,0)*0.00902),"")</f>
        <v>0.22550000000000001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135.05555555555557</v>
      </c>
      <c r="BN411" s="64">
        <f>IFERROR(Y411*I411/H411,"0")</f>
        <v>140.25</v>
      </c>
      <c r="BO411" s="64">
        <f>IFERROR(1/J411*(X411/H411),"0")</f>
        <v>0.18237934904601572</v>
      </c>
      <c r="BP411" s="64">
        <f>IFERROR(1/J411*(Y411/H411),"0")</f>
        <v>0.18939393939393939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24.074074074074073</v>
      </c>
      <c r="Y415" s="551">
        <f>IFERROR(Y411/H411,"0")+IFERROR(Y412/H412,"0")+IFERROR(Y413/H413,"0")+IFERROR(Y414/H414,"0")</f>
        <v>25</v>
      </c>
      <c r="Z415" s="551">
        <f>IFERROR(IF(Z411="",0,Z411),"0")+IFERROR(IF(Z412="",0,Z412),"0")+IFERROR(IF(Z413="",0,Z413),"0")+IFERROR(IF(Z414="",0,Z414),"0")</f>
        <v>0.22550000000000001</v>
      </c>
      <c r="AA415" s="552"/>
      <c r="AB415" s="552"/>
      <c r="AC415" s="552"/>
    </row>
    <row r="416" spans="1:68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130</v>
      </c>
      <c r="Y416" s="551">
        <f>IFERROR(SUM(Y411:Y414),"0")</f>
        <v>135</v>
      </c>
      <c r="Z416" s="37"/>
      <c r="AA416" s="552"/>
      <c r="AB416" s="552"/>
      <c r="AC416" s="552"/>
    </row>
    <row r="417" spans="1:68" ht="16.5" hidden="1" customHeight="1" x14ac:dyDescent="0.25">
      <c r="A417" s="604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3</v>
      </c>
      <c r="Y419" s="550">
        <f>IFERROR(IF(X419="",0,CEILING((X419/$H419),1)*$H419),"")</f>
        <v>3.5999999999999996</v>
      </c>
      <c r="Z419" s="36">
        <f>IFERROR(IF(Y419=0,"",ROUNDUP(Y419/H419,0)*0.00651),"")</f>
        <v>1.9529999999999999E-2</v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5.2500000000000009</v>
      </c>
      <c r="BN419" s="64">
        <f>IFERROR(Y419*I419/H419,"0")</f>
        <v>6.3</v>
      </c>
      <c r="BO419" s="64">
        <f>IFERROR(1/J419*(X419/H419),"0")</f>
        <v>1.3736263736263738E-2</v>
      </c>
      <c r="BP419" s="64">
        <f>IFERROR(1/J419*(Y419/H419),"0")</f>
        <v>1.6483516483516484E-2</v>
      </c>
    </row>
    <row r="420" spans="1:68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2.5</v>
      </c>
      <c r="Y420" s="551">
        <f>IFERROR(Y419/H419,"0")</f>
        <v>3</v>
      </c>
      <c r="Z420" s="551">
        <f>IFERROR(IF(Z419="",0,Z419),"0")</f>
        <v>1.9529999999999999E-2</v>
      </c>
      <c r="AA420" s="552"/>
      <c r="AB420" s="552"/>
      <c r="AC420" s="552"/>
    </row>
    <row r="421" spans="1:68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3</v>
      </c>
      <c r="Y421" s="551">
        <f>IFERROR(SUM(Y419:Y419),"0")</f>
        <v>3.5999999999999996</v>
      </c>
      <c r="Z421" s="37"/>
      <c r="AA421" s="552"/>
      <c r="AB421" s="552"/>
      <c r="AC421" s="552"/>
    </row>
    <row r="422" spans="1:68" ht="16.5" hidden="1" customHeight="1" x14ac:dyDescent="0.25">
      <c r="A422" s="604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01" t="s">
        <v>648</v>
      </c>
      <c r="B427" s="602"/>
      <c r="C427" s="602"/>
      <c r="D427" s="602"/>
      <c r="E427" s="602"/>
      <c r="F427" s="602"/>
      <c r="G427" s="602"/>
      <c r="H427" s="602"/>
      <c r="I427" s="602"/>
      <c r="J427" s="602"/>
      <c r="K427" s="602"/>
      <c r="L427" s="602"/>
      <c r="M427" s="602"/>
      <c r="N427" s="602"/>
      <c r="O427" s="602"/>
      <c r="P427" s="602"/>
      <c r="Q427" s="602"/>
      <c r="R427" s="602"/>
      <c r="S427" s="602"/>
      <c r="T427" s="602"/>
      <c r="U427" s="602"/>
      <c r="V427" s="602"/>
      <c r="W427" s="602"/>
      <c r="X427" s="602"/>
      <c r="Y427" s="602"/>
      <c r="Z427" s="602"/>
      <c r="AA427" s="48"/>
      <c r="AB427" s="48"/>
      <c r="AC427" s="48"/>
    </row>
    <row r="428" spans="1:68" ht="16.5" hidden="1" customHeight="1" x14ac:dyDescent="0.25">
      <c r="A428" s="604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10</v>
      </c>
      <c r="Y430" s="550">
        <f t="shared" ref="Y430:Y442" si="53">IFERROR(IF(X430="",0,CEILING((X430/$H430),1)*$H430),"")</f>
        <v>10.56</v>
      </c>
      <c r="Z430" s="36">
        <f t="shared" ref="Z430:Z436" si="54">IFERROR(IF(Y430=0,"",ROUNDUP(Y430/H430,0)*0.01196),"")</f>
        <v>2.392E-2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10.681818181818182</v>
      </c>
      <c r="BN430" s="64">
        <f t="shared" ref="BN430:BN442" si="56">IFERROR(Y430*I430/H430,"0")</f>
        <v>11.28</v>
      </c>
      <c r="BO430" s="64">
        <f t="shared" ref="BO430:BO442" si="57">IFERROR(1/J430*(X430/H430),"0")</f>
        <v>1.8210955710955712E-2</v>
      </c>
      <c r="BP430" s="64">
        <f t="shared" ref="BP430:BP442" si="58">IFERROR(1/J430*(Y430/H430),"0")</f>
        <v>1.9230769230769232E-2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6" t="s">
        <v>657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75</v>
      </c>
      <c r="Y433" s="550">
        <f t="shared" si="53"/>
        <v>79.2</v>
      </c>
      <c r="Z433" s="36">
        <f t="shared" si="54"/>
        <v>0.1794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80.11363636363636</v>
      </c>
      <c r="BN433" s="64">
        <f t="shared" si="56"/>
        <v>84.6</v>
      </c>
      <c r="BO433" s="64">
        <f t="shared" si="57"/>
        <v>0.13658216783216784</v>
      </c>
      <c r="BP433" s="64">
        <f t="shared" si="58"/>
        <v>0.14423076923076925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28</v>
      </c>
      <c r="Y435" s="550">
        <f t="shared" si="53"/>
        <v>31.68</v>
      </c>
      <c r="Z435" s="36">
        <f t="shared" si="54"/>
        <v>7.1760000000000004E-2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29.909090909090907</v>
      </c>
      <c r="BN435" s="64">
        <f t="shared" si="56"/>
        <v>33.839999999999996</v>
      </c>
      <c r="BO435" s="64">
        <f t="shared" si="57"/>
        <v>5.0990675990675992E-2</v>
      </c>
      <c r="BP435" s="64">
        <f t="shared" si="58"/>
        <v>5.7692307692307696E-2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9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699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21.401515151515149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23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0.27507999999999999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113</v>
      </c>
      <c r="Y444" s="551">
        <f>IFERROR(SUM(Y430:Y442),"0")</f>
        <v>121.44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hidden="1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2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hidden="1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hidden="1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hidden="1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81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01" t="s">
        <v>715</v>
      </c>
      <c r="B466" s="602"/>
      <c r="C466" s="602"/>
      <c r="D466" s="602"/>
      <c r="E466" s="602"/>
      <c r="F466" s="602"/>
      <c r="G466" s="602"/>
      <c r="H466" s="602"/>
      <c r="I466" s="602"/>
      <c r="J466" s="602"/>
      <c r="K466" s="602"/>
      <c r="L466" s="602"/>
      <c r="M466" s="602"/>
      <c r="N466" s="602"/>
      <c r="O466" s="602"/>
      <c r="P466" s="602"/>
      <c r="Q466" s="602"/>
      <c r="R466" s="602"/>
      <c r="S466" s="602"/>
      <c r="T466" s="602"/>
      <c r="U466" s="602"/>
      <c r="V466" s="602"/>
      <c r="W466" s="602"/>
      <c r="X466" s="602"/>
      <c r="Y466" s="602"/>
      <c r="Z466" s="602"/>
      <c r="AA466" s="48"/>
      <c r="AB466" s="48"/>
      <c r="AC466" s="48"/>
    </row>
    <row r="467" spans="1:68" ht="16.5" hidden="1" customHeight="1" x14ac:dyDescent="0.25">
      <c r="A467" s="604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9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7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128</v>
      </c>
      <c r="Y487" s="550">
        <f>IFERROR(IF(X487="",0,CEILING((X487/$H487),1)*$H487),"")</f>
        <v>135</v>
      </c>
      <c r="Z487" s="36">
        <f>IFERROR(IF(Y487=0,"",ROUNDUP(Y487/H487,0)*0.01898),"")</f>
        <v>0.28470000000000001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135.38133333333334</v>
      </c>
      <c r="BN487" s="64">
        <f>IFERROR(Y487*I487/H487,"0")</f>
        <v>142.785</v>
      </c>
      <c r="BO487" s="64">
        <f>IFERROR(1/J487*(X487/H487),"0")</f>
        <v>0.22222222222222221</v>
      </c>
      <c r="BP487" s="64">
        <f>IFERROR(1/J487*(Y487/H487),"0")</f>
        <v>0.234375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14.222222222222221</v>
      </c>
      <c r="Y489" s="551">
        <f>IFERROR(Y487/H487,"0")+IFERROR(Y488/H488,"0")</f>
        <v>15</v>
      </c>
      <c r="Z489" s="551">
        <f>IFERROR(IF(Z487="",0,Z487),"0")+IFERROR(IF(Z488="",0,Z488),"0")</f>
        <v>0.28470000000000001</v>
      </c>
      <c r="AA489" s="552"/>
      <c r="AB489" s="552"/>
      <c r="AC489" s="552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128</v>
      </c>
      <c r="Y490" s="551">
        <f>IFERROR(SUM(Y487:Y488),"0")</f>
        <v>135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9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4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5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3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11"/>
      <c r="P501" s="594" t="s">
        <v>759</v>
      </c>
      <c r="Q501" s="595"/>
      <c r="R501" s="595"/>
      <c r="S501" s="595"/>
      <c r="T501" s="595"/>
      <c r="U501" s="595"/>
      <c r="V501" s="596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4958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5083.29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11"/>
      <c r="P502" s="594" t="s">
        <v>760</v>
      </c>
      <c r="Q502" s="595"/>
      <c r="R502" s="595"/>
      <c r="S502" s="595"/>
      <c r="T502" s="595"/>
      <c r="U502" s="595"/>
      <c r="V502" s="596"/>
      <c r="W502" s="37" t="s">
        <v>68</v>
      </c>
      <c r="X502" s="551">
        <f>IFERROR(SUM(BM22:BM498),"0")</f>
        <v>5203.1230729163035</v>
      </c>
      <c r="Y502" s="551">
        <f>IFERROR(SUM(BN22:BN498),"0")</f>
        <v>5335.5920000000006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11"/>
      <c r="P503" s="594" t="s">
        <v>761</v>
      </c>
      <c r="Q503" s="595"/>
      <c r="R503" s="595"/>
      <c r="S503" s="595"/>
      <c r="T503" s="595"/>
      <c r="U503" s="595"/>
      <c r="V503" s="596"/>
      <c r="W503" s="37" t="s">
        <v>762</v>
      </c>
      <c r="X503" s="38">
        <f>ROUNDUP(SUM(BO22:BO498),0)</f>
        <v>8</v>
      </c>
      <c r="Y503" s="38">
        <f>ROUNDUP(SUM(BP22:BP498),0)</f>
        <v>9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11"/>
      <c r="P504" s="594" t="s">
        <v>763</v>
      </c>
      <c r="Q504" s="595"/>
      <c r="R504" s="595"/>
      <c r="S504" s="595"/>
      <c r="T504" s="595"/>
      <c r="U504" s="595"/>
      <c r="V504" s="596"/>
      <c r="W504" s="37" t="s">
        <v>68</v>
      </c>
      <c r="X504" s="551">
        <f>GrossWeightTotal+PalletQtyTotal*25</f>
        <v>5403.1230729163035</v>
      </c>
      <c r="Y504" s="551">
        <f>GrossWeightTotalR+PalletQtyTotalR*25</f>
        <v>5560.5920000000006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11"/>
      <c r="P505" s="594" t="s">
        <v>764</v>
      </c>
      <c r="Q505" s="595"/>
      <c r="R505" s="595"/>
      <c r="S505" s="595"/>
      <c r="T505" s="595"/>
      <c r="U505" s="595"/>
      <c r="V505" s="596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741.54554497664697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765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11"/>
      <c r="P506" s="594" t="s">
        <v>765</v>
      </c>
      <c r="Q506" s="595"/>
      <c r="R506" s="595"/>
      <c r="S506" s="595"/>
      <c r="T506" s="595"/>
      <c r="U506" s="595"/>
      <c r="V506" s="596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9.2244799999999998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9" t="s">
        <v>100</v>
      </c>
      <c r="D508" s="670"/>
      <c r="E508" s="670"/>
      <c r="F508" s="670"/>
      <c r="G508" s="670"/>
      <c r="H508" s="671"/>
      <c r="I508" s="579" t="s">
        <v>255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9" t="s">
        <v>536</v>
      </c>
      <c r="U508" s="671"/>
      <c r="V508" s="579" t="s">
        <v>592</v>
      </c>
      <c r="W508" s="670"/>
      <c r="X508" s="670"/>
      <c r="Y508" s="671"/>
      <c r="Z508" s="546" t="s">
        <v>648</v>
      </c>
      <c r="AA508" s="579" t="s">
        <v>715</v>
      </c>
      <c r="AB508" s="671"/>
      <c r="AC508" s="52"/>
      <c r="AF508" s="547"/>
    </row>
    <row r="509" spans="1:68" ht="14.25" customHeight="1" thickTop="1" x14ac:dyDescent="0.2">
      <c r="A509" s="633" t="s">
        <v>768</v>
      </c>
      <c r="B509" s="579" t="s">
        <v>62</v>
      </c>
      <c r="C509" s="579" t="s">
        <v>101</v>
      </c>
      <c r="D509" s="579" t="s">
        <v>116</v>
      </c>
      <c r="E509" s="579" t="s">
        <v>176</v>
      </c>
      <c r="F509" s="579" t="s">
        <v>198</v>
      </c>
      <c r="G509" s="579" t="s">
        <v>231</v>
      </c>
      <c r="H509" s="579" t="s">
        <v>100</v>
      </c>
      <c r="I509" s="579" t="s">
        <v>256</v>
      </c>
      <c r="J509" s="579" t="s">
        <v>296</v>
      </c>
      <c r="K509" s="579" t="s">
        <v>356</v>
      </c>
      <c r="L509" s="579" t="s">
        <v>395</v>
      </c>
      <c r="M509" s="579" t="s">
        <v>411</v>
      </c>
      <c r="N509" s="547"/>
      <c r="O509" s="579" t="s">
        <v>425</v>
      </c>
      <c r="P509" s="579" t="s">
        <v>435</v>
      </c>
      <c r="Q509" s="579" t="s">
        <v>442</v>
      </c>
      <c r="R509" s="579" t="s">
        <v>447</v>
      </c>
      <c r="S509" s="579" t="s">
        <v>526</v>
      </c>
      <c r="T509" s="579" t="s">
        <v>537</v>
      </c>
      <c r="U509" s="579" t="s">
        <v>572</v>
      </c>
      <c r="V509" s="579" t="s">
        <v>593</v>
      </c>
      <c r="W509" s="579" t="s">
        <v>625</v>
      </c>
      <c r="X509" s="579" t="s">
        <v>640</v>
      </c>
      <c r="Y509" s="579" t="s">
        <v>644</v>
      </c>
      <c r="Z509" s="579" t="s">
        <v>648</v>
      </c>
      <c r="AA509" s="579" t="s">
        <v>715</v>
      </c>
      <c r="AB509" s="579" t="s">
        <v>754</v>
      </c>
      <c r="AC509" s="52"/>
      <c r="AF509" s="547"/>
    </row>
    <row r="510" spans="1:68" ht="13.5" customHeight="1" thickBot="1" x14ac:dyDescent="0.25">
      <c r="A510" s="634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54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37.200000000000003</v>
      </c>
      <c r="E511" s="46">
        <f>IFERROR(Y89*1,"0")+IFERROR(Y90*1,"0")+IFERROR(Y91*1,"0")+IFERROR(Y95*1,"0")+IFERROR(Y96*1,"0")+IFERROR(Y97*1,"0")+IFERROR(Y98*1,"0")+IFERROR(Y99*1,"0")</f>
        <v>255.6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293.39999999999998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161.70000000000002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840.30000000000007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31.2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122.85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2865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27</v>
      </c>
      <c r="W511" s="46">
        <f>IFERROR(Y407*1,"0")+IFERROR(Y411*1,"0")+IFERROR(Y412*1,"0")+IFERROR(Y413*1,"0")+IFERROR(Y414*1,"0")</f>
        <v>135</v>
      </c>
      <c r="X511" s="46">
        <f>IFERROR(Y419*1,"0")</f>
        <v>3.5999999999999996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121.44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135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0"/>
        <filter val="1 200,00"/>
        <filter val="1 554,00"/>
        <filter val="1,00"/>
        <filter val="1,20"/>
        <filter val="1,96"/>
        <filter val="10,00"/>
        <filter val="100,00"/>
        <filter val="103,60"/>
        <filter val="108,00"/>
        <filter val="11,11"/>
        <filter val="113,00"/>
        <filter val="12,00"/>
        <filter val="12,50"/>
        <filter val="122,00"/>
        <filter val="128,00"/>
        <filter val="129,00"/>
        <filter val="13,00"/>
        <filter val="13,77"/>
        <filter val="130,00"/>
        <filter val="14,22"/>
        <filter val="145,00"/>
        <filter val="15,00"/>
        <filter val="159,00"/>
        <filter val="164,00"/>
        <filter val="165,00"/>
        <filter val="17,00"/>
        <filter val="174,00"/>
        <filter val="18,00"/>
        <filter val="181,00"/>
        <filter val="2,22"/>
        <filter val="2,50"/>
        <filter val="20,00"/>
        <filter val="21,40"/>
        <filter val="213,00"/>
        <filter val="23,00"/>
        <filter val="23,89"/>
        <filter val="24,00"/>
        <filter val="24,07"/>
        <filter val="25,00"/>
        <filter val="255,00"/>
        <filter val="276,21"/>
        <filter val="28,00"/>
        <filter val="29,06"/>
        <filter val="3,00"/>
        <filter val="3,33"/>
        <filter val="3,78"/>
        <filter val="30,00"/>
        <filter val="30,99"/>
        <filter val="312,00"/>
        <filter val="34,00"/>
        <filter val="4 958,00"/>
        <filter val="4,00"/>
        <filter val="4,04"/>
        <filter val="4,26"/>
        <filter val="4,44"/>
        <filter val="40,00"/>
        <filter val="42,00"/>
        <filter val="46,00"/>
        <filter val="468,00"/>
        <filter val="48,00"/>
        <filter val="5 203,12"/>
        <filter val="5 403,12"/>
        <filter val="5,00"/>
        <filter val="5,56"/>
        <filter val="50,00"/>
        <filter val="50,40"/>
        <filter val="6,00"/>
        <filter val="600,00"/>
        <filter val="65,00"/>
        <filter val="681,00"/>
        <filter val="7,08"/>
        <filter val="741,55"/>
        <filter val="75,00"/>
        <filter val="8"/>
        <filter val="8,00"/>
        <filter val="80,00"/>
        <filter val="85,00"/>
        <filter val="9,35"/>
        <filter val="95,00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A499:O500"/>
    <mergeCell ref="P357:T357"/>
    <mergeCell ref="P344:T344"/>
    <mergeCell ref="D452:E452"/>
    <mergeCell ref="P371:V371"/>
    <mergeCell ref="D252:E252"/>
    <mergeCell ref="P41:T41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AB509:AB510"/>
    <mergeCell ref="P502:V502"/>
    <mergeCell ref="A466:Z466"/>
    <mergeCell ref="Y509:Y510"/>
    <mergeCell ref="P91:T91"/>
    <mergeCell ref="P404:V404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P462:T462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164:T164"/>
    <mergeCell ref="D299:E299"/>
    <mergeCell ref="A100:O101"/>
    <mergeCell ref="A231:O232"/>
    <mergeCell ref="P35:T35"/>
    <mergeCell ref="A295:Z295"/>
    <mergeCell ref="G17:G18"/>
    <mergeCell ref="D314:E314"/>
    <mergeCell ref="P171:V171"/>
    <mergeCell ref="P121:V121"/>
    <mergeCell ref="AA17:AA18"/>
    <mergeCell ref="P247:V247"/>
    <mergeCell ref="P390:T390"/>
    <mergeCell ref="D206:E206"/>
    <mergeCell ref="D298:E298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D245:E245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D140:E140"/>
    <mergeCell ref="D438:E438"/>
    <mergeCell ref="P474:V474"/>
    <mergeCell ref="A351:Z351"/>
    <mergeCell ref="P327:T327"/>
    <mergeCell ref="P212:T212"/>
    <mergeCell ref="P346:T346"/>
    <mergeCell ref="D227:E227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T6:U9"/>
    <mergeCell ref="Q10:R10"/>
    <mergeCell ref="K17:K18"/>
    <mergeCell ref="D90:E90"/>
    <mergeCell ref="P119:T119"/>
    <mergeCell ref="I17:I18"/>
    <mergeCell ref="D274:E274"/>
    <mergeCell ref="D301:E301"/>
    <mergeCell ref="H17:H18"/>
    <mergeCell ref="D64:E64"/>
    <mergeCell ref="A67:Z67"/>
    <mergeCell ref="A82:Z82"/>
    <mergeCell ref="A80:O81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D41:E41"/>
    <mergeCell ref="D118:E118"/>
    <mergeCell ref="P53:T53"/>
    <mergeCell ref="P68:T68"/>
    <mergeCell ref="P353:T353"/>
    <mergeCell ref="P204:V204"/>
    <mergeCell ref="A134:Z134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D185:E185"/>
    <mergeCell ref="A429:Z429"/>
    <mergeCell ref="D230:E230"/>
    <mergeCell ref="D168:E168"/>
    <mergeCell ref="D180:E180"/>
    <mergeCell ref="P197:T197"/>
    <mergeCell ref="A354:O355"/>
    <mergeCell ref="D167:E167"/>
    <mergeCell ref="P289:T289"/>
    <mergeCell ref="D169:E169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D27:E27"/>
    <mergeCell ref="P408:V408"/>
    <mergeCell ref="D91:E91"/>
    <mergeCell ref="A17:A18"/>
    <mergeCell ref="C17:C18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D401:E401"/>
    <mergeCell ref="P358:T358"/>
    <mergeCell ref="P380:V380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P402:T402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D389:E389"/>
    <mergeCell ref="P377:T377"/>
    <mergeCell ref="A363:O364"/>
    <mergeCell ref="D388:E388"/>
    <mergeCell ref="P354:V354"/>
    <mergeCell ref="P388:T388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2025-09-03T11:14:34Z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