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9380D6E-2F41-4F34-A310-8471487F11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Z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Y246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Y171" i="1" s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N97" i="1"/>
  <c r="BM97" i="1"/>
  <c r="Z97" i="1"/>
  <c r="Y97" i="1"/>
  <c r="BP97" i="1" s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N77" i="1"/>
  <c r="BM77" i="1"/>
  <c r="Z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X503" i="1" s="1"/>
  <c r="BM22" i="1"/>
  <c r="Y22" i="1"/>
  <c r="B511" i="1" s="1"/>
  <c r="P22" i="1"/>
  <c r="H10" i="1"/>
  <c r="A9" i="1"/>
  <c r="A10" i="1" s="1"/>
  <c r="D7" i="1"/>
  <c r="Q6" i="1"/>
  <c r="P2" i="1"/>
  <c r="BP106" i="1" l="1"/>
  <c r="BN106" i="1"/>
  <c r="Z106" i="1"/>
  <c r="Y147" i="1"/>
  <c r="BP146" i="1"/>
  <c r="BN146" i="1"/>
  <c r="Z146" i="1"/>
  <c r="Z147" i="1" s="1"/>
  <c r="BP150" i="1"/>
  <c r="BN150" i="1"/>
  <c r="Z150" i="1"/>
  <c r="BP176" i="1"/>
  <c r="BN176" i="1"/>
  <c r="Z176" i="1"/>
  <c r="BP209" i="1"/>
  <c r="BN209" i="1"/>
  <c r="Z209" i="1"/>
  <c r="BP250" i="1"/>
  <c r="BN250" i="1"/>
  <c r="Z250" i="1"/>
  <c r="BP299" i="1"/>
  <c r="BN299" i="1"/>
  <c r="Z299" i="1"/>
  <c r="BP320" i="1"/>
  <c r="BN320" i="1"/>
  <c r="Z320" i="1"/>
  <c r="BP334" i="1"/>
  <c r="BN334" i="1"/>
  <c r="Z334" i="1"/>
  <c r="BP389" i="1"/>
  <c r="BN389" i="1"/>
  <c r="Z389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6" i="1"/>
  <c r="BN446" i="1"/>
  <c r="Z446" i="1"/>
  <c r="BP476" i="1"/>
  <c r="BN476" i="1"/>
  <c r="Z476" i="1"/>
  <c r="Z29" i="1"/>
  <c r="BN29" i="1"/>
  <c r="Z47" i="1"/>
  <c r="Z48" i="1" s="1"/>
  <c r="BN47" i="1"/>
  <c r="BP47" i="1"/>
  <c r="Y48" i="1"/>
  <c r="Z52" i="1"/>
  <c r="BN52" i="1"/>
  <c r="Y59" i="1"/>
  <c r="Z69" i="1"/>
  <c r="BN69" i="1"/>
  <c r="BP124" i="1"/>
  <c r="BN124" i="1"/>
  <c r="Z124" i="1"/>
  <c r="BP166" i="1"/>
  <c r="BN166" i="1"/>
  <c r="Z166" i="1"/>
  <c r="BP197" i="1"/>
  <c r="BN197" i="1"/>
  <c r="Z197" i="1"/>
  <c r="BP225" i="1"/>
  <c r="BN225" i="1"/>
  <c r="Z225" i="1"/>
  <c r="BP315" i="1"/>
  <c r="BN315" i="1"/>
  <c r="Z315" i="1"/>
  <c r="BP321" i="1"/>
  <c r="BN321" i="1"/>
  <c r="Z321" i="1"/>
  <c r="BP346" i="1"/>
  <c r="BN346" i="1"/>
  <c r="Z346" i="1"/>
  <c r="BP397" i="1"/>
  <c r="BN397" i="1"/>
  <c r="Z397" i="1"/>
  <c r="BP433" i="1"/>
  <c r="BN433" i="1"/>
  <c r="Z433" i="1"/>
  <c r="BP456" i="1"/>
  <c r="BN456" i="1"/>
  <c r="Z456" i="1"/>
  <c r="BP477" i="1"/>
  <c r="BN477" i="1"/>
  <c r="Z477" i="1"/>
  <c r="Y127" i="1"/>
  <c r="Y153" i="1"/>
  <c r="BP104" i="1"/>
  <c r="BN104" i="1"/>
  <c r="Z104" i="1"/>
  <c r="BP120" i="1"/>
  <c r="BN120" i="1"/>
  <c r="Z120" i="1"/>
  <c r="BP141" i="1"/>
  <c r="BN141" i="1"/>
  <c r="Z141" i="1"/>
  <c r="BP164" i="1"/>
  <c r="BN164" i="1"/>
  <c r="Z164" i="1"/>
  <c r="Y178" i="1"/>
  <c r="BP174" i="1"/>
  <c r="BN174" i="1"/>
  <c r="Z174" i="1"/>
  <c r="Y203" i="1"/>
  <c r="BP195" i="1"/>
  <c r="BN195" i="1"/>
  <c r="Z195" i="1"/>
  <c r="BP207" i="1"/>
  <c r="BN207" i="1"/>
  <c r="Z207" i="1"/>
  <c r="Y220" i="1"/>
  <c r="BP218" i="1"/>
  <c r="BN218" i="1"/>
  <c r="Z218" i="1"/>
  <c r="BP245" i="1"/>
  <c r="BN245" i="1"/>
  <c r="Z245" i="1"/>
  <c r="BP259" i="1"/>
  <c r="BN259" i="1"/>
  <c r="Z259" i="1"/>
  <c r="BP268" i="1"/>
  <c r="BN268" i="1"/>
  <c r="Z268" i="1"/>
  <c r="X502" i="1"/>
  <c r="X504" i="1" s="1"/>
  <c r="X505" i="1"/>
  <c r="Z27" i="1"/>
  <c r="BN27" i="1"/>
  <c r="Z31" i="1"/>
  <c r="BN31" i="1"/>
  <c r="Z43" i="1"/>
  <c r="BN43" i="1"/>
  <c r="Z54" i="1"/>
  <c r="BN54" i="1"/>
  <c r="Z62" i="1"/>
  <c r="BN62" i="1"/>
  <c r="Z75" i="1"/>
  <c r="BN75" i="1"/>
  <c r="Z79" i="1"/>
  <c r="BN79" i="1"/>
  <c r="Y85" i="1"/>
  <c r="Z90" i="1"/>
  <c r="BN90" i="1"/>
  <c r="Z95" i="1"/>
  <c r="BN95" i="1"/>
  <c r="BP112" i="1"/>
  <c r="BN112" i="1"/>
  <c r="Z112" i="1"/>
  <c r="G511" i="1"/>
  <c r="BP131" i="1"/>
  <c r="BN131" i="1"/>
  <c r="Z131" i="1"/>
  <c r="BP152" i="1"/>
  <c r="BN152" i="1"/>
  <c r="Z152" i="1"/>
  <c r="BP168" i="1"/>
  <c r="BN168" i="1"/>
  <c r="Z168" i="1"/>
  <c r="Y182" i="1"/>
  <c r="Y181" i="1"/>
  <c r="BP180" i="1"/>
  <c r="BN180" i="1"/>
  <c r="Z180" i="1"/>
  <c r="Z181" i="1" s="1"/>
  <c r="BP185" i="1"/>
  <c r="BN185" i="1"/>
  <c r="Z185" i="1"/>
  <c r="BP199" i="1"/>
  <c r="BN199" i="1"/>
  <c r="Z199" i="1"/>
  <c r="BP211" i="1"/>
  <c r="BN211" i="1"/>
  <c r="Z211" i="1"/>
  <c r="BP212" i="1"/>
  <c r="BN212" i="1"/>
  <c r="Z212" i="1"/>
  <c r="BP227" i="1"/>
  <c r="BN227" i="1"/>
  <c r="Z227" i="1"/>
  <c r="BP252" i="1"/>
  <c r="BN252" i="1"/>
  <c r="Z252" i="1"/>
  <c r="BP260" i="1"/>
  <c r="BN260" i="1"/>
  <c r="Z260" i="1"/>
  <c r="BP301" i="1"/>
  <c r="BN301" i="1"/>
  <c r="Z301" i="1"/>
  <c r="BP323" i="1"/>
  <c r="BN323" i="1"/>
  <c r="Z323" i="1"/>
  <c r="BP336" i="1"/>
  <c r="BN336" i="1"/>
  <c r="Z336" i="1"/>
  <c r="BP348" i="1"/>
  <c r="BN348" i="1"/>
  <c r="Z348" i="1"/>
  <c r="BP391" i="1"/>
  <c r="BN391" i="1"/>
  <c r="Z391" i="1"/>
  <c r="Y403" i="1"/>
  <c r="BP401" i="1"/>
  <c r="BN401" i="1"/>
  <c r="Z401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Y109" i="1"/>
  <c r="Y121" i="1"/>
  <c r="Y126" i="1"/>
  <c r="Y137" i="1"/>
  <c r="Y154" i="1"/>
  <c r="Y172" i="1"/>
  <c r="Y177" i="1"/>
  <c r="Y188" i="1"/>
  <c r="Y204" i="1"/>
  <c r="BP289" i="1"/>
  <c r="BN289" i="1"/>
  <c r="Y303" i="1"/>
  <c r="BP297" i="1"/>
  <c r="BN297" i="1"/>
  <c r="Z297" i="1"/>
  <c r="BP309" i="1"/>
  <c r="BN309" i="1"/>
  <c r="Z309" i="1"/>
  <c r="BP329" i="1"/>
  <c r="BN329" i="1"/>
  <c r="Z329" i="1"/>
  <c r="BP344" i="1"/>
  <c r="BN344" i="1"/>
  <c r="Z344" i="1"/>
  <c r="BP358" i="1"/>
  <c r="BN358" i="1"/>
  <c r="Z358" i="1"/>
  <c r="BP369" i="1"/>
  <c r="BN369" i="1"/>
  <c r="Z369" i="1"/>
  <c r="Y375" i="1"/>
  <c r="Y374" i="1"/>
  <c r="BP373" i="1"/>
  <c r="BN373" i="1"/>
  <c r="Z373" i="1"/>
  <c r="Z374" i="1" s="1"/>
  <c r="BP377" i="1"/>
  <c r="BN377" i="1"/>
  <c r="Z377" i="1"/>
  <c r="BP395" i="1"/>
  <c r="BN395" i="1"/>
  <c r="Z395" i="1"/>
  <c r="BP414" i="1"/>
  <c r="BN414" i="1"/>
  <c r="Z414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Y311" i="1"/>
  <c r="Y317" i="1"/>
  <c r="Y325" i="1"/>
  <c r="Y331" i="1"/>
  <c r="S511" i="1"/>
  <c r="Y354" i="1"/>
  <c r="U511" i="1"/>
  <c r="Y370" i="1"/>
  <c r="Y458" i="1"/>
  <c r="Y489" i="1"/>
  <c r="F9" i="1"/>
  <c r="J9" i="1"/>
  <c r="F10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D511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BP64" i="1"/>
  <c r="BN64" i="1"/>
  <c r="Z64" i="1"/>
  <c r="Y66" i="1"/>
  <c r="Y71" i="1"/>
  <c r="BP68" i="1"/>
  <c r="BN68" i="1"/>
  <c r="Z68" i="1"/>
  <c r="BP76" i="1"/>
  <c r="BN76" i="1"/>
  <c r="Z76" i="1"/>
  <c r="BP84" i="1"/>
  <c r="BN84" i="1"/>
  <c r="Z84" i="1"/>
  <c r="Z85" i="1" s="1"/>
  <c r="Y86" i="1"/>
  <c r="E511" i="1"/>
  <c r="Y92" i="1"/>
  <c r="BP89" i="1"/>
  <c r="BN89" i="1"/>
  <c r="Z89" i="1"/>
  <c r="Y101" i="1"/>
  <c r="H9" i="1"/>
  <c r="Y24" i="1"/>
  <c r="BP70" i="1"/>
  <c r="BN70" i="1"/>
  <c r="Z70" i="1"/>
  <c r="Y72" i="1"/>
  <c r="Y81" i="1"/>
  <c r="BP74" i="1"/>
  <c r="BN74" i="1"/>
  <c r="Z74" i="1"/>
  <c r="BP78" i="1"/>
  <c r="BN78" i="1"/>
  <c r="Z78" i="1"/>
  <c r="BP91" i="1"/>
  <c r="BN91" i="1"/>
  <c r="Z91" i="1"/>
  <c r="Y93" i="1"/>
  <c r="Y100" i="1"/>
  <c r="BP96" i="1"/>
  <c r="BN96" i="1"/>
  <c r="Z96" i="1"/>
  <c r="Z100" i="1" s="1"/>
  <c r="Z98" i="1"/>
  <c r="BN98" i="1"/>
  <c r="F511" i="1"/>
  <c r="Z105" i="1"/>
  <c r="Z108" i="1" s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1" i="1"/>
  <c r="Y148" i="1"/>
  <c r="Z151" i="1"/>
  <c r="Z153" i="1" s="1"/>
  <c r="BN151" i="1"/>
  <c r="BP151" i="1"/>
  <c r="I511" i="1"/>
  <c r="Y160" i="1"/>
  <c r="Z163" i="1"/>
  <c r="BN163" i="1"/>
  <c r="BP163" i="1"/>
  <c r="Z165" i="1"/>
  <c r="BN165" i="1"/>
  <c r="Z167" i="1"/>
  <c r="BN167" i="1"/>
  <c r="Z169" i="1"/>
  <c r="BN169" i="1"/>
  <c r="Z175" i="1"/>
  <c r="Z177" i="1" s="1"/>
  <c r="BN175" i="1"/>
  <c r="BP175" i="1"/>
  <c r="J511" i="1"/>
  <c r="Z186" i="1"/>
  <c r="Z187" i="1" s="1"/>
  <c r="BN186" i="1"/>
  <c r="BP186" i="1"/>
  <c r="Y187" i="1"/>
  <c r="Z190" i="1"/>
  <c r="Z192" i="1" s="1"/>
  <c r="BN190" i="1"/>
  <c r="BP190" i="1"/>
  <c r="Y193" i="1"/>
  <c r="Z196" i="1"/>
  <c r="Z203" i="1" s="1"/>
  <c r="BN196" i="1"/>
  <c r="BP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Y215" i="1"/>
  <c r="BP219" i="1"/>
  <c r="BN219" i="1"/>
  <c r="Z219" i="1"/>
  <c r="Z220" i="1" s="1"/>
  <c r="Y221" i="1"/>
  <c r="K511" i="1"/>
  <c r="Y231" i="1"/>
  <c r="BP224" i="1"/>
  <c r="BN224" i="1"/>
  <c r="Z224" i="1"/>
  <c r="BP228" i="1"/>
  <c r="BN228" i="1"/>
  <c r="Z228" i="1"/>
  <c r="Y247" i="1"/>
  <c r="BP251" i="1"/>
  <c r="BN251" i="1"/>
  <c r="Z251" i="1"/>
  <c r="Y255" i="1"/>
  <c r="BP261" i="1"/>
  <c r="BN261" i="1"/>
  <c r="Z261" i="1"/>
  <c r="Z263" i="1" s="1"/>
  <c r="BP269" i="1"/>
  <c r="BN269" i="1"/>
  <c r="Z269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Y294" i="1"/>
  <c r="BP292" i="1"/>
  <c r="BN292" i="1"/>
  <c r="Z292" i="1"/>
  <c r="Y132" i="1"/>
  <c r="BP213" i="1"/>
  <c r="BN213" i="1"/>
  <c r="Z213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BP262" i="1"/>
  <c r="BN262" i="1"/>
  <c r="Z262" i="1"/>
  <c r="Y264" i="1"/>
  <c r="Y270" i="1"/>
  <c r="BP267" i="1"/>
  <c r="BN267" i="1"/>
  <c r="Z267" i="1"/>
  <c r="Z270" i="1" s="1"/>
  <c r="O511" i="1"/>
  <c r="BP290" i="1"/>
  <c r="BN290" i="1"/>
  <c r="Z290" i="1"/>
  <c r="Y304" i="1"/>
  <c r="Y312" i="1"/>
  <c r="Y318" i="1"/>
  <c r="Y324" i="1"/>
  <c r="Y330" i="1"/>
  <c r="Y337" i="1"/>
  <c r="Y349" i="1"/>
  <c r="Y355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BP413" i="1"/>
  <c r="BN413" i="1"/>
  <c r="Z413" i="1"/>
  <c r="BP432" i="1"/>
  <c r="BN432" i="1"/>
  <c r="Z432" i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Z296" i="1"/>
  <c r="BN296" i="1"/>
  <c r="BP296" i="1"/>
  <c r="Z298" i="1"/>
  <c r="BN298" i="1"/>
  <c r="Z300" i="1"/>
  <c r="BN300" i="1"/>
  <c r="Z302" i="1"/>
  <c r="BN302" i="1"/>
  <c r="Z306" i="1"/>
  <c r="BN306" i="1"/>
  <c r="BP306" i="1"/>
  <c r="Z308" i="1"/>
  <c r="BN308" i="1"/>
  <c r="Z310" i="1"/>
  <c r="BN310" i="1"/>
  <c r="Z314" i="1"/>
  <c r="BN314" i="1"/>
  <c r="BP314" i="1"/>
  <c r="Z316" i="1"/>
  <c r="BN316" i="1"/>
  <c r="Z322" i="1"/>
  <c r="BN322" i="1"/>
  <c r="Z328" i="1"/>
  <c r="BN328" i="1"/>
  <c r="Z335" i="1"/>
  <c r="BN335" i="1"/>
  <c r="Y338" i="1"/>
  <c r="T511" i="1"/>
  <c r="Z343" i="1"/>
  <c r="BN343" i="1"/>
  <c r="Z345" i="1"/>
  <c r="BN345" i="1"/>
  <c r="Z347" i="1"/>
  <c r="BN347" i="1"/>
  <c r="Y350" i="1"/>
  <c r="Z353" i="1"/>
  <c r="Z354" i="1" s="1"/>
  <c r="BN353" i="1"/>
  <c r="Z357" i="1"/>
  <c r="Z359" i="1" s="1"/>
  <c r="BN357" i="1"/>
  <c r="BP357" i="1"/>
  <c r="Y360" i="1"/>
  <c r="BP368" i="1"/>
  <c r="BN368" i="1"/>
  <c r="Z368" i="1"/>
  <c r="Z370" i="1" s="1"/>
  <c r="Y379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79" i="1" l="1"/>
  <c r="Z337" i="1"/>
  <c r="Z255" i="1"/>
  <c r="Z464" i="1"/>
  <c r="Z458" i="1"/>
  <c r="Z443" i="1"/>
  <c r="Z349" i="1"/>
  <c r="Z330" i="1"/>
  <c r="Z324" i="1"/>
  <c r="Z311" i="1"/>
  <c r="Z171" i="1"/>
  <c r="Z132" i="1"/>
  <c r="Z317" i="1"/>
  <c r="Z303" i="1"/>
  <c r="Z293" i="1"/>
  <c r="Z121" i="1"/>
  <c r="Z114" i="1"/>
  <c r="Z80" i="1"/>
  <c r="Y501" i="1"/>
  <c r="Z92" i="1"/>
  <c r="Z71" i="1"/>
  <c r="Z65" i="1"/>
  <c r="Z32" i="1"/>
  <c r="Y505" i="1"/>
  <c r="Y502" i="1"/>
  <c r="Z473" i="1"/>
  <c r="Z398" i="1"/>
  <c r="Z231" i="1"/>
  <c r="Z215" i="1"/>
  <c r="Y503" i="1"/>
  <c r="Z506" i="1" l="1"/>
  <c r="Y504" i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<sst xmlns="http://schemas.openxmlformats.org/spreadsheetml/2006/main" count="2208" uniqueCount="807">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</sst>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806</v>
      </c>
      <c r="I5" s="793"/>
      <c r="J5" s="793"/>
      <c r="K5" s="793"/>
      <c r="L5" s="793"/>
      <c r="M5" s="638"/>
      <c r="N5" s="58"/>
      <c r="P5" s="24" t="s">
        <v>10</v>
      </c>
      <c r="Q5" s="850">
        <v>45906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783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Суббота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5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12">
        <v>0.54166666666666663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07"/>
      <c r="R10" s="708"/>
      <c r="U10" s="24" t="s">
        <v>22</v>
      </c>
      <c r="V10" s="616" t="s">
        <v>23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6"/>
      <c r="R11" s="647"/>
      <c r="U11" s="24" t="s">
        <v>26</v>
      </c>
      <c r="V11" s="810" t="s">
        <v>27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34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8" t="s">
        <v>37</v>
      </c>
      <c r="D17" s="588" t="s">
        <v>38</v>
      </c>
      <c r="E17" s="664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63"/>
      <c r="R17" s="663"/>
      <c r="S17" s="663"/>
      <c r="T17" s="664"/>
      <c r="U17" s="873" t="s">
        <v>50</v>
      </c>
      <c r="V17" s="592"/>
      <c r="W17" s="588" t="s">
        <v>51</v>
      </c>
      <c r="X17" s="588" t="s">
        <v>52</v>
      </c>
      <c r="Y17" s="871" t="s">
        <v>53</v>
      </c>
      <c r="Z17" s="788" t="s">
        <v>54</v>
      </c>
      <c r="AA17" s="764" t="s">
        <v>55</v>
      </c>
      <c r="AB17" s="764" t="s">
        <v>56</v>
      </c>
      <c r="AC17" s="764" t="s">
        <v>57</v>
      </c>
      <c r="AD17" s="764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60</v>
      </c>
      <c r="V18" s="67" t="s">
        <v>61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137</v>
      </c>
      <c r="Y41" s="550">
        <f>IFERROR(IF(X41="",0,CEILING((X41/$H41),1)*$H41),"")</f>
        <v>140.4</v>
      </c>
      <c r="Z41" s="36">
        <f>IFERROR(IF(Y41=0,"",ROUNDUP(Y41/H41,0)*0.01898),"")</f>
        <v>0.24674000000000001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142.51805555555555</v>
      </c>
      <c r="BN41" s="64">
        <f>IFERROR(Y41*I41/H41,"0")</f>
        <v>146.05499999999998</v>
      </c>
      <c r="BO41" s="64">
        <f>IFERROR(1/J41*(X41/H41),"0")</f>
        <v>0.19820601851851852</v>
      </c>
      <c r="BP41" s="64">
        <f>IFERROR(1/J41*(Y41/H41),"0")</f>
        <v>0.203125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12.685185185185185</v>
      </c>
      <c r="Y44" s="551">
        <f>IFERROR(Y41/H41,"0")+IFERROR(Y42/H42,"0")+IFERROR(Y43/H43,"0")</f>
        <v>13</v>
      </c>
      <c r="Z44" s="551">
        <f>IFERROR(IF(Z41="",0,Z41),"0")+IFERROR(IF(Z42="",0,Z42),"0")+IFERROR(IF(Z43="",0,Z43),"0")</f>
        <v>0.24674000000000001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137</v>
      </c>
      <c r="Y45" s="551">
        <f>IFERROR(SUM(Y41:Y43),"0")</f>
        <v>140.4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70</v>
      </c>
      <c r="Q65" s="558"/>
      <c r="R65" s="558"/>
      <c r="S65" s="558"/>
      <c r="T65" s="558"/>
      <c r="U65" s="558"/>
      <c r="V65" s="559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hidden="1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70</v>
      </c>
      <c r="Q66" s="558"/>
      <c r="R66" s="558"/>
      <c r="S66" s="558"/>
      <c r="T66" s="558"/>
      <c r="U66" s="558"/>
      <c r="V66" s="559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hidden="1" customHeight="1" x14ac:dyDescent="0.25">
      <c r="A67" s="553" t="s">
        <v>63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70</v>
      </c>
      <c r="Q71" s="558"/>
      <c r="R71" s="558"/>
      <c r="S71" s="558"/>
      <c r="T71" s="558"/>
      <c r="U71" s="558"/>
      <c r="V71" s="559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70</v>
      </c>
      <c r="Q72" s="558"/>
      <c r="R72" s="558"/>
      <c r="S72" s="558"/>
      <c r="T72" s="558"/>
      <c r="U72" s="558"/>
      <c r="V72" s="559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53" t="s">
        <v>72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70</v>
      </c>
      <c r="Q80" s="558"/>
      <c r="R80" s="558"/>
      <c r="S80" s="558"/>
      <c r="T80" s="558"/>
      <c r="U80" s="558"/>
      <c r="V80" s="559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hidden="1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70</v>
      </c>
      <c r="Q81" s="558"/>
      <c r="R81" s="558"/>
      <c r="S81" s="558"/>
      <c r="T81" s="558"/>
      <c r="U81" s="558"/>
      <c r="V81" s="559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hidden="1" customHeight="1" x14ac:dyDescent="0.25">
      <c r="A82" s="553" t="s">
        <v>169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70</v>
      </c>
      <c r="Q85" s="558"/>
      <c r="R85" s="558"/>
      <c r="S85" s="558"/>
      <c r="T85" s="558"/>
      <c r="U85" s="558"/>
      <c r="V85" s="559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hidden="1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70</v>
      </c>
      <c r="Q86" s="558"/>
      <c r="R86" s="558"/>
      <c r="S86" s="558"/>
      <c r="T86" s="558"/>
      <c r="U86" s="558"/>
      <c r="V86" s="559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hidden="1" customHeight="1" x14ac:dyDescent="0.25">
      <c r="A87" s="600" t="s">
        <v>176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102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249</v>
      </c>
      <c r="Y89" s="550">
        <f>IFERROR(IF(X89="",0,CEILING((X89/$H89),1)*$H89),"")</f>
        <v>259.20000000000005</v>
      </c>
      <c r="Z89" s="36">
        <f>IFERROR(IF(Y89=0,"",ROUNDUP(Y89/H89,0)*0.01898),"")</f>
        <v>0.45552000000000004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259.02916666666664</v>
      </c>
      <c r="BN89" s="64">
        <f>IFERROR(Y89*I89/H89,"0")</f>
        <v>269.64000000000004</v>
      </c>
      <c r="BO89" s="64">
        <f>IFERROR(1/J89*(X89/H89),"0")</f>
        <v>0.36024305555555552</v>
      </c>
      <c r="BP89" s="64">
        <f>IFERROR(1/J89*(Y89/H89),"0")</f>
        <v>0.37500000000000006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70</v>
      </c>
      <c r="Q92" s="558"/>
      <c r="R92" s="558"/>
      <c r="S92" s="558"/>
      <c r="T92" s="558"/>
      <c r="U92" s="558"/>
      <c r="V92" s="559"/>
      <c r="W92" s="37" t="s">
        <v>71</v>
      </c>
      <c r="X92" s="551">
        <f>IFERROR(X89/H89,"0")+IFERROR(X90/H90,"0")+IFERROR(X91/H91,"0")</f>
        <v>23.055555555555554</v>
      </c>
      <c r="Y92" s="551">
        <f>IFERROR(Y89/H89,"0")+IFERROR(Y90/H90,"0")+IFERROR(Y91/H91,"0")</f>
        <v>24.000000000000004</v>
      </c>
      <c r="Z92" s="551">
        <f>IFERROR(IF(Z89="",0,Z89),"0")+IFERROR(IF(Z90="",0,Z90),"0")+IFERROR(IF(Z91="",0,Z91),"0")</f>
        <v>0.45552000000000004</v>
      </c>
      <c r="AA92" s="552"/>
      <c r="AB92" s="552"/>
      <c r="AC92" s="552"/>
    </row>
    <row r="93" spans="1:68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70</v>
      </c>
      <c r="Q93" s="558"/>
      <c r="R93" s="558"/>
      <c r="S93" s="558"/>
      <c r="T93" s="558"/>
      <c r="U93" s="558"/>
      <c r="V93" s="559"/>
      <c r="W93" s="37" t="s">
        <v>68</v>
      </c>
      <c r="X93" s="551">
        <f>IFERROR(SUM(X89:X91),"0")</f>
        <v>249</v>
      </c>
      <c r="Y93" s="551">
        <f>IFERROR(SUM(Y89:Y91),"0")</f>
        <v>259.20000000000005</v>
      </c>
      <c r="Z93" s="37"/>
      <c r="AA93" s="552"/>
      <c r="AB93" s="552"/>
      <c r="AC93" s="552"/>
    </row>
    <row r="94" spans="1:68" ht="14.25" hidden="1" customHeight="1" x14ac:dyDescent="0.25">
      <c r="A94" s="553" t="s">
        <v>72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186</v>
      </c>
      <c r="Q95" s="561"/>
      <c r="R95" s="561"/>
      <c r="S95" s="561"/>
      <c r="T95" s="562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70</v>
      </c>
      <c r="Q100" s="558"/>
      <c r="R100" s="558"/>
      <c r="S100" s="558"/>
      <c r="T100" s="558"/>
      <c r="U100" s="558"/>
      <c r="V100" s="559"/>
      <c r="W100" s="37" t="s">
        <v>71</v>
      </c>
      <c r="X100" s="551">
        <f>IFERROR(X95/H95,"0")+IFERROR(X96/H96,"0")+IFERROR(X97/H97,"0")+IFERROR(X98/H98,"0")+IFERROR(X99/H99,"0")</f>
        <v>0</v>
      </c>
      <c r="Y100" s="551">
        <f>IFERROR(Y95/H95,"0")+IFERROR(Y96/H96,"0")+IFERROR(Y97/H97,"0")+IFERROR(Y98/H98,"0")+IFERROR(Y99/H99,"0")</f>
        <v>0</v>
      </c>
      <c r="Z100" s="551">
        <f>IFERROR(IF(Z95="",0,Z95),"0")+IFERROR(IF(Z96="",0,Z96),"0")+IFERROR(IF(Z97="",0,Z97),"0")+IFERROR(IF(Z98="",0,Z98),"0")+IFERROR(IF(Z99="",0,Z99),"0")</f>
        <v>0</v>
      </c>
      <c r="AA100" s="552"/>
      <c r="AB100" s="552"/>
      <c r="AC100" s="552"/>
    </row>
    <row r="101" spans="1:68" hidden="1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70</v>
      </c>
      <c r="Q101" s="558"/>
      <c r="R101" s="558"/>
      <c r="S101" s="558"/>
      <c r="T101" s="558"/>
      <c r="U101" s="558"/>
      <c r="V101" s="559"/>
      <c r="W101" s="37" t="s">
        <v>68</v>
      </c>
      <c r="X101" s="551">
        <f>IFERROR(SUM(X95:X99),"0")</f>
        <v>0</v>
      </c>
      <c r="Y101" s="551">
        <f>IFERROR(SUM(Y95:Y99),"0")</f>
        <v>0</v>
      </c>
      <c r="Z101" s="37"/>
      <c r="AA101" s="552"/>
      <c r="AB101" s="552"/>
      <c r="AC101" s="552"/>
    </row>
    <row r="102" spans="1:68" ht="16.5" hidden="1" customHeight="1" x14ac:dyDescent="0.25">
      <c r="A102" s="600" t="s">
        <v>198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254</v>
      </c>
      <c r="Y104" s="550">
        <f>IFERROR(IF(X104="",0,CEILING((X104/$H104),1)*$H104),"")</f>
        <v>259.20000000000005</v>
      </c>
      <c r="Z104" s="36">
        <f>IFERROR(IF(Y104=0,"",ROUNDUP(Y104/H104,0)*0.01898),"")</f>
        <v>0.45552000000000004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264.23055555555555</v>
      </c>
      <c r="BN104" s="64">
        <f>IFERROR(Y104*I104/H104,"0")</f>
        <v>269.64000000000004</v>
      </c>
      <c r="BO104" s="64">
        <f>IFERROR(1/J104*(X104/H104),"0")</f>
        <v>0.3674768518518518</v>
      </c>
      <c r="BP104" s="64">
        <f>IFERROR(1/J104*(Y104/H104),"0")</f>
        <v>0.37500000000000006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68</v>
      </c>
      <c r="X106" s="549">
        <v>75</v>
      </c>
      <c r="Y106" s="550">
        <f>IFERROR(IF(X106="",0,CEILING((X106/$H106),1)*$H106),"")</f>
        <v>76.5</v>
      </c>
      <c r="Z106" s="36">
        <f>IFERROR(IF(Y106=0,"",ROUNDUP(Y106/H106,0)*0.00902),"")</f>
        <v>0.15334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78.5</v>
      </c>
      <c r="BN106" s="64">
        <f>IFERROR(Y106*I106/H106,"0")</f>
        <v>80.069999999999993</v>
      </c>
      <c r="BO106" s="64">
        <f>IFERROR(1/J106*(X106/H106),"0")</f>
        <v>0.12626262626262627</v>
      </c>
      <c r="BP106" s="64">
        <f>IFERROR(1/J106*(Y106/H106),"0")</f>
        <v>0.12878787878787878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70</v>
      </c>
      <c r="Q108" s="558"/>
      <c r="R108" s="558"/>
      <c r="S108" s="558"/>
      <c r="T108" s="558"/>
      <c r="U108" s="558"/>
      <c r="V108" s="559"/>
      <c r="W108" s="37" t="s">
        <v>71</v>
      </c>
      <c r="X108" s="551">
        <f>IFERROR(X104/H104,"0")+IFERROR(X105/H105,"0")+IFERROR(X106/H106,"0")+IFERROR(X107/H107,"0")</f>
        <v>40.185185185185183</v>
      </c>
      <c r="Y108" s="551">
        <f>IFERROR(Y104/H104,"0")+IFERROR(Y105/H105,"0")+IFERROR(Y106/H106,"0")+IFERROR(Y107/H107,"0")</f>
        <v>41</v>
      </c>
      <c r="Z108" s="551">
        <f>IFERROR(IF(Z104="",0,Z104),"0")+IFERROR(IF(Z105="",0,Z105),"0")+IFERROR(IF(Z106="",0,Z106),"0")+IFERROR(IF(Z107="",0,Z107),"0")</f>
        <v>0.60886000000000007</v>
      </c>
      <c r="AA108" s="552"/>
      <c r="AB108" s="552"/>
      <c r="AC108" s="552"/>
    </row>
    <row r="109" spans="1:68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70</v>
      </c>
      <c r="Q109" s="558"/>
      <c r="R109" s="558"/>
      <c r="S109" s="558"/>
      <c r="T109" s="558"/>
      <c r="U109" s="558"/>
      <c r="V109" s="559"/>
      <c r="W109" s="37" t="s">
        <v>68</v>
      </c>
      <c r="X109" s="551">
        <f>IFERROR(SUM(X104:X107),"0")</f>
        <v>329</v>
      </c>
      <c r="Y109" s="551">
        <f>IFERROR(SUM(Y104:Y107),"0")</f>
        <v>335.70000000000005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134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70</v>
      </c>
      <c r="Q114" s="558"/>
      <c r="R114" s="558"/>
      <c r="S114" s="558"/>
      <c r="T114" s="558"/>
      <c r="U114" s="558"/>
      <c r="V114" s="559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hidden="1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70</v>
      </c>
      <c r="Q115" s="558"/>
      <c r="R115" s="558"/>
      <c r="S115" s="558"/>
      <c r="T115" s="558"/>
      <c r="U115" s="558"/>
      <c r="V115" s="559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hidden="1" customHeight="1" x14ac:dyDescent="0.25">
      <c r="A116" s="553" t="s">
        <v>72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51">
        <f>IFERROR(X117/H117,"0")+IFERROR(X118/H118,"0")+IFERROR(X119/H119,"0")+IFERROR(X120/H120,"0")</f>
        <v>0</v>
      </c>
      <c r="Y121" s="551">
        <f>IFERROR(Y117/H117,"0")+IFERROR(Y118/H118,"0")+IFERROR(Y119/H119,"0")+IFERROR(Y120/H120,"0")</f>
        <v>0</v>
      </c>
      <c r="Z121" s="551">
        <f>IFERROR(IF(Z117="",0,Z117),"0")+IFERROR(IF(Z118="",0,Z118),"0")+IFERROR(IF(Z119="",0,Z119),"0")+IFERROR(IF(Z120="",0,Z120),"0")</f>
        <v>0</v>
      </c>
      <c r="AA121" s="552"/>
      <c r="AB121" s="552"/>
      <c r="AC121" s="552"/>
    </row>
    <row r="122" spans="1:68" hidden="1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51">
        <f>IFERROR(SUM(X117:X120),"0")</f>
        <v>0</v>
      </c>
      <c r="Y122" s="551">
        <f>IFERROR(SUM(Y117:Y120),"0")</f>
        <v>0</v>
      </c>
      <c r="Z122" s="37"/>
      <c r="AA122" s="552"/>
      <c r="AB122" s="552"/>
      <c r="AC122" s="552"/>
    </row>
    <row r="123" spans="1:68" ht="14.25" hidden="1" customHeight="1" x14ac:dyDescent="0.25">
      <c r="A123" s="553" t="s">
        <v>169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70</v>
      </c>
      <c r="Q126" s="558"/>
      <c r="R126" s="558"/>
      <c r="S126" s="558"/>
      <c r="T126" s="558"/>
      <c r="U126" s="558"/>
      <c r="V126" s="559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0" t="s">
        <v>231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102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72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70</v>
      </c>
      <c r="Q142" s="558"/>
      <c r="R142" s="558"/>
      <c r="S142" s="558"/>
      <c r="T142" s="558"/>
      <c r="U142" s="558"/>
      <c r="V142" s="559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0" t="s">
        <v>100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102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70</v>
      </c>
      <c r="Q147" s="558"/>
      <c r="R147" s="558"/>
      <c r="S147" s="558"/>
      <c r="T147" s="558"/>
      <c r="U147" s="558"/>
      <c r="V147" s="559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70</v>
      </c>
      <c r="Q148" s="558"/>
      <c r="R148" s="558"/>
      <c r="S148" s="558"/>
      <c r="T148" s="558"/>
      <c r="U148" s="558"/>
      <c r="V148" s="559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63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70</v>
      </c>
      <c r="Q153" s="558"/>
      <c r="R153" s="558"/>
      <c r="S153" s="558"/>
      <c r="T153" s="558"/>
      <c r="U153" s="558"/>
      <c r="V153" s="559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70</v>
      </c>
      <c r="Q154" s="558"/>
      <c r="R154" s="558"/>
      <c r="S154" s="558"/>
      <c r="T154" s="558"/>
      <c r="U154" s="558"/>
      <c r="V154" s="559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255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256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134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70</v>
      </c>
      <c r="Q159" s="558"/>
      <c r="R159" s="558"/>
      <c r="S159" s="558"/>
      <c r="T159" s="558"/>
      <c r="U159" s="558"/>
      <c r="V159" s="559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70</v>
      </c>
      <c r="Q160" s="558"/>
      <c r="R160" s="558"/>
      <c r="S160" s="558"/>
      <c r="T160" s="558"/>
      <c r="U160" s="558"/>
      <c r="V160" s="559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63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70</v>
      </c>
      <c r="Q171" s="558"/>
      <c r="R171" s="558"/>
      <c r="S171" s="558"/>
      <c r="T171" s="558"/>
      <c r="U171" s="558"/>
      <c r="V171" s="559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0</v>
      </c>
      <c r="Y171" s="551">
        <f>IFERROR(Y162/H162,"0")+IFERROR(Y163/H163,"0")+IFERROR(Y164/H164,"0")+IFERROR(Y165/H165,"0")+IFERROR(Y166/H166,"0")+IFERROR(Y167/H167,"0")+IFERROR(Y168/H168,"0")+IFERROR(Y169/H169,"0")+IFERROR(Y170/H170,"0")</f>
        <v>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2"/>
      <c r="AB171" s="552"/>
      <c r="AC171" s="552"/>
    </row>
    <row r="172" spans="1:68" hidden="1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70</v>
      </c>
      <c r="Q172" s="558"/>
      <c r="R172" s="558"/>
      <c r="S172" s="558"/>
      <c r="T172" s="558"/>
      <c r="U172" s="558"/>
      <c r="V172" s="559"/>
      <c r="W172" s="37" t="s">
        <v>68</v>
      </c>
      <c r="X172" s="551">
        <f>IFERROR(SUM(X162:X170),"0")</f>
        <v>0</v>
      </c>
      <c r="Y172" s="551">
        <f>IFERROR(SUM(Y162:Y170),"0")</f>
        <v>0</v>
      </c>
      <c r="Z172" s="37"/>
      <c r="AA172" s="552"/>
      <c r="AB172" s="552"/>
      <c r="AC172" s="552"/>
    </row>
    <row r="173" spans="1:68" ht="14.25" hidden="1" customHeight="1" x14ac:dyDescent="0.25">
      <c r="A173" s="553" t="s">
        <v>94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293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70</v>
      </c>
      <c r="Q181" s="558"/>
      <c r="R181" s="558"/>
      <c r="S181" s="558"/>
      <c r="T181" s="558"/>
      <c r="U181" s="558"/>
      <c r="V181" s="559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70</v>
      </c>
      <c r="Q182" s="558"/>
      <c r="R182" s="558"/>
      <c r="S182" s="558"/>
      <c r="T182" s="558"/>
      <c r="U182" s="558"/>
      <c r="V182" s="559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0" t="s">
        <v>296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70</v>
      </c>
      <c r="Q187" s="558"/>
      <c r="R187" s="558"/>
      <c r="S187" s="558"/>
      <c r="T187" s="558"/>
      <c r="U187" s="558"/>
      <c r="V187" s="559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134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70</v>
      </c>
      <c r="Q192" s="558"/>
      <c r="R192" s="558"/>
      <c r="S192" s="558"/>
      <c r="T192" s="558"/>
      <c r="U192" s="558"/>
      <c r="V192" s="559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70</v>
      </c>
      <c r="Q193" s="558"/>
      <c r="R193" s="558"/>
      <c r="S193" s="558"/>
      <c r="T193" s="558"/>
      <c r="U193" s="558"/>
      <c r="V193" s="559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63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0</v>
      </c>
      <c r="Y195" s="55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0</v>
      </c>
      <c r="Y196" s="55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70</v>
      </c>
      <c r="Q203" s="558"/>
      <c r="R203" s="558"/>
      <c r="S203" s="558"/>
      <c r="T203" s="558"/>
      <c r="U203" s="558"/>
      <c r="V203" s="559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0</v>
      </c>
      <c r="Y203" s="551">
        <f>IFERROR(Y195/H195,"0")+IFERROR(Y196/H196,"0")+IFERROR(Y197/H197,"0")+IFERROR(Y198/H198,"0")+IFERROR(Y199/H199,"0")+IFERROR(Y200/H200,"0")+IFERROR(Y201/H201,"0")+IFERROR(Y202/H202,"0")</f>
        <v>0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2"/>
      <c r="AB203" s="552"/>
      <c r="AC203" s="552"/>
    </row>
    <row r="204" spans="1:68" hidden="1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70</v>
      </c>
      <c r="Q204" s="558"/>
      <c r="R204" s="558"/>
      <c r="S204" s="558"/>
      <c r="T204" s="558"/>
      <c r="U204" s="558"/>
      <c r="V204" s="559"/>
      <c r="W204" s="37" t="s">
        <v>68</v>
      </c>
      <c r="X204" s="551">
        <f>IFERROR(SUM(X195:X202),"0")</f>
        <v>0</v>
      </c>
      <c r="Y204" s="551">
        <f>IFERROR(SUM(Y195:Y202),"0")</f>
        <v>0</v>
      </c>
      <c r="Z204" s="37"/>
      <c r="AA204" s="552"/>
      <c r="AB204" s="552"/>
      <c r="AC204" s="552"/>
    </row>
    <row r="205" spans="1:68" ht="14.25" hidden="1" customHeight="1" x14ac:dyDescent="0.25">
      <c r="A205" s="553" t="s">
        <v>72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0</v>
      </c>
      <c r="Y209" s="55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0</v>
      </c>
      <c r="Y211" s="55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68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70</v>
      </c>
      <c r="Q215" s="558"/>
      <c r="R215" s="558"/>
      <c r="S215" s="558"/>
      <c r="T215" s="558"/>
      <c r="U215" s="558"/>
      <c r="V215" s="559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0</v>
      </c>
      <c r="Y215" s="551">
        <f>IFERROR(Y206/H206,"0")+IFERROR(Y207/H207,"0")+IFERROR(Y208/H208,"0")+IFERROR(Y209/H209,"0")+IFERROR(Y210/H210,"0")+IFERROR(Y211/H211,"0")+IFERROR(Y212/H212,"0")+IFERROR(Y213/H213,"0")+IFERROR(Y214/H214,"0")</f>
        <v>0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2"/>
      <c r="AB215" s="552"/>
      <c r="AC215" s="552"/>
    </row>
    <row r="216" spans="1:68" hidden="1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68</v>
      </c>
      <c r="X216" s="551">
        <f>IFERROR(SUM(X206:X214),"0")</f>
        <v>0</v>
      </c>
      <c r="Y216" s="551">
        <f>IFERROR(SUM(Y206:Y214),"0")</f>
        <v>0</v>
      </c>
      <c r="Z216" s="37"/>
      <c r="AA216" s="552"/>
      <c r="AB216" s="552"/>
      <c r="AC216" s="552"/>
    </row>
    <row r="217" spans="1:68" ht="14.25" hidden="1" customHeight="1" x14ac:dyDescent="0.25">
      <c r="A217" s="553" t="s">
        <v>169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70</v>
      </c>
      <c r="Q220" s="558"/>
      <c r="R220" s="558"/>
      <c r="S220" s="558"/>
      <c r="T220" s="558"/>
      <c r="U220" s="558"/>
      <c r="V220" s="559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hidden="1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70</v>
      </c>
      <c r="Q221" s="558"/>
      <c r="R221" s="558"/>
      <c r="S221" s="558"/>
      <c r="T221" s="558"/>
      <c r="U221" s="558"/>
      <c r="V221" s="559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hidden="1" customHeight="1" x14ac:dyDescent="0.25">
      <c r="A222" s="600" t="s">
        <v>356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379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27" t="s">
        <v>382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384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1" t="s">
        <v>390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0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61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17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600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hidden="1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hidden="1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97" t="s">
        <v>536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hidden="1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0</v>
      </c>
      <c r="Y342" s="550">
        <f t="shared" ref="Y342:Y348" si="42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0</v>
      </c>
      <c r="BN342" s="64">
        <f t="shared" ref="BN342:BN348" si="44">IFERROR(Y342*I342/H342,"0")</f>
        <v>0</v>
      </c>
      <c r="BO342" s="64">
        <f t="shared" ref="BO342:BO348" si="45">IFERROR(1/J342*(X342/H342),"0")</f>
        <v>0</v>
      </c>
      <c r="BP342" s="64">
        <f t="shared" ref="BP342:BP348" si="46">IFERROR(1/J342*(Y342/H342),"0")</f>
        <v>0</v>
      </c>
    </row>
    <row r="343" spans="1:68" ht="27" hidden="1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0</v>
      </c>
      <c r="Y343" s="550">
        <f t="shared" si="42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0</v>
      </c>
      <c r="BN343" s="64">
        <f t="shared" si="44"/>
        <v>0</v>
      </c>
      <c r="BO343" s="64">
        <f t="shared" si="45"/>
        <v>0</v>
      </c>
      <c r="BP343" s="64">
        <f t="shared" si="46"/>
        <v>0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37.5" hidden="1" customHeight="1" x14ac:dyDescent="0.25">
      <c r="A345" s="54" t="s">
        <v>547</v>
      </c>
      <c r="B345" s="54" t="s">
        <v>548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0</v>
      </c>
      <c r="Y345" s="550">
        <f t="shared" si="42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0</v>
      </c>
      <c r="BN345" s="64">
        <f t="shared" si="44"/>
        <v>0</v>
      </c>
      <c r="BO345" s="64">
        <f t="shared" si="45"/>
        <v>0</v>
      </c>
      <c r="BP345" s="64">
        <f t="shared" si="46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hidden="1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0</v>
      </c>
      <c r="Y349" s="551">
        <f>IFERROR(Y342/H342,"0")+IFERROR(Y343/H343,"0")+IFERROR(Y344/H344,"0")+IFERROR(Y345/H345,"0")+IFERROR(Y346/H346,"0")+IFERROR(Y347/H347,"0")+IFERROR(Y348/H348,"0")</f>
        <v>0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552"/>
      <c r="AB349" s="552"/>
      <c r="AC349" s="552"/>
    </row>
    <row r="350" spans="1:68" hidden="1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0</v>
      </c>
      <c r="Y350" s="551">
        <f>IFERROR(SUM(Y342:Y348),"0")</f>
        <v>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755</v>
      </c>
      <c r="Y352" s="550">
        <f>IFERROR(IF(X352="",0,CEILING((X352/$H352),1)*$H352),"")</f>
        <v>765</v>
      </c>
      <c r="Z352" s="36">
        <f>IFERROR(IF(Y352=0,"",ROUNDUP(Y352/H352,0)*0.02175),"")</f>
        <v>1.1092499999999998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779.16</v>
      </c>
      <c r="BN352" s="64">
        <f>IFERROR(Y352*I352/H352,"0")</f>
        <v>789.48</v>
      </c>
      <c r="BO352" s="64">
        <f>IFERROR(1/J352*(X352/H352),"0")</f>
        <v>1.0486111111111112</v>
      </c>
      <c r="BP352" s="64">
        <f>IFERROR(1/J352*(Y352/H352),"0")</f>
        <v>1.0625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50.333333333333336</v>
      </c>
      <c r="Y354" s="551">
        <f>IFERROR(Y352/H352,"0")+IFERROR(Y353/H353,"0")</f>
        <v>51</v>
      </c>
      <c r="Z354" s="551">
        <f>IFERROR(IF(Z352="",0,Z352),"0")+IFERROR(IF(Z353="",0,Z353),"0")</f>
        <v>1.1092499999999998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755</v>
      </c>
      <c r="Y355" s="551">
        <f>IFERROR(SUM(Y352:Y353),"0")</f>
        <v>765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7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600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592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hidden="1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600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600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648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0" t="s">
        <v>657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hidden="1" customHeight="1" x14ac:dyDescent="0.25">
      <c r="A433" s="54" t="s">
        <v>659</v>
      </c>
      <c r="B433" s="54" t="s">
        <v>660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719</v>
      </c>
      <c r="Y435" s="550">
        <f t="shared" si="53"/>
        <v>723.36</v>
      </c>
      <c r="Z435" s="36">
        <f t="shared" si="54"/>
        <v>1.63852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768.02272727272725</v>
      </c>
      <c r="BN435" s="64">
        <f t="shared" si="56"/>
        <v>772.68</v>
      </c>
      <c r="BO435" s="64">
        <f t="shared" si="57"/>
        <v>1.3093677156177155</v>
      </c>
      <c r="BP435" s="64">
        <f t="shared" si="58"/>
        <v>1.3173076923076923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15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136.17424242424241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137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1.63852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719</v>
      </c>
      <c r="Y444" s="551">
        <f>IFERROR(SUM(Y430:Y442),"0")</f>
        <v>723.36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hidden="1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hidden="1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hidden="1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hidden="1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715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5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759</v>
      </c>
      <c r="Q501" s="591"/>
      <c r="R501" s="591"/>
      <c r="S501" s="591"/>
      <c r="T501" s="591"/>
      <c r="U501" s="591"/>
      <c r="V501" s="592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2189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2223.6600000000003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760</v>
      </c>
      <c r="Q502" s="591"/>
      <c r="R502" s="591"/>
      <c r="S502" s="591"/>
      <c r="T502" s="591"/>
      <c r="U502" s="591"/>
      <c r="V502" s="592"/>
      <c r="W502" s="37" t="s">
        <v>68</v>
      </c>
      <c r="X502" s="551">
        <f>IFERROR(SUM(BM22:BM498),"0")</f>
        <v>2291.4605050505052</v>
      </c>
      <c r="Y502" s="551">
        <f>IFERROR(SUM(BN22:BN498),"0")</f>
        <v>2327.5650000000001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761</v>
      </c>
      <c r="Q503" s="591"/>
      <c r="R503" s="591"/>
      <c r="S503" s="591"/>
      <c r="T503" s="591"/>
      <c r="U503" s="591"/>
      <c r="V503" s="592"/>
      <c r="W503" s="37" t="s">
        <v>762</v>
      </c>
      <c r="X503" s="38">
        <f>ROUNDUP(SUM(BO22:BO498),0)</f>
        <v>4</v>
      </c>
      <c r="Y503" s="38">
        <f>ROUNDUP(SUM(BP22:BP498),0)</f>
        <v>4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763</v>
      </c>
      <c r="Q504" s="591"/>
      <c r="R504" s="591"/>
      <c r="S504" s="591"/>
      <c r="T504" s="591"/>
      <c r="U504" s="591"/>
      <c r="V504" s="592"/>
      <c r="W504" s="37" t="s">
        <v>68</v>
      </c>
      <c r="X504" s="551">
        <f>GrossWeightTotal+PalletQtyTotal*25</f>
        <v>2391.4605050505052</v>
      </c>
      <c r="Y504" s="551">
        <f>GrossWeightTotalR+PalletQtyTotalR*25</f>
        <v>2427.5650000000001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764</v>
      </c>
      <c r="Q505" s="591"/>
      <c r="R505" s="591"/>
      <c r="S505" s="591"/>
      <c r="T505" s="591"/>
      <c r="U505" s="591"/>
      <c r="V505" s="592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262.43350168350167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266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765</v>
      </c>
      <c r="Q506" s="591"/>
      <c r="R506" s="591"/>
      <c r="S506" s="591"/>
      <c r="T506" s="591"/>
      <c r="U506" s="591"/>
      <c r="V506" s="592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4.0588899999999999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3" t="s">
        <v>100</v>
      </c>
      <c r="D508" s="670"/>
      <c r="E508" s="670"/>
      <c r="F508" s="670"/>
      <c r="G508" s="670"/>
      <c r="H508" s="671"/>
      <c r="I508" s="573" t="s">
        <v>255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536</v>
      </c>
      <c r="U508" s="671"/>
      <c r="V508" s="573" t="s">
        <v>592</v>
      </c>
      <c r="W508" s="670"/>
      <c r="X508" s="670"/>
      <c r="Y508" s="671"/>
      <c r="Z508" s="546" t="s">
        <v>648</v>
      </c>
      <c r="AA508" s="573" t="s">
        <v>715</v>
      </c>
      <c r="AB508" s="671"/>
      <c r="AC508" s="52"/>
      <c r="AF508" s="547"/>
    </row>
    <row r="509" spans="1:68" ht="14.25" customHeight="1" thickTop="1" x14ac:dyDescent="0.2">
      <c r="A509" s="629" t="s">
        <v>768</v>
      </c>
      <c r="B509" s="573" t="s">
        <v>62</v>
      </c>
      <c r="C509" s="573" t="s">
        <v>101</v>
      </c>
      <c r="D509" s="573" t="s">
        <v>116</v>
      </c>
      <c r="E509" s="573" t="s">
        <v>176</v>
      </c>
      <c r="F509" s="573" t="s">
        <v>198</v>
      </c>
      <c r="G509" s="573" t="s">
        <v>231</v>
      </c>
      <c r="H509" s="573" t="s">
        <v>100</v>
      </c>
      <c r="I509" s="573" t="s">
        <v>256</v>
      </c>
      <c r="J509" s="573" t="s">
        <v>296</v>
      </c>
      <c r="K509" s="573" t="s">
        <v>356</v>
      </c>
      <c r="L509" s="573" t="s">
        <v>395</v>
      </c>
      <c r="M509" s="573" t="s">
        <v>411</v>
      </c>
      <c r="N509" s="547"/>
      <c r="O509" s="573" t="s">
        <v>425</v>
      </c>
      <c r="P509" s="573" t="s">
        <v>435</v>
      </c>
      <c r="Q509" s="573" t="s">
        <v>442</v>
      </c>
      <c r="R509" s="573" t="s">
        <v>447</v>
      </c>
      <c r="S509" s="573" t="s">
        <v>526</v>
      </c>
      <c r="T509" s="573" t="s">
        <v>537</v>
      </c>
      <c r="U509" s="573" t="s">
        <v>572</v>
      </c>
      <c r="V509" s="573" t="s">
        <v>593</v>
      </c>
      <c r="W509" s="573" t="s">
        <v>625</v>
      </c>
      <c r="X509" s="573" t="s">
        <v>640</v>
      </c>
      <c r="Y509" s="573" t="s">
        <v>644</v>
      </c>
      <c r="Z509" s="573" t="s">
        <v>648</v>
      </c>
      <c r="AA509" s="573" t="s">
        <v>715</v>
      </c>
      <c r="AB509" s="573" t="s">
        <v>754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140.4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1" s="46">
        <f>IFERROR(Y89*1,"0")+IFERROR(Y90*1,"0")+IFERROR(Y91*1,"0")+IFERROR(Y95*1,"0")+IFERROR(Y96*1,"0")+IFERROR(Y97*1,"0")+IFERROR(Y98*1,"0")+IFERROR(Y99*1,"0")</f>
        <v>259.20000000000005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335.70000000000005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765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723.36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2,69"/>
        <filter val="136,17"/>
        <filter val="137,00"/>
        <filter val="2 189,00"/>
        <filter val="2 291,46"/>
        <filter val="2 391,46"/>
        <filter val="23,06"/>
        <filter val="249,00"/>
        <filter val="254,00"/>
        <filter val="262,43"/>
        <filter val="329,00"/>
        <filter val="4"/>
        <filter val="40,19"/>
        <filter val="50,33"/>
        <filter val="719,00"/>
        <filter val="75,00"/>
        <filter val="755,00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2025-09-03T11:21:19Z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