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3B8D191-A4A1-4095-97B9-C0FEC73EF4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Y349" i="1" s="1"/>
  <c r="P343" i="1"/>
  <c r="BP342" i="1"/>
  <c r="BO342" i="1"/>
  <c r="BN342" i="1"/>
  <c r="BM342" i="1"/>
  <c r="Z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BP218" i="1" s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77" i="1" s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Y142" i="1" s="1"/>
  <c r="P140" i="1"/>
  <c r="X138" i="1"/>
  <c r="X137" i="1"/>
  <c r="BO136" i="1"/>
  <c r="BM136" i="1"/>
  <c r="Y136" i="1"/>
  <c r="BP136" i="1" s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169" i="1" l="1"/>
  <c r="BN169" i="1"/>
  <c r="Z169" i="1"/>
  <c r="BP206" i="1"/>
  <c r="BN206" i="1"/>
  <c r="Z206" i="1"/>
  <c r="BP229" i="1"/>
  <c r="BN229" i="1"/>
  <c r="Z229" i="1"/>
  <c r="BP243" i="1"/>
  <c r="BN243" i="1"/>
  <c r="Z243" i="1"/>
  <c r="BP260" i="1"/>
  <c r="BN260" i="1"/>
  <c r="Z260" i="1"/>
  <c r="BP301" i="1"/>
  <c r="BN301" i="1"/>
  <c r="Z301" i="1"/>
  <c r="BP334" i="1"/>
  <c r="BN334" i="1"/>
  <c r="Z334" i="1"/>
  <c r="BP389" i="1"/>
  <c r="BN389" i="1"/>
  <c r="Z389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P430" i="1"/>
  <c r="BN430" i="1"/>
  <c r="Z430" i="1"/>
  <c r="BP446" i="1"/>
  <c r="BN446" i="1"/>
  <c r="Z446" i="1"/>
  <c r="BP476" i="1"/>
  <c r="BN476" i="1"/>
  <c r="Z476" i="1"/>
  <c r="B511" i="1"/>
  <c r="X503" i="1"/>
  <c r="Y33" i="1"/>
  <c r="Z35" i="1"/>
  <c r="Z36" i="1" s="1"/>
  <c r="BN35" i="1"/>
  <c r="BP35" i="1"/>
  <c r="Y36" i="1"/>
  <c r="Z41" i="1"/>
  <c r="BN41" i="1"/>
  <c r="Z56" i="1"/>
  <c r="BN56" i="1"/>
  <c r="Z70" i="1"/>
  <c r="BN70" i="1"/>
  <c r="Y80" i="1"/>
  <c r="Z84" i="1"/>
  <c r="BN84" i="1"/>
  <c r="Z105" i="1"/>
  <c r="BN105" i="1"/>
  <c r="Z117" i="1"/>
  <c r="BN117" i="1"/>
  <c r="Z136" i="1"/>
  <c r="BN136" i="1"/>
  <c r="BP151" i="1"/>
  <c r="BN151" i="1"/>
  <c r="Z151" i="1"/>
  <c r="BP196" i="1"/>
  <c r="BN196" i="1"/>
  <c r="Z196" i="1"/>
  <c r="BP214" i="1"/>
  <c r="BN214" i="1"/>
  <c r="Z214" i="1"/>
  <c r="Y240" i="1"/>
  <c r="Y239" i="1"/>
  <c r="BP238" i="1"/>
  <c r="BN238" i="1"/>
  <c r="Z238" i="1"/>
  <c r="Z239" i="1" s="1"/>
  <c r="BP242" i="1"/>
  <c r="BN242" i="1"/>
  <c r="Z242" i="1"/>
  <c r="BP259" i="1"/>
  <c r="BN259" i="1"/>
  <c r="Z259" i="1"/>
  <c r="BP268" i="1"/>
  <c r="BN268" i="1"/>
  <c r="Z268" i="1"/>
  <c r="BP289" i="1"/>
  <c r="BN289" i="1"/>
  <c r="Z289" i="1"/>
  <c r="BP323" i="1"/>
  <c r="BN323" i="1"/>
  <c r="Z323" i="1"/>
  <c r="BP346" i="1"/>
  <c r="BN346" i="1"/>
  <c r="Z346" i="1"/>
  <c r="BP397" i="1"/>
  <c r="BN397" i="1"/>
  <c r="Z397" i="1"/>
  <c r="BP433" i="1"/>
  <c r="BN433" i="1"/>
  <c r="Z433" i="1"/>
  <c r="BP456" i="1"/>
  <c r="BN456" i="1"/>
  <c r="Z456" i="1"/>
  <c r="BP477" i="1"/>
  <c r="BN477" i="1"/>
  <c r="Z477" i="1"/>
  <c r="I511" i="1"/>
  <c r="Y171" i="1"/>
  <c r="BP291" i="1"/>
  <c r="BN291" i="1"/>
  <c r="Z291" i="1"/>
  <c r="BP307" i="1"/>
  <c r="BN307" i="1"/>
  <c r="Z307" i="1"/>
  <c r="BP320" i="1"/>
  <c r="BN320" i="1"/>
  <c r="Z320" i="1"/>
  <c r="Y331" i="1"/>
  <c r="BP327" i="1"/>
  <c r="BN327" i="1"/>
  <c r="Z327" i="1"/>
  <c r="BP344" i="1"/>
  <c r="BN344" i="1"/>
  <c r="Z344" i="1"/>
  <c r="BP358" i="1"/>
  <c r="BN358" i="1"/>
  <c r="Z358" i="1"/>
  <c r="BP369" i="1"/>
  <c r="BN369" i="1"/>
  <c r="Z369" i="1"/>
  <c r="Y375" i="1"/>
  <c r="Y374" i="1"/>
  <c r="BP373" i="1"/>
  <c r="BN373" i="1"/>
  <c r="Z373" i="1"/>
  <c r="Z374" i="1" s="1"/>
  <c r="BP377" i="1"/>
  <c r="BN377" i="1"/>
  <c r="Z377" i="1"/>
  <c r="BP395" i="1"/>
  <c r="BN395" i="1"/>
  <c r="Z395" i="1"/>
  <c r="BP414" i="1"/>
  <c r="BN414" i="1"/>
  <c r="Z414" i="1"/>
  <c r="BP442" i="1"/>
  <c r="BN442" i="1"/>
  <c r="Z442" i="1"/>
  <c r="BP454" i="1"/>
  <c r="BN454" i="1"/>
  <c r="Z454" i="1"/>
  <c r="BP472" i="1"/>
  <c r="BN472" i="1"/>
  <c r="Z472" i="1"/>
  <c r="BP493" i="1"/>
  <c r="BN493" i="1"/>
  <c r="Z493" i="1"/>
  <c r="X502" i="1"/>
  <c r="X504" i="1" s="1"/>
  <c r="X505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BP74" i="1"/>
  <c r="Z78" i="1"/>
  <c r="BN78" i="1"/>
  <c r="Z89" i="1"/>
  <c r="BN89" i="1"/>
  <c r="Y100" i="1"/>
  <c r="Z98" i="1"/>
  <c r="BN98" i="1"/>
  <c r="F511" i="1"/>
  <c r="Z107" i="1"/>
  <c r="BN107" i="1"/>
  <c r="Y115" i="1"/>
  <c r="Z113" i="1"/>
  <c r="BN113" i="1"/>
  <c r="Y121" i="1"/>
  <c r="Z119" i="1"/>
  <c r="BN119" i="1"/>
  <c r="Z130" i="1"/>
  <c r="BN130" i="1"/>
  <c r="Z140" i="1"/>
  <c r="BN140" i="1"/>
  <c r="BP140" i="1"/>
  <c r="H511" i="1"/>
  <c r="Y153" i="1"/>
  <c r="Z163" i="1"/>
  <c r="BN163" i="1"/>
  <c r="Z167" i="1"/>
  <c r="BN167" i="1"/>
  <c r="Z175" i="1"/>
  <c r="BN175" i="1"/>
  <c r="J511" i="1"/>
  <c r="Z190" i="1"/>
  <c r="BN190" i="1"/>
  <c r="BP190" i="1"/>
  <c r="Y204" i="1"/>
  <c r="Z198" i="1"/>
  <c r="BN198" i="1"/>
  <c r="Z202" i="1"/>
  <c r="BN202" i="1"/>
  <c r="Z208" i="1"/>
  <c r="BN208" i="1"/>
  <c r="Z212" i="1"/>
  <c r="BN212" i="1"/>
  <c r="Z218" i="1"/>
  <c r="BN218" i="1"/>
  <c r="Z227" i="1"/>
  <c r="BN227" i="1"/>
  <c r="Y247" i="1"/>
  <c r="Z245" i="1"/>
  <c r="BN245" i="1"/>
  <c r="Y246" i="1"/>
  <c r="Z250" i="1"/>
  <c r="BN250" i="1"/>
  <c r="Z254" i="1"/>
  <c r="BN254" i="1"/>
  <c r="BP299" i="1"/>
  <c r="BN299" i="1"/>
  <c r="Z299" i="1"/>
  <c r="BP315" i="1"/>
  <c r="BN315" i="1"/>
  <c r="Z315" i="1"/>
  <c r="BP321" i="1"/>
  <c r="BN321" i="1"/>
  <c r="Z321" i="1"/>
  <c r="Y330" i="1"/>
  <c r="BP336" i="1"/>
  <c r="BN336" i="1"/>
  <c r="Z336" i="1"/>
  <c r="BP348" i="1"/>
  <c r="BN348" i="1"/>
  <c r="Z348" i="1"/>
  <c r="BP391" i="1"/>
  <c r="BN391" i="1"/>
  <c r="Z391" i="1"/>
  <c r="Y403" i="1"/>
  <c r="BP401" i="1"/>
  <c r="BN401" i="1"/>
  <c r="Z401" i="1"/>
  <c r="BP435" i="1"/>
  <c r="BN435" i="1"/>
  <c r="Z435" i="1"/>
  <c r="BP448" i="1"/>
  <c r="BN448" i="1"/>
  <c r="Z448" i="1"/>
  <c r="BP462" i="1"/>
  <c r="BN462" i="1"/>
  <c r="Z462" i="1"/>
  <c r="BP483" i="1"/>
  <c r="BN483" i="1"/>
  <c r="Z483" i="1"/>
  <c r="Y354" i="1"/>
  <c r="U511" i="1"/>
  <c r="Y370" i="1"/>
  <c r="Y458" i="1"/>
  <c r="Y489" i="1"/>
  <c r="H9" i="1"/>
  <c r="A10" i="1"/>
  <c r="Y24" i="1"/>
  <c r="Y32" i="1"/>
  <c r="Y44" i="1"/>
  <c r="Y59" i="1"/>
  <c r="Y65" i="1"/>
  <c r="Y71" i="1"/>
  <c r="Y81" i="1"/>
  <c r="Y85" i="1"/>
  <c r="Y92" i="1"/>
  <c r="Y101" i="1"/>
  <c r="Y108" i="1"/>
  <c r="Y114" i="1"/>
  <c r="Y122" i="1"/>
  <c r="Y126" i="1"/>
  <c r="Y133" i="1"/>
  <c r="Y137" i="1"/>
  <c r="Y143" i="1"/>
  <c r="Y148" i="1"/>
  <c r="Y154" i="1"/>
  <c r="Y160" i="1"/>
  <c r="Y172" i="1"/>
  <c r="Y178" i="1"/>
  <c r="Y182" i="1"/>
  <c r="Y187" i="1"/>
  <c r="Y193" i="1"/>
  <c r="Y203" i="1"/>
  <c r="Y215" i="1"/>
  <c r="BP219" i="1"/>
  <c r="BN219" i="1"/>
  <c r="Z219" i="1"/>
  <c r="Y221" i="1"/>
  <c r="K511" i="1"/>
  <c r="Y231" i="1"/>
  <c r="BP224" i="1"/>
  <c r="BN224" i="1"/>
  <c r="Z224" i="1"/>
  <c r="BP228" i="1"/>
  <c r="BN228" i="1"/>
  <c r="Z228" i="1"/>
  <c r="BP251" i="1"/>
  <c r="BN251" i="1"/>
  <c r="Z251" i="1"/>
  <c r="Y255" i="1"/>
  <c r="BP261" i="1"/>
  <c r="BN261" i="1"/>
  <c r="Z261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BP335" i="1"/>
  <c r="BN335" i="1"/>
  <c r="Z335" i="1"/>
  <c r="BP345" i="1"/>
  <c r="BN345" i="1"/>
  <c r="Z345" i="1"/>
  <c r="BP353" i="1"/>
  <c r="BN353" i="1"/>
  <c r="Z353" i="1"/>
  <c r="Z354" i="1" s="1"/>
  <c r="Y355" i="1"/>
  <c r="Y359" i="1"/>
  <c r="Y360" i="1"/>
  <c r="BP357" i="1"/>
  <c r="BN357" i="1"/>
  <c r="Z357" i="1"/>
  <c r="BP413" i="1"/>
  <c r="BN413" i="1"/>
  <c r="Z413" i="1"/>
  <c r="W511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BN42" i="1"/>
  <c r="Y45" i="1"/>
  <c r="D511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BN69" i="1"/>
  <c r="Z75" i="1"/>
  <c r="BN75" i="1"/>
  <c r="Z77" i="1"/>
  <c r="BN77" i="1"/>
  <c r="Z79" i="1"/>
  <c r="BN79" i="1"/>
  <c r="Z83" i="1"/>
  <c r="BN83" i="1"/>
  <c r="BP83" i="1"/>
  <c r="E511" i="1"/>
  <c r="Z90" i="1"/>
  <c r="BN90" i="1"/>
  <c r="Y93" i="1"/>
  <c r="Z95" i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4" i="1"/>
  <c r="Z126" i="1" s="1"/>
  <c r="BN124" i="1"/>
  <c r="BP124" i="1"/>
  <c r="G511" i="1"/>
  <c r="Z131" i="1"/>
  <c r="BN131" i="1"/>
  <c r="Y132" i="1"/>
  <c r="Z135" i="1"/>
  <c r="Z137" i="1" s="1"/>
  <c r="BN135" i="1"/>
  <c r="BP135" i="1"/>
  <c r="Z141" i="1"/>
  <c r="BN141" i="1"/>
  <c r="Z146" i="1"/>
  <c r="Z147" i="1" s="1"/>
  <c r="BN146" i="1"/>
  <c r="BP146" i="1"/>
  <c r="Y147" i="1"/>
  <c r="Z150" i="1"/>
  <c r="BN150" i="1"/>
  <c r="BP150" i="1"/>
  <c r="Z152" i="1"/>
  <c r="BN152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Z174" i="1"/>
  <c r="BN174" i="1"/>
  <c r="BP174" i="1"/>
  <c r="Z176" i="1"/>
  <c r="BN176" i="1"/>
  <c r="Z180" i="1"/>
  <c r="Z181" i="1" s="1"/>
  <c r="BN180" i="1"/>
  <c r="BP180" i="1"/>
  <c r="Z185" i="1"/>
  <c r="Z187" i="1" s="1"/>
  <c r="BN185" i="1"/>
  <c r="BP185" i="1"/>
  <c r="Y188" i="1"/>
  <c r="Z191" i="1"/>
  <c r="BN191" i="1"/>
  <c r="Z195" i="1"/>
  <c r="BN195" i="1"/>
  <c r="BP195" i="1"/>
  <c r="Z197" i="1"/>
  <c r="BN197" i="1"/>
  <c r="Z199" i="1"/>
  <c r="BN199" i="1"/>
  <c r="Z201" i="1"/>
  <c r="BN201" i="1"/>
  <c r="Y216" i="1"/>
  <c r="Z207" i="1"/>
  <c r="BN207" i="1"/>
  <c r="Z209" i="1"/>
  <c r="BN209" i="1"/>
  <c r="Z211" i="1"/>
  <c r="BN211" i="1"/>
  <c r="BP213" i="1"/>
  <c r="BN213" i="1"/>
  <c r="Z213" i="1"/>
  <c r="Y220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Y264" i="1"/>
  <c r="Y270" i="1"/>
  <c r="BP267" i="1"/>
  <c r="BN267" i="1"/>
  <c r="Z267" i="1"/>
  <c r="Z270" i="1" s="1"/>
  <c r="O511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Y324" i="1"/>
  <c r="BP328" i="1"/>
  <c r="BN328" i="1"/>
  <c r="Z328" i="1"/>
  <c r="Z330" i="1" s="1"/>
  <c r="S511" i="1"/>
  <c r="Y337" i="1"/>
  <c r="BP343" i="1"/>
  <c r="BN343" i="1"/>
  <c r="Z343" i="1"/>
  <c r="BP347" i="1"/>
  <c r="BN347" i="1"/>
  <c r="Z347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Y398" i="1"/>
  <c r="BP392" i="1"/>
  <c r="BN392" i="1"/>
  <c r="Z392" i="1"/>
  <c r="BP396" i="1"/>
  <c r="BN396" i="1"/>
  <c r="Z396" i="1"/>
  <c r="BP432" i="1"/>
  <c r="BN432" i="1"/>
  <c r="Z432" i="1"/>
  <c r="Y443" i="1"/>
  <c r="BP436" i="1"/>
  <c r="BN436" i="1"/>
  <c r="Z436" i="1"/>
  <c r="BP439" i="1"/>
  <c r="BN439" i="1"/>
  <c r="Z439" i="1"/>
  <c r="BP447" i="1"/>
  <c r="BN447" i="1"/>
  <c r="Z447" i="1"/>
  <c r="Z449" i="1" s="1"/>
  <c r="Y449" i="1"/>
  <c r="AB511" i="1"/>
  <c r="Y499" i="1"/>
  <c r="BP498" i="1"/>
  <c r="BN498" i="1"/>
  <c r="Z498" i="1"/>
  <c r="Z499" i="1" s="1"/>
  <c r="Y500" i="1"/>
  <c r="L511" i="1"/>
  <c r="Y256" i="1"/>
  <c r="M511" i="1"/>
  <c r="Y263" i="1"/>
  <c r="Y338" i="1"/>
  <c r="T511" i="1"/>
  <c r="Y350" i="1"/>
  <c r="BP368" i="1"/>
  <c r="BN368" i="1"/>
  <c r="Z368" i="1"/>
  <c r="Y379" i="1"/>
  <c r="BP390" i="1"/>
  <c r="BN390" i="1"/>
  <c r="Z390" i="1"/>
  <c r="BP394" i="1"/>
  <c r="BN394" i="1"/>
  <c r="Z394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Z489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Y490" i="1"/>
  <c r="Y495" i="1"/>
  <c r="BP492" i="1"/>
  <c r="BN492" i="1"/>
  <c r="Z492" i="1"/>
  <c r="Z494" i="1" s="1"/>
  <c r="Z403" i="1" l="1"/>
  <c r="Z349" i="1"/>
  <c r="Z317" i="1"/>
  <c r="Z311" i="1"/>
  <c r="Z246" i="1"/>
  <c r="Z192" i="1"/>
  <c r="Z142" i="1"/>
  <c r="Z132" i="1"/>
  <c r="Z92" i="1"/>
  <c r="Z85" i="1"/>
  <c r="Z71" i="1"/>
  <c r="Z44" i="1"/>
  <c r="Z359" i="1"/>
  <c r="Z337" i="1"/>
  <c r="Z220" i="1"/>
  <c r="Z443" i="1"/>
  <c r="Z215" i="1"/>
  <c r="Z121" i="1"/>
  <c r="Z80" i="1"/>
  <c r="Z58" i="1"/>
  <c r="Z263" i="1"/>
  <c r="Z415" i="1"/>
  <c r="Z370" i="1"/>
  <c r="Z255" i="1"/>
  <c r="Z171" i="1"/>
  <c r="Z100" i="1"/>
  <c r="Z65" i="1"/>
  <c r="Y503" i="1"/>
  <c r="Z303" i="1"/>
  <c r="Z293" i="1"/>
  <c r="Z473" i="1"/>
  <c r="Z398" i="1"/>
  <c r="Z203" i="1"/>
  <c r="Z177" i="1"/>
  <c r="Z153" i="1"/>
  <c r="Z108" i="1"/>
  <c r="Z32" i="1"/>
  <c r="Y505" i="1"/>
  <c r="Y502" i="1"/>
  <c r="Z231" i="1"/>
  <c r="Y501" i="1"/>
  <c r="Y504" i="1" l="1"/>
  <c r="Z506" i="1"/>
</calcChain>
</file>

<file path=xl/sharedStrings.xml><?xml version="1.0" encoding="utf-8"?>
<sst xmlns="http://schemas.openxmlformats.org/spreadsheetml/2006/main" count="2208" uniqueCount="807">
  <si>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</si>
  <si>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</si>
  <si>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</si>
  <si>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</si>
  <si>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</si>
  <si>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</si>
  <si>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</si>
  <si>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</si>
  <si>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</si>
  <si>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</si>
  <si>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</si>
  <si>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</si>
  <si>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</si>
  <si>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</si>
  <si>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</si>
  <si>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</si>
  <si>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</si>
  <si>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</si>
  <si>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</si>
  <si>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</si>
  <si>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</si>
  <si>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</si>
  <si>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</si>
  <si>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</si>
  <si>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</si>
  <si>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</si>
  <si>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</si>
  <si>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</si>
  <si>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</si>
  <si>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</si>
  <si>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</si>
  <si>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</si>
  <si>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</si>
  <si>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</si>
  <si>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</si>
  <si>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</si>
  <si>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</si>
  <si>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</si>
  <si>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</si>
  <si>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</si>
  <si>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</si>
  <si>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</si>
  <si>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</si>
  <si>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</si>
  <si>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</si>
  <si>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</si>
  <si>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</si>
  <si>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</si>
  <si>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</si>
  <si>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</si>
  <si>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</si>
  <si>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</si>
  <si>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</si>
  <si>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</si>
  <si>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</si>
  <si>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</si>
  <si>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</si>
  <si>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</si>
  <si>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</si>
  <si>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</si>
  <si>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</si>
  <si>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</si>
  <si>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</si>
  <si>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</si>
  <si>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</si>
  <si>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</si>
  <si>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</si>
  <si>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</si>
  <si>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</si>
  <si>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</si>
  <si>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</si>
  <si>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</si>
  <si>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</si>
  <si>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</si>
  <si>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</si>
  <si>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</si>
  <si>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</si>
  <si>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</si>
  <si>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</si>
  <si>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</si>
  <si>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</si>
  <si>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</si>
  <si>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</si>
  <si>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</si>
  <si>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</si>
  <si>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</si>
  <si>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</si>
  <si>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</si>
  <si>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</si>
  <si>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</si>
  <si>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</si>
  <si>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</si>
  <si>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</si>
  <si>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</si>
  <si>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</si>
  <si>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</si>
  <si>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</si>
  <si>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</si>
  <si>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</si>
  <si>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</si>
  <si>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</si>
  <si>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</si>
  <si>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</si>
  <si>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</si>
  <si>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</si>
  <si>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</si>
  <si>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</si>
  <si>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</si>
  <si>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</si>
  <si>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</si>
  <si>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</si>
  <si>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</si>
  <si>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</si>
  <si>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</si>
  <si>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</si>
  <si>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</si>
  <si>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</si>
  <si>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</si>
  <si>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</si>
  <si>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</si>
  <si>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</si>
  <si>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</si>
  <si>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</si>
  <si>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</si>
  <si>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</si>
  <si>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</si>
  <si>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</si>
  <si>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</si>
  <si>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</si>
  <si>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</si>
  <si>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</si>
  <si>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</si>
  <si>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</si>
  <si>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</si>
  <si>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</si>
  <si>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</si>
  <si>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</si>
  <si>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</si>
  <si>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</si>
  <si>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</si>
  <si>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</si>
  <si>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</si>
  <si>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</si>
  <si>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</si>
  <si>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</si>
  <si>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</si>
  <si>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</si>
  <si>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</si>
  <si>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</si>
  <si>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</si>
  <si>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</si>
  <si>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</si>
  <si>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</si>
  <si>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</si>
  <si>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</si>
  <si>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</si>
  <si>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</si>
  <si>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</si>
  <si>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</si>
  <si>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</si>
  <si>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</si>
  <si>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</si>
  <si>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</si>
  <si>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</si>
  <si>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</si>
  <si>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</si>
  <si>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</si>
  <si>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</si>
  <si>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</si>
  <si>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</si>
  <si>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</si>
  <si>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</si>
  <si>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</si>
  <si>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</si>
  <si>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</si>
  <si>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</si>
  <si>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</si>
  <si>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</si>
  <si>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</si>
  <si>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</si>
  <si>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</si>
  <si>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</si>
  <si>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</si>
  <si>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</si>
  <si>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</si>
  <si>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</si>
  <si>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</si>
  <si>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</si>
  <si>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</si>
  <si>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</si>
  <si>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</si>
  <si>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</si>
  <si>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</si>
  <si>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</si>
  <si>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</si>
  <si>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</si>
  <si>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</si>
  <si>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</si>
  <si>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</si>
  <si>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</si>
  <si>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</si>
  <si>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</si>
  <si>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</si>
  <si>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</si>
  <si>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</si>
  <si>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</si>
  <si>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</si>
  <si>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</si>
  <si>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</si>
  <si>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</si>
  <si>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</si>
  <si>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</si>
  <si>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</si>
  <si>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</si>
  <si>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</si>
  <si>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</si>
  <si>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</si>
  <si>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</si>
  <si>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</si>
  <si>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</si>
  <si>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</si>
  <si>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</si>
  <si>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</si>
  <si>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</si>
  <si>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</si>
  <si>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</si>
  <si>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</si>
  <si>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</si>
  <si>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</si>
  <si>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</si>
  <si>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</si>
  <si>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</si>
  <si>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</si>
  <si>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</si>
  <si>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</si>
  <si>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</si>
  <si>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</si>
  <si>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</si>
  <si>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</si>
  <si>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</si>
  <si>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</si>
  <si>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</si>
  <si>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</si>
  <si>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</si>
  <si>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</si>
  <si>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</si>
  <si>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</si>
  <si>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</si>
  <si>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</si>
  <si>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</si>
  <si>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</si>
  <si>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</si>
  <si>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</si>
  <si>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</si>
  <si>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</si>
  <si>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</si>
  <si>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</si>
  <si>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</si>
  <si>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</si>
  <si>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</si>
  <si>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</si>
  <si>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</si>
  <si>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</si>
  <si>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</si>
  <si>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</si>
  <si>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</si>
  <si>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</si>
  <si>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</si>
  <si>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</si>
  <si>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</si>
  <si>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</si>
  <si>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</si>
  <si>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</si>
  <si>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</si>
  <si>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</si>
  <si>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</si>
  <si>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</si>
  <si>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</si>
  <si>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</si>
  <si>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</si>
  <si>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</si>
  <si>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</si>
  <si>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</si>
  <si>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</si>
  <si>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</si>
  <si>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</si>
  <si>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</si>
  <si>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</si>
  <si>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</si>
  <si>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</si>
  <si>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</si>
  <si>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</si>
  <si>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</si>
  <si>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</si>
  <si>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</si>
  <si>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</si>
  <si>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</si>
  <si>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</si>
  <si>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</si>
  <si>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</si>
  <si>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</si>
  <si>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</si>
  <si>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</si>
  <si>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</si>
  <si>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</si>
  <si>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</si>
  <si>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</si>
  <si>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</si>
  <si>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</si>
  <si>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</si>
  <si>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</si>
  <si>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</si>
  <si>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</si>
  <si>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</si>
  <si>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</si>
  <si>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</si>
  <si>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</si>
  <si>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</si>
  <si>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</si>
  <si>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</si>
  <si>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</si>
  <si>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</si>
  <si>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</si>
  <si>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</si>
  <si>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</si>
  <si>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</si>
  <si>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</si>
  <si>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</si>
  <si>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</si>
  <si>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</si>
  <si>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</si>
  <si>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</si>
  <si>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</si>
  <si>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</si>
  <si>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</si>
  <si>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</si>
  <si>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</si>
  <si>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</si>
  <si>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</si>
  <si>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</si>
  <si>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</si>
  <si>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</si>
  <si>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</si>
  <si>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</si>
  <si>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</si>
  <si>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</si>
  <si>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</si>
  <si>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</si>
  <si>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</si>
  <si>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</si>
  <si>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</si>
  <si>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</si>
  <si>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</si>
  <si>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</si>
  <si>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</si>
  <si>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</si>
  <si>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</si>
  <si>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</si>
  <si>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</si>
  <si>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</si>
  <si>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</si>
  <si>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</si>
  <si>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</si>
  <si>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</si>
  <si>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</si>
  <si>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</si>
  <si>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</si>
  <si>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</si>
  <si>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</si>
  <si>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</si>
  <si>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</si>
  <si>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</si>
  <si>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</si>
  <si>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</si>
  <si>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</si>
  <si>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</si>
  <si>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</si>
  <si>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</si>
  <si>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</si>
  <si>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</si>
  <si>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</si>
  <si>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</si>
  <si>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</si>
  <si>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</si>
  <si>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</si>
  <si>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</si>
  <si>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</si>
  <si>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</si>
  <si>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</si>
  <si>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</si>
  <si>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</si>
  <si>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</si>
  <si>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</si>
  <si>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</si>
  <si>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</si>
  <si>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</si>
  <si>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</si>
  <si>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</si>
  <si>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</si>
  <si>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</si>
  <si>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</si>
  <si>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</si>
  <si>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</si>
  <si>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</si>
  <si>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</si>
  <si>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</si>
  <si>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</si>
  <si>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</si>
  <si>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</si>
  <si>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</si>
  <si>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</si>
  <si>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</si>
  <si>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</si>
  <si>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</si>
  <si>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</si>
  <si>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</si>
  <si>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</si>
  <si>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</si>
  <si>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</si>
  <si>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</si>
  <si>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</si>
  <si>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</si>
  <si>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</si>
  <si>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</si>
  <si>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</si>
  <si>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</si>
  <si>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</si>
  <si>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</si>
  <si>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</si>
  <si>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</si>
  <si>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</si>
  <si>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</si>
  <si>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</si>
  <si>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</si>
  <si>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</si>
  <si>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</si>
  <si>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</si>
  <si>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</si>
  <si>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</si>
  <si>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</si>
  <si>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</si>
  <si>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</si>
  <si>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</si>
  <si>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</si>
  <si>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</si>
  <si>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</si>
  <si>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</si>
  <si>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</si>
  <si>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</si>
  <si>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</si>
  <si>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</si>
  <si>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</si>
  <si>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</si>
  <si>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</si>
  <si>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</si>
  <si>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</si>
  <si>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</si>
  <si>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</si>
  <si>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</si>
  <si>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</si>
  <si>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</si>
  <si>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</si>
  <si>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</si>
  <si>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</si>
  <si>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</si>
  <si>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</si>
  <si>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</si>
  <si>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</si>
  <si>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</si>
  <si>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</si>
  <si>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</si>
  <si>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</si>
  <si>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</si>
  <si>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</si>
  <si>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</si>
  <si>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</si>
  <si>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</si>
  <si>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</si>
  <si>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</si>
  <si>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</si>
  <si>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</si>
  <si>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</si>
  <si>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</si>
  <si>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</si>
  <si>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</si>
  <si>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</si>
  <si>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</si>
  <si>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</si>
  <si>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</si>
  <si>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</si>
  <si>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</si>
  <si>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</si>
  <si>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</si>
  <si>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</si>
  <si>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</si>
  <si>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</si>
  <si>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</si>
  <si>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</si>
  <si>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</si>
  <si>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</si>
  <si>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</si>
  <si>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</si>
  <si>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</si>
  <si>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</si>
  <si>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</si>
  <si>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</si>
  <si>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</si>
  <si>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</si>
  <si>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</si>
  <si>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</si>
  <si>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</si>
  <si>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</si>
  <si>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</si>
  <si>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</si>
  <si>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</si>
  <si>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</si>
  <si>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</si>
  <si>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</si>
  <si>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</si>
  <si>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</si>
  <si>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</si>
  <si>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</si>
  <si>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</si>
  <si>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</si>
  <si>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</si>
  <si>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</si>
  <si>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</si>
  <si>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</si>
  <si>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</si>
  <si>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</si>
  <si>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</si>
  <si>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</si>
  <si>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</si>
  <si>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</si>
  <si>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</si>
  <si>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</si>
  <si>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</si>
  <si>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</si>
  <si>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</si>
  <si>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</si>
  <si>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</si>
  <si>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</si>
  <si>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</si>
  <si>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</si>
  <si>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</si>
  <si>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</si>
  <si>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</si>
  <si>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</si>
  <si>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</si>
  <si>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</si>
  <si>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</si>
  <si>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</si>
  <si>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</si>
  <si>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</si>
  <si>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</si>
  <si>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</si>
  <si>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</si>
  <si>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</si>
  <si>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</si>
  <si>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</si>
  <si>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</si>
  <si>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</si>
  <si>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</si>
  <si>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</si>
  <si>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</si>
  <si>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</si>
  <si>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</si>
  <si>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</si>
  <si>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</si>
  <si>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</si>
  <si>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</si>
  <si>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</si>
  <si>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</si>
  <si>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</si>
  <si>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</si>
  <si>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</si>
  <si>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</si>
  <si>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</si>
  <si>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</si>
  <si>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</si>
  <si>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</si>
  <si>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</si>
  <si>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</si>
  <si>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</si>
  <si>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</si>
  <si>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</si>
  <si>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</si>
  <si>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</si>
  <si>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</si>
  <si>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</si>
  <si>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</si>
  <si>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</si>
  <si>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</si>
  <si>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</si>
  <si>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</si>
  <si>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</si>
  <si>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</si>
  <si>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</si>
  <si>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</si>
  <si>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</si>
  <si>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</si>
  <si>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</si>
  <si>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</si>
  <si>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</si>
  <si>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</si>
  <si>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</si>
  <si>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</si>
  <si>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</si>
  <si>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</si>
  <si>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</si>
  <si>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</si>
  <si>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</si>
  <si>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</si>
  <si>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</si>
  <si>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</si>
  <si>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</si>
  <si>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</si>
  <si>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</si>
  <si>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</si>
  <si>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</si>
  <si>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</si>
  <si>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</si>
  <si>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</si>
  <si>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</si>
  <si>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</si>
  <si>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</si>
  <si>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</si>
  <si>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</si>
  <si>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</si>
  <si>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</si>
  <si>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</si>
  <si>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</si>
  <si>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</si>
  <si>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</si>
  <si>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</si>
  <si>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</si>
  <si>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</si>
  <si>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</si>
  <si>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</si>
  <si>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</si>
  <si>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</si>
  <si>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</si>
  <si>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</si>
  <si>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</si>
  <si>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</si>
  <si>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</si>
  <si>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</si>
  <si>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</si>
  <si>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</si>
  <si>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</si>
  <si>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</si>
  <si>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</si>
  <si>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</si>
  <si>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</si>
  <si>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</si>
  <si>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</si>
  <si>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</si>
  <si>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</si>
  <si>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</si>
  <si>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</si>
  <si>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</si>
  <si>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</si>
  <si>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</si>
  <si>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</si>
  <si>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</si>
  <si>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</si>
  <si>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</si>
  <si>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</si>
  <si>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</si>
  <si>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</si>
  <si>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</si>
  <si>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</si>
  <si>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</si>
  <si>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</si>
  <si>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</si>
  <si>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</si>
  <si>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</si>
  <si>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</si>
  <si>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</si>
  <si>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</si>
  <si>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</si>
  <si>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</si>
  <si>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</si>
  <si>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</si>
  <si>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</si>
  <si>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</si>
  <si>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</si>
  <si>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</si>
  <si>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</si>
  <si>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</si>
  <si>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</si>
  <si>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</si>
  <si>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</si>
  <si>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</si>
  <si>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</si>
  <si>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</si>
  <si>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</si>
  <si>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</si>
  <si>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</si>
  <si>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</si>
  <si>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</si>
  <si>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</si>
  <si>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</si>
  <si>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</si>
  <si>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</si>
  <si>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</si>
  <si>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</si>
  <si>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</si>
  <si>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</si>
  <si>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</si>
  <si>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</si>
  <si>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</si>
  <si>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</si>
  <si>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</si>
  <si>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</si>
  <si>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</si>
  <si>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</si>
  <si>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</si>
  <si>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</si>
  <si>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</si>
  <si>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</si>
  <si>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</si>
  <si>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</si>
  <si>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</si>
  <si>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</si>
  <si>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</si>
  <si>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</si>
  <si>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</si>
  <si>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</si>
  <si>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</si>
  <si>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</si>
  <si>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</si>
  <si>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</si>
  <si>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</si>
  <si>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</si>
  <si>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</si>
  <si>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</si>
  <si>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</si>
  <si>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</si>
  <si>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</si>
  <si>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</si>
  <si>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</si>
  <si>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</si>
  <si>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</si>
  <si>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</si>
  <si>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</si>
  <si>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</si>
  <si>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</si>
  <si>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</si>
  <si>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</si>
  <si>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</si>
  <si>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</si>
  <si>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</si>
  <si>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</si>
  <si>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</si>
  <si>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</si>
  <si>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</si>
  <si>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</si>
  <si>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</si>
  <si>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</si>
  <si>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</si>
  <si>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</si>
  <si>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</si>
  <si>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</si>
  <si>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</si>
  <si>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</si>
  <si>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</si>
  <si>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</si>
  <si>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</si>
  <si>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</si>
  <si>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</si>
  <si>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</si>
  <si>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</si>
  <si>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</si>
  <si>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</si>
  <si>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</si>
  <si>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</si>
  <si>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</si>
  <si>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</si>
  <si>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</si>
  <si>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</si>
  <si>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</si>
  <si>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</si>
  <si>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</si>
  <si>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</si>
  <si>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</si>
  <si>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</si>
  <si>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</si>
  <si>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</si>
  <si>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</si>
  <si>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</si>
  <si>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</si>
  <si>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</si>
  <si>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</si>
  <si>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</si>
  <si>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</si>
  <si>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</si>
  <si>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</si>
  <si>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</si>
  <si>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</si>
  <si>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</si>
  <si>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</si>
  <si>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</si>
  <si>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</si>
  <si>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</si>
  <si>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</si>
  <si>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12 европалет,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</si>
</sst>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163" sqref="AA163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2"/>
      <c r="F1" s="572"/>
      <c r="G1" s="12" t="s">
        <v>1</v>
      </c>
      <c r="H1" s="631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8" t="s">
        <v>8</v>
      </c>
      <c r="B5" s="591"/>
      <c r="C5" s="592"/>
      <c r="D5" s="637"/>
      <c r="E5" s="638"/>
      <c r="F5" s="844" t="s">
        <v>9</v>
      </c>
      <c r="G5" s="592"/>
      <c r="H5" s="637" t="s">
        <v>806</v>
      </c>
      <c r="I5" s="793"/>
      <c r="J5" s="793"/>
      <c r="K5" s="793"/>
      <c r="L5" s="793"/>
      <c r="M5" s="638"/>
      <c r="N5" s="58"/>
      <c r="P5" s="24" t="s">
        <v>10</v>
      </c>
      <c r="Q5" s="850">
        <v>45906</v>
      </c>
      <c r="R5" s="647"/>
      <c r="T5" s="719" t="s">
        <v>11</v>
      </c>
      <c r="U5" s="706"/>
      <c r="V5" s="721" t="s">
        <v>12</v>
      </c>
      <c r="W5" s="647"/>
      <c r="AB5" s="51"/>
      <c r="AC5" s="51"/>
      <c r="AD5" s="51"/>
      <c r="AE5" s="51"/>
    </row>
    <row r="6" spans="1:32" s="543" customFormat="1" ht="24" customHeight="1" x14ac:dyDescent="0.2">
      <c r="A6" s="648" t="s">
        <v>13</v>
      </c>
      <c r="B6" s="591"/>
      <c r="C6" s="592"/>
      <c r="D6" s="798" t="s">
        <v>14</v>
      </c>
      <c r="E6" s="799"/>
      <c r="F6" s="799"/>
      <c r="G6" s="799"/>
      <c r="H6" s="799"/>
      <c r="I6" s="799"/>
      <c r="J6" s="799"/>
      <c r="K6" s="799"/>
      <c r="L6" s="799"/>
      <c r="M6" s="647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Суббота</v>
      </c>
      <c r="R6" s="565"/>
      <c r="T6" s="705" t="s">
        <v>16</v>
      </c>
      <c r="U6" s="706"/>
      <c r="V6" s="774" t="s">
        <v>17</v>
      </c>
      <c r="W6" s="617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4" t="str">
        <f>IFERROR(VLOOKUP(DeliveryAddress,Table,3,0),1)</f>
        <v>4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6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8"/>
      <c r="C8" s="559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12">
        <v>0.5</v>
      </c>
      <c r="R8" s="606"/>
      <c r="T8" s="554"/>
      <c r="U8" s="706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1"/>
      <c r="E9" s="556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4"/>
      <c r="R9" s="645"/>
      <c r="T9" s="554"/>
      <c r="U9" s="706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1"/>
      <c r="E10" s="556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6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07"/>
      <c r="R10" s="708"/>
      <c r="U10" s="24" t="s">
        <v>22</v>
      </c>
      <c r="V10" s="616" t="s">
        <v>23</v>
      </c>
      <c r="W10" s="617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6"/>
      <c r="R11" s="647"/>
      <c r="U11" s="24" t="s">
        <v>26</v>
      </c>
      <c r="V11" s="810" t="s">
        <v>27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15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12"/>
      <c r="R12" s="606"/>
      <c r="S12" s="23"/>
      <c r="U12" s="24"/>
      <c r="V12" s="572"/>
      <c r="W12" s="554"/>
      <c r="AB12" s="51"/>
      <c r="AC12" s="51"/>
      <c r="AD12" s="51"/>
      <c r="AE12" s="51"/>
    </row>
    <row r="13" spans="1:32" s="543" customFormat="1" ht="23.25" customHeight="1" x14ac:dyDescent="0.2">
      <c r="A13" s="615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10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15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9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83" t="s">
        <v>34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8" t="s">
        <v>37</v>
      </c>
      <c r="D17" s="588" t="s">
        <v>38</v>
      </c>
      <c r="E17" s="664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63"/>
      <c r="R17" s="663"/>
      <c r="S17" s="663"/>
      <c r="T17" s="664"/>
      <c r="U17" s="873" t="s">
        <v>50</v>
      </c>
      <c r="V17" s="592"/>
      <c r="W17" s="588" t="s">
        <v>51</v>
      </c>
      <c r="X17" s="588" t="s">
        <v>52</v>
      </c>
      <c r="Y17" s="871" t="s">
        <v>53</v>
      </c>
      <c r="Z17" s="788" t="s">
        <v>54</v>
      </c>
      <c r="AA17" s="764" t="s">
        <v>55</v>
      </c>
      <c r="AB17" s="764" t="s">
        <v>56</v>
      </c>
      <c r="AC17" s="764" t="s">
        <v>57</v>
      </c>
      <c r="AD17" s="764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65"/>
      <c r="E18" s="667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65"/>
      <c r="Q18" s="666"/>
      <c r="R18" s="666"/>
      <c r="S18" s="666"/>
      <c r="T18" s="667"/>
      <c r="U18" s="67" t="s">
        <v>60</v>
      </c>
      <c r="V18" s="67" t="s">
        <v>61</v>
      </c>
      <c r="W18" s="589"/>
      <c r="X18" s="589"/>
      <c r="Y18" s="872"/>
      <c r="Z18" s="789"/>
      <c r="AA18" s="765"/>
      <c r="AB18" s="765"/>
      <c r="AC18" s="765"/>
      <c r="AD18" s="841"/>
      <c r="AE18" s="842"/>
      <c r="AF18" s="843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600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9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9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70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9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70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600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9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hidden="1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70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9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70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600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9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hidden="1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70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1"/>
      <c r="R64" s="561"/>
      <c r="S64" s="561"/>
      <c r="T64" s="562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9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70"/>
      <c r="P65" s="557" t="s">
        <v>70</v>
      </c>
      <c r="Q65" s="558"/>
      <c r="R65" s="558"/>
      <c r="S65" s="558"/>
      <c r="T65" s="558"/>
      <c r="U65" s="558"/>
      <c r="V65" s="559"/>
      <c r="W65" s="37" t="s">
        <v>71</v>
      </c>
      <c r="X65" s="551">
        <f>IFERROR(X61/H61,"0")+IFERROR(X62/H62,"0")+IFERROR(X63/H63,"0")+IFERROR(X64/H64,"0")</f>
        <v>0</v>
      </c>
      <c r="Y65" s="551">
        <f>IFERROR(Y61/H61,"0")+IFERROR(Y62/H62,"0")+IFERROR(Y63/H63,"0")+IFERROR(Y64/H64,"0")</f>
        <v>0</v>
      </c>
      <c r="Z65" s="551">
        <f>IFERROR(IF(Z61="",0,Z61),"0")+IFERROR(IF(Z62="",0,Z62),"0")+IFERROR(IF(Z63="",0,Z63),"0")+IFERROR(IF(Z64="",0,Z64),"0")</f>
        <v>0</v>
      </c>
      <c r="AA65" s="552"/>
      <c r="AB65" s="552"/>
      <c r="AC65" s="552"/>
    </row>
    <row r="66" spans="1:68" hidden="1" x14ac:dyDescent="0.2">
      <c r="A66" s="554"/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70"/>
      <c r="P66" s="557" t="s">
        <v>70</v>
      </c>
      <c r="Q66" s="558"/>
      <c r="R66" s="558"/>
      <c r="S66" s="558"/>
      <c r="T66" s="558"/>
      <c r="U66" s="558"/>
      <c r="V66" s="559"/>
      <c r="W66" s="37" t="s">
        <v>68</v>
      </c>
      <c r="X66" s="551">
        <f>IFERROR(SUM(X61:X64),"0")</f>
        <v>0</v>
      </c>
      <c r="Y66" s="551">
        <f>IFERROR(SUM(Y61:Y64),"0")</f>
        <v>0</v>
      </c>
      <c r="Z66" s="37"/>
      <c r="AA66" s="552"/>
      <c r="AB66" s="552"/>
      <c r="AC66" s="552"/>
    </row>
    <row r="67" spans="1:68" ht="14.25" hidden="1" customHeight="1" x14ac:dyDescent="0.25">
      <c r="A67" s="553" t="s">
        <v>63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4"/>
      <c r="Y67" s="554"/>
      <c r="Z67" s="554"/>
      <c r="AA67" s="545"/>
      <c r="AB67" s="545"/>
      <c r="AC67" s="54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1"/>
      <c r="R70" s="561"/>
      <c r="S70" s="561"/>
      <c r="T70" s="562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9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70"/>
      <c r="P71" s="557" t="s">
        <v>70</v>
      </c>
      <c r="Q71" s="558"/>
      <c r="R71" s="558"/>
      <c r="S71" s="558"/>
      <c r="T71" s="558"/>
      <c r="U71" s="558"/>
      <c r="V71" s="559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hidden="1" x14ac:dyDescent="0.2">
      <c r="A72" s="554"/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70"/>
      <c r="P72" s="557" t="s">
        <v>70</v>
      </c>
      <c r="Q72" s="558"/>
      <c r="R72" s="558"/>
      <c r="S72" s="558"/>
      <c r="T72" s="558"/>
      <c r="U72" s="558"/>
      <c r="V72" s="559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hidden="1" customHeight="1" x14ac:dyDescent="0.25">
      <c r="A73" s="553" t="s">
        <v>72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554"/>
      <c r="R73" s="554"/>
      <c r="S73" s="554"/>
      <c r="T73" s="554"/>
      <c r="U73" s="554"/>
      <c r="V73" s="554"/>
      <c r="W73" s="554"/>
      <c r="X73" s="554"/>
      <c r="Y73" s="554"/>
      <c r="Z73" s="554"/>
      <c r="AA73" s="545"/>
      <c r="AB73" s="545"/>
      <c r="AC73" s="54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1"/>
      <c r="R78" s="561"/>
      <c r="S78" s="561"/>
      <c r="T78" s="562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1"/>
      <c r="R79" s="561"/>
      <c r="S79" s="561"/>
      <c r="T79" s="562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9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70"/>
      <c r="P80" s="557" t="s">
        <v>70</v>
      </c>
      <c r="Q80" s="558"/>
      <c r="R80" s="558"/>
      <c r="S80" s="558"/>
      <c r="T80" s="558"/>
      <c r="U80" s="558"/>
      <c r="V80" s="559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hidden="1" x14ac:dyDescent="0.2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70"/>
      <c r="P81" s="557" t="s">
        <v>70</v>
      </c>
      <c r="Q81" s="558"/>
      <c r="R81" s="558"/>
      <c r="S81" s="558"/>
      <c r="T81" s="558"/>
      <c r="U81" s="558"/>
      <c r="V81" s="559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hidden="1" customHeight="1" x14ac:dyDescent="0.25">
      <c r="A82" s="553" t="s">
        <v>169</v>
      </c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554"/>
      <c r="W82" s="554"/>
      <c r="X82" s="554"/>
      <c r="Y82" s="554"/>
      <c r="Z82" s="554"/>
      <c r="AA82" s="545"/>
      <c r="AB82" s="545"/>
      <c r="AC82" s="54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1"/>
      <c r="R83" s="561"/>
      <c r="S83" s="561"/>
      <c r="T83" s="562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1"/>
      <c r="R84" s="561"/>
      <c r="S84" s="561"/>
      <c r="T84" s="562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9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70"/>
      <c r="P85" s="557" t="s">
        <v>70</v>
      </c>
      <c r="Q85" s="558"/>
      <c r="R85" s="558"/>
      <c r="S85" s="558"/>
      <c r="T85" s="558"/>
      <c r="U85" s="558"/>
      <c r="V85" s="559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hidden="1" x14ac:dyDescent="0.2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70"/>
      <c r="P86" s="557" t="s">
        <v>70</v>
      </c>
      <c r="Q86" s="558"/>
      <c r="R86" s="558"/>
      <c r="S86" s="558"/>
      <c r="T86" s="558"/>
      <c r="U86" s="558"/>
      <c r="V86" s="559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hidden="1" customHeight="1" x14ac:dyDescent="0.25">
      <c r="A87" s="600" t="s">
        <v>176</v>
      </c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4"/>
      <c r="P87" s="554"/>
      <c r="Q87" s="554"/>
      <c r="R87" s="554"/>
      <c r="S87" s="554"/>
      <c r="T87" s="554"/>
      <c r="U87" s="554"/>
      <c r="V87" s="554"/>
      <c r="W87" s="554"/>
      <c r="X87" s="554"/>
      <c r="Y87" s="554"/>
      <c r="Z87" s="554"/>
      <c r="AA87" s="544"/>
      <c r="AB87" s="544"/>
      <c r="AC87" s="544"/>
    </row>
    <row r="88" spans="1:68" ht="14.25" hidden="1" customHeight="1" x14ac:dyDescent="0.25">
      <c r="A88" s="553" t="s">
        <v>102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  <c r="Z88" s="554"/>
      <c r="AA88" s="545"/>
      <c r="AB88" s="545"/>
      <c r="AC88" s="545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1"/>
      <c r="R90" s="561"/>
      <c r="S90" s="561"/>
      <c r="T90" s="562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1"/>
      <c r="R91" s="561"/>
      <c r="S91" s="561"/>
      <c r="T91" s="562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9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70"/>
      <c r="P92" s="557" t="s">
        <v>70</v>
      </c>
      <c r="Q92" s="558"/>
      <c r="R92" s="558"/>
      <c r="S92" s="558"/>
      <c r="T92" s="558"/>
      <c r="U92" s="558"/>
      <c r="V92" s="559"/>
      <c r="W92" s="37" t="s">
        <v>71</v>
      </c>
      <c r="X92" s="551">
        <f>IFERROR(X89/H89,"0")+IFERROR(X90/H90,"0")+IFERROR(X91/H91,"0")</f>
        <v>0</v>
      </c>
      <c r="Y92" s="551">
        <f>IFERROR(Y89/H89,"0")+IFERROR(Y90/H90,"0")+IFERROR(Y91/H91,"0")</f>
        <v>0</v>
      </c>
      <c r="Z92" s="551">
        <f>IFERROR(IF(Z89="",0,Z89),"0")+IFERROR(IF(Z90="",0,Z90),"0")+IFERROR(IF(Z91="",0,Z91),"0")</f>
        <v>0</v>
      </c>
      <c r="AA92" s="552"/>
      <c r="AB92" s="552"/>
      <c r="AC92" s="552"/>
    </row>
    <row r="93" spans="1:68" hidden="1" x14ac:dyDescent="0.2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70"/>
      <c r="P93" s="557" t="s">
        <v>70</v>
      </c>
      <c r="Q93" s="558"/>
      <c r="R93" s="558"/>
      <c r="S93" s="558"/>
      <c r="T93" s="558"/>
      <c r="U93" s="558"/>
      <c r="V93" s="559"/>
      <c r="W93" s="37" t="s">
        <v>68</v>
      </c>
      <c r="X93" s="551">
        <f>IFERROR(SUM(X89:X91),"0")</f>
        <v>0</v>
      </c>
      <c r="Y93" s="551">
        <f>IFERROR(SUM(Y89:Y91),"0")</f>
        <v>0</v>
      </c>
      <c r="Z93" s="37"/>
      <c r="AA93" s="552"/>
      <c r="AB93" s="552"/>
      <c r="AC93" s="552"/>
    </row>
    <row r="94" spans="1:68" ht="14.25" hidden="1" customHeight="1" x14ac:dyDescent="0.25">
      <c r="A94" s="553" t="s">
        <v>72</v>
      </c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554"/>
      <c r="N94" s="554"/>
      <c r="O94" s="554"/>
      <c r="P94" s="554"/>
      <c r="Q94" s="554"/>
      <c r="R94" s="554"/>
      <c r="S94" s="554"/>
      <c r="T94" s="554"/>
      <c r="U94" s="554"/>
      <c r="V94" s="554"/>
      <c r="W94" s="554"/>
      <c r="X94" s="554"/>
      <c r="Y94" s="554"/>
      <c r="Z94" s="554"/>
      <c r="AA94" s="545"/>
      <c r="AB94" s="545"/>
      <c r="AC94" s="545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186</v>
      </c>
      <c r="Q95" s="561"/>
      <c r="R95" s="561"/>
      <c r="S95" s="561"/>
      <c r="T95" s="562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4301052039</v>
      </c>
      <c r="D97" s="564">
        <v>4607091385731</v>
      </c>
      <c r="E97" s="565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61"/>
      <c r="R97" s="561"/>
      <c r="S97" s="561"/>
      <c r="T97" s="562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194</v>
      </c>
      <c r="C98" s="31">
        <v>4301051718</v>
      </c>
      <c r="D98" s="564">
        <v>4607091385731</v>
      </c>
      <c r="E98" s="565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1"/>
      <c r="R98" s="561"/>
      <c r="S98" s="561"/>
      <c r="T98" s="562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1"/>
      <c r="R99" s="561"/>
      <c r="S99" s="561"/>
      <c r="T99" s="562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9"/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70"/>
      <c r="P100" s="557" t="s">
        <v>70</v>
      </c>
      <c r="Q100" s="558"/>
      <c r="R100" s="558"/>
      <c r="S100" s="558"/>
      <c r="T100" s="558"/>
      <c r="U100" s="558"/>
      <c r="V100" s="559"/>
      <c r="W100" s="37" t="s">
        <v>71</v>
      </c>
      <c r="X100" s="551">
        <f>IFERROR(X95/H95,"0")+IFERROR(X96/H96,"0")+IFERROR(X97/H97,"0")+IFERROR(X98/H98,"0")+IFERROR(X99/H99,"0")</f>
        <v>0</v>
      </c>
      <c r="Y100" s="551">
        <f>IFERROR(Y95/H95,"0")+IFERROR(Y96/H96,"0")+IFERROR(Y97/H97,"0")+IFERROR(Y98/H98,"0")+IFERROR(Y99/H99,"0")</f>
        <v>0</v>
      </c>
      <c r="Z100" s="551">
        <f>IFERROR(IF(Z95="",0,Z95),"0")+IFERROR(IF(Z96="",0,Z96),"0")+IFERROR(IF(Z97="",0,Z97),"0")+IFERROR(IF(Z98="",0,Z98),"0")+IFERROR(IF(Z99="",0,Z99),"0")</f>
        <v>0</v>
      </c>
      <c r="AA100" s="552"/>
      <c r="AB100" s="552"/>
      <c r="AC100" s="552"/>
    </row>
    <row r="101" spans="1:68" hidden="1" x14ac:dyDescent="0.2">
      <c r="A101" s="554"/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70"/>
      <c r="P101" s="557" t="s">
        <v>70</v>
      </c>
      <c r="Q101" s="558"/>
      <c r="R101" s="558"/>
      <c r="S101" s="558"/>
      <c r="T101" s="558"/>
      <c r="U101" s="558"/>
      <c r="V101" s="559"/>
      <c r="W101" s="37" t="s">
        <v>68</v>
      </c>
      <c r="X101" s="551">
        <f>IFERROR(SUM(X95:X99),"0")</f>
        <v>0</v>
      </c>
      <c r="Y101" s="551">
        <f>IFERROR(SUM(Y95:Y99),"0")</f>
        <v>0</v>
      </c>
      <c r="Z101" s="37"/>
      <c r="AA101" s="552"/>
      <c r="AB101" s="552"/>
      <c r="AC101" s="552"/>
    </row>
    <row r="102" spans="1:68" ht="16.5" hidden="1" customHeight="1" x14ac:dyDescent="0.25">
      <c r="A102" s="600" t="s">
        <v>198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4"/>
      <c r="Y102" s="554"/>
      <c r="Z102" s="554"/>
      <c r="AA102" s="544"/>
      <c r="AB102" s="544"/>
      <c r="AC102" s="544"/>
    </row>
    <row r="103" spans="1:68" ht="14.25" hidden="1" customHeight="1" x14ac:dyDescent="0.25">
      <c r="A103" s="553" t="s">
        <v>102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45"/>
      <c r="AB103" s="545"/>
      <c r="AC103" s="545"/>
    </row>
    <row r="104" spans="1:68" ht="27" hidden="1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1"/>
      <c r="R105" s="561"/>
      <c r="S105" s="561"/>
      <c r="T105" s="562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1"/>
      <c r="R106" s="561"/>
      <c r="S106" s="561"/>
      <c r="T106" s="562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1"/>
      <c r="R107" s="561"/>
      <c r="S107" s="561"/>
      <c r="T107" s="562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70"/>
      <c r="P108" s="557" t="s">
        <v>70</v>
      </c>
      <c r="Q108" s="558"/>
      <c r="R108" s="558"/>
      <c r="S108" s="558"/>
      <c r="T108" s="558"/>
      <c r="U108" s="558"/>
      <c r="V108" s="559"/>
      <c r="W108" s="37" t="s">
        <v>71</v>
      </c>
      <c r="X108" s="551">
        <f>IFERROR(X104/H104,"0")+IFERROR(X105/H105,"0")+IFERROR(X106/H106,"0")+IFERROR(X107/H107,"0")</f>
        <v>0</v>
      </c>
      <c r="Y108" s="551">
        <f>IFERROR(Y104/H104,"0")+IFERROR(Y105/H105,"0")+IFERROR(Y106/H106,"0")+IFERROR(Y107/H107,"0")</f>
        <v>0</v>
      </c>
      <c r="Z108" s="551">
        <f>IFERROR(IF(Z104="",0,Z104),"0")+IFERROR(IF(Z105="",0,Z105),"0")+IFERROR(IF(Z106="",0,Z106),"0")+IFERROR(IF(Z107="",0,Z107),"0")</f>
        <v>0</v>
      </c>
      <c r="AA108" s="552"/>
      <c r="AB108" s="552"/>
      <c r="AC108" s="552"/>
    </row>
    <row r="109" spans="1:68" hidden="1" x14ac:dyDescent="0.2">
      <c r="A109" s="554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70"/>
      <c r="P109" s="557" t="s">
        <v>70</v>
      </c>
      <c r="Q109" s="558"/>
      <c r="R109" s="558"/>
      <c r="S109" s="558"/>
      <c r="T109" s="558"/>
      <c r="U109" s="558"/>
      <c r="V109" s="559"/>
      <c r="W109" s="37" t="s">
        <v>68</v>
      </c>
      <c r="X109" s="551">
        <f>IFERROR(SUM(X104:X107),"0")</f>
        <v>0</v>
      </c>
      <c r="Y109" s="551">
        <f>IFERROR(SUM(Y104:Y107),"0")</f>
        <v>0</v>
      </c>
      <c r="Z109" s="37"/>
      <c r="AA109" s="552"/>
      <c r="AB109" s="552"/>
      <c r="AC109" s="552"/>
    </row>
    <row r="110" spans="1:68" ht="14.25" hidden="1" customHeight="1" x14ac:dyDescent="0.25">
      <c r="A110" s="553" t="s">
        <v>134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4"/>
      <c r="Y110" s="554"/>
      <c r="Z110" s="554"/>
      <c r="AA110" s="545"/>
      <c r="AB110" s="545"/>
      <c r="AC110" s="54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1"/>
      <c r="R111" s="561"/>
      <c r="S111" s="561"/>
      <c r="T111" s="562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1"/>
      <c r="R112" s="561"/>
      <c r="S112" s="561"/>
      <c r="T112" s="562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1"/>
      <c r="R113" s="561"/>
      <c r="S113" s="561"/>
      <c r="T113" s="562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9"/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70"/>
      <c r="P114" s="557" t="s">
        <v>70</v>
      </c>
      <c r="Q114" s="558"/>
      <c r="R114" s="558"/>
      <c r="S114" s="558"/>
      <c r="T114" s="558"/>
      <c r="U114" s="558"/>
      <c r="V114" s="559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hidden="1" x14ac:dyDescent="0.2">
      <c r="A115" s="554"/>
      <c r="B115" s="554"/>
      <c r="C115" s="554"/>
      <c r="D115" s="554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70"/>
      <c r="P115" s="557" t="s">
        <v>70</v>
      </c>
      <c r="Q115" s="558"/>
      <c r="R115" s="558"/>
      <c r="S115" s="558"/>
      <c r="T115" s="558"/>
      <c r="U115" s="558"/>
      <c r="V115" s="559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hidden="1" customHeight="1" x14ac:dyDescent="0.25">
      <c r="A116" s="553" t="s">
        <v>72</v>
      </c>
      <c r="B116" s="554"/>
      <c r="C116" s="554"/>
      <c r="D116" s="554"/>
      <c r="E116" s="554"/>
      <c r="F116" s="554"/>
      <c r="G116" s="554"/>
      <c r="H116" s="554"/>
      <c r="I116" s="554"/>
      <c r="J116" s="554"/>
      <c r="K116" s="554"/>
      <c r="L116" s="554"/>
      <c r="M116" s="554"/>
      <c r="N116" s="554"/>
      <c r="O116" s="554"/>
      <c r="P116" s="554"/>
      <c r="Q116" s="554"/>
      <c r="R116" s="554"/>
      <c r="S116" s="554"/>
      <c r="T116" s="554"/>
      <c r="U116" s="554"/>
      <c r="V116" s="554"/>
      <c r="W116" s="554"/>
      <c r="X116" s="554"/>
      <c r="Y116" s="554"/>
      <c r="Z116" s="554"/>
      <c r="AA116" s="545"/>
      <c r="AB116" s="545"/>
      <c r="AC116" s="545"/>
    </row>
    <row r="117" spans="1:68" ht="16.5" hidden="1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1"/>
      <c r="R118" s="561"/>
      <c r="S118" s="561"/>
      <c r="T118" s="562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1"/>
      <c r="R119" s="561"/>
      <c r="S119" s="561"/>
      <c r="T119" s="562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1"/>
      <c r="R120" s="561"/>
      <c r="S120" s="561"/>
      <c r="T120" s="562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9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51">
        <f>IFERROR(X117/H117,"0")+IFERROR(X118/H118,"0")+IFERROR(X119/H119,"0")+IFERROR(X120/H120,"0")</f>
        <v>0</v>
      </c>
      <c r="Y121" s="551">
        <f>IFERROR(Y117/H117,"0")+IFERROR(Y118/H118,"0")+IFERROR(Y119/H119,"0")+IFERROR(Y120/H120,"0")</f>
        <v>0</v>
      </c>
      <c r="Z121" s="551">
        <f>IFERROR(IF(Z117="",0,Z117),"0")+IFERROR(IF(Z118="",0,Z118),"0")+IFERROR(IF(Z119="",0,Z119),"0")+IFERROR(IF(Z120="",0,Z120),"0")</f>
        <v>0</v>
      </c>
      <c r="AA121" s="552"/>
      <c r="AB121" s="552"/>
      <c r="AC121" s="552"/>
    </row>
    <row r="122" spans="1:68" hidden="1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51">
        <f>IFERROR(SUM(X117:X120),"0")</f>
        <v>0</v>
      </c>
      <c r="Y122" s="551">
        <f>IFERROR(SUM(Y117:Y120),"0")</f>
        <v>0</v>
      </c>
      <c r="Z122" s="37"/>
      <c r="AA122" s="552"/>
      <c r="AB122" s="552"/>
      <c r="AC122" s="552"/>
    </row>
    <row r="123" spans="1:68" ht="14.25" hidden="1" customHeight="1" x14ac:dyDescent="0.25">
      <c r="A123" s="553" t="s">
        <v>169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45"/>
      <c r="AB123" s="545"/>
      <c r="AC123" s="54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1"/>
      <c r="R124" s="561"/>
      <c r="S124" s="561"/>
      <c r="T124" s="562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1"/>
      <c r="R125" s="561"/>
      <c r="S125" s="561"/>
      <c r="T125" s="562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9"/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70"/>
      <c r="P126" s="557" t="s">
        <v>70</v>
      </c>
      <c r="Q126" s="558"/>
      <c r="R126" s="558"/>
      <c r="S126" s="558"/>
      <c r="T126" s="558"/>
      <c r="U126" s="558"/>
      <c r="V126" s="559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hidden="1" x14ac:dyDescent="0.2">
      <c r="A127" s="554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hidden="1" customHeight="1" x14ac:dyDescent="0.25">
      <c r="A128" s="600" t="s">
        <v>231</v>
      </c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  <c r="P128" s="554"/>
      <c r="Q128" s="554"/>
      <c r="R128" s="554"/>
      <c r="S128" s="554"/>
      <c r="T128" s="554"/>
      <c r="U128" s="554"/>
      <c r="V128" s="554"/>
      <c r="W128" s="554"/>
      <c r="X128" s="554"/>
      <c r="Y128" s="554"/>
      <c r="Z128" s="554"/>
      <c r="AA128" s="544"/>
      <c r="AB128" s="544"/>
      <c r="AC128" s="544"/>
    </row>
    <row r="129" spans="1:68" ht="14.25" hidden="1" customHeight="1" x14ac:dyDescent="0.25">
      <c r="A129" s="553" t="s">
        <v>102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45"/>
      <c r="AB129" s="545"/>
      <c r="AC129" s="545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1"/>
      <c r="R130" s="561"/>
      <c r="S130" s="561"/>
      <c r="T130" s="562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1"/>
      <c r="R131" s="561"/>
      <c r="S131" s="561"/>
      <c r="T131" s="562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9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hidden="1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hidden="1" customHeight="1" x14ac:dyDescent="0.25">
      <c r="A134" s="553" t="s">
        <v>63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45"/>
      <c r="AB134" s="545"/>
      <c r="AC134" s="545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1"/>
      <c r="R135" s="561"/>
      <c r="S135" s="561"/>
      <c r="T135" s="562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1"/>
      <c r="R136" s="561"/>
      <c r="S136" s="561"/>
      <c r="T136" s="562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9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hidden="1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hidden="1" customHeight="1" x14ac:dyDescent="0.25">
      <c r="A139" s="553" t="s">
        <v>72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45"/>
      <c r="AB139" s="545"/>
      <c r="AC139" s="54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1"/>
      <c r="R140" s="561"/>
      <c r="S140" s="561"/>
      <c r="T140" s="562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1"/>
      <c r="R141" s="561"/>
      <c r="S141" s="561"/>
      <c r="T141" s="562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9"/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70"/>
      <c r="P142" s="557" t="s">
        <v>70</v>
      </c>
      <c r="Q142" s="558"/>
      <c r="R142" s="558"/>
      <c r="S142" s="558"/>
      <c r="T142" s="558"/>
      <c r="U142" s="558"/>
      <c r="V142" s="559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hidden="1" x14ac:dyDescent="0.2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hidden="1" customHeight="1" x14ac:dyDescent="0.25">
      <c r="A144" s="600" t="s">
        <v>100</v>
      </c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4"/>
      <c r="P144" s="554"/>
      <c r="Q144" s="554"/>
      <c r="R144" s="554"/>
      <c r="S144" s="554"/>
      <c r="T144" s="554"/>
      <c r="U144" s="554"/>
      <c r="V144" s="554"/>
      <c r="W144" s="554"/>
      <c r="X144" s="554"/>
      <c r="Y144" s="554"/>
      <c r="Z144" s="554"/>
      <c r="AA144" s="544"/>
      <c r="AB144" s="544"/>
      <c r="AC144" s="544"/>
    </row>
    <row r="145" spans="1:68" ht="14.25" hidden="1" customHeight="1" x14ac:dyDescent="0.25">
      <c r="A145" s="553" t="s">
        <v>102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  <c r="Z145" s="554"/>
      <c r="AA145" s="545"/>
      <c r="AB145" s="545"/>
      <c r="AC145" s="54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1"/>
      <c r="R146" s="561"/>
      <c r="S146" s="561"/>
      <c r="T146" s="562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9"/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70"/>
      <c r="P147" s="557" t="s">
        <v>70</v>
      </c>
      <c r="Q147" s="558"/>
      <c r="R147" s="558"/>
      <c r="S147" s="558"/>
      <c r="T147" s="558"/>
      <c r="U147" s="558"/>
      <c r="V147" s="559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70"/>
      <c r="P148" s="557" t="s">
        <v>70</v>
      </c>
      <c r="Q148" s="558"/>
      <c r="R148" s="558"/>
      <c r="S148" s="558"/>
      <c r="T148" s="558"/>
      <c r="U148" s="558"/>
      <c r="V148" s="559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53" t="s">
        <v>63</v>
      </c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  <c r="Z149" s="554"/>
      <c r="AA149" s="545"/>
      <c r="AB149" s="545"/>
      <c r="AC149" s="54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1"/>
      <c r="R151" s="561"/>
      <c r="S151" s="561"/>
      <c r="T151" s="562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1"/>
      <c r="R152" s="561"/>
      <c r="S152" s="561"/>
      <c r="T152" s="562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9"/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70"/>
      <c r="P153" s="557" t="s">
        <v>70</v>
      </c>
      <c r="Q153" s="558"/>
      <c r="R153" s="558"/>
      <c r="S153" s="558"/>
      <c r="T153" s="558"/>
      <c r="U153" s="558"/>
      <c r="V153" s="559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54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70"/>
      <c r="P154" s="557" t="s">
        <v>70</v>
      </c>
      <c r="Q154" s="558"/>
      <c r="R154" s="558"/>
      <c r="S154" s="558"/>
      <c r="T154" s="558"/>
      <c r="U154" s="558"/>
      <c r="V154" s="559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97" t="s">
        <v>255</v>
      </c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598"/>
      <c r="P155" s="598"/>
      <c r="Q155" s="598"/>
      <c r="R155" s="598"/>
      <c r="S155" s="598"/>
      <c r="T155" s="598"/>
      <c r="U155" s="598"/>
      <c r="V155" s="598"/>
      <c r="W155" s="598"/>
      <c r="X155" s="598"/>
      <c r="Y155" s="598"/>
      <c r="Z155" s="598"/>
      <c r="AA155" s="48"/>
      <c r="AB155" s="48"/>
      <c r="AC155" s="48"/>
    </row>
    <row r="156" spans="1:68" ht="16.5" hidden="1" customHeight="1" x14ac:dyDescent="0.25">
      <c r="A156" s="600" t="s">
        <v>256</v>
      </c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54"/>
      <c r="AA156" s="544"/>
      <c r="AB156" s="544"/>
      <c r="AC156" s="544"/>
    </row>
    <row r="157" spans="1:68" ht="14.25" hidden="1" customHeight="1" x14ac:dyDescent="0.25">
      <c r="A157" s="553" t="s">
        <v>134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45"/>
      <c r="AB157" s="545"/>
      <c r="AC157" s="54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1"/>
      <c r="R158" s="561"/>
      <c r="S158" s="561"/>
      <c r="T158" s="562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9"/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70"/>
      <c r="P159" s="557" t="s">
        <v>70</v>
      </c>
      <c r="Q159" s="558"/>
      <c r="R159" s="558"/>
      <c r="S159" s="558"/>
      <c r="T159" s="558"/>
      <c r="U159" s="558"/>
      <c r="V159" s="559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hidden="1" x14ac:dyDescent="0.2">
      <c r="A160" s="554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70"/>
      <c r="P160" s="557" t="s">
        <v>70</v>
      </c>
      <c r="Q160" s="558"/>
      <c r="R160" s="558"/>
      <c r="S160" s="558"/>
      <c r="T160" s="558"/>
      <c r="U160" s="558"/>
      <c r="V160" s="559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hidden="1" customHeight="1" x14ac:dyDescent="0.25">
      <c r="A161" s="553" t="s">
        <v>63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4"/>
      <c r="Y161" s="554"/>
      <c r="Z161" s="554"/>
      <c r="AA161" s="545"/>
      <c r="AB161" s="545"/>
      <c r="AC161" s="545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30</v>
      </c>
      <c r="Y163" s="550">
        <f t="shared" si="16"/>
        <v>33.6</v>
      </c>
      <c r="Z163" s="36">
        <f>IFERROR(IF(Y163=0,"",ROUNDUP(Y163/H163,0)*0.00902),"")</f>
        <v>7.2160000000000002E-2</v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31.928571428571427</v>
      </c>
      <c r="BN163" s="64">
        <f t="shared" si="18"/>
        <v>35.76</v>
      </c>
      <c r="BO163" s="64">
        <f t="shared" si="19"/>
        <v>5.4112554112554112E-2</v>
      </c>
      <c r="BP163" s="64">
        <f t="shared" si="20"/>
        <v>6.0606060606060608E-2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0</v>
      </c>
      <c r="Y164" s="55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5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1"/>
      <c r="R168" s="561"/>
      <c r="S168" s="561"/>
      <c r="T168" s="562"/>
      <c r="U168" s="34"/>
      <c r="V168" s="34"/>
      <c r="W168" s="35" t="s">
        <v>68</v>
      </c>
      <c r="X168" s="549">
        <v>8.3999999999999986</v>
      </c>
      <c r="Y168" s="550">
        <f t="shared" si="16"/>
        <v>8.4</v>
      </c>
      <c r="Z168" s="36">
        <f>IFERROR(IF(Y168=0,"",ROUNDUP(Y168/H168,0)*0.00502),"")</f>
        <v>2.0080000000000001E-2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8.7999999999999989</v>
      </c>
      <c r="BN168" s="64">
        <f t="shared" si="18"/>
        <v>8.8000000000000007</v>
      </c>
      <c r="BO168" s="64">
        <f t="shared" si="19"/>
        <v>1.7094017094017092E-2</v>
      </c>
      <c r="BP168" s="64">
        <f t="shared" si="20"/>
        <v>1.7094017094017096E-2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1"/>
      <c r="R169" s="561"/>
      <c r="S169" s="561"/>
      <c r="T169" s="562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1"/>
      <c r="R170" s="561"/>
      <c r="S170" s="561"/>
      <c r="T170" s="562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9"/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70"/>
      <c r="P171" s="557" t="s">
        <v>70</v>
      </c>
      <c r="Q171" s="558"/>
      <c r="R171" s="558"/>
      <c r="S171" s="558"/>
      <c r="T171" s="558"/>
      <c r="U171" s="558"/>
      <c r="V171" s="559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11.142857142857142</v>
      </c>
      <c r="Y171" s="551">
        <f>IFERROR(Y162/H162,"0")+IFERROR(Y163/H163,"0")+IFERROR(Y164/H164,"0")+IFERROR(Y165/H165,"0")+IFERROR(Y166/H166,"0")+IFERROR(Y167/H167,"0")+IFERROR(Y168/H168,"0")+IFERROR(Y169/H169,"0")+IFERROR(Y170/H170,"0")</f>
        <v>12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9.2240000000000003E-2</v>
      </c>
      <c r="AA171" s="552"/>
      <c r="AB171" s="552"/>
      <c r="AC171" s="552"/>
    </row>
    <row r="172" spans="1:68" x14ac:dyDescent="0.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70"/>
      <c r="P172" s="557" t="s">
        <v>70</v>
      </c>
      <c r="Q172" s="558"/>
      <c r="R172" s="558"/>
      <c r="S172" s="558"/>
      <c r="T172" s="558"/>
      <c r="U172" s="558"/>
      <c r="V172" s="559"/>
      <c r="W172" s="37" t="s">
        <v>68</v>
      </c>
      <c r="X172" s="551">
        <f>IFERROR(SUM(X162:X170),"0")</f>
        <v>38.4</v>
      </c>
      <c r="Y172" s="551">
        <f>IFERROR(SUM(Y162:Y170),"0")</f>
        <v>42</v>
      </c>
      <c r="Z172" s="37"/>
      <c r="AA172" s="552"/>
      <c r="AB172" s="552"/>
      <c r="AC172" s="552"/>
    </row>
    <row r="173" spans="1:68" ht="14.25" hidden="1" customHeight="1" x14ac:dyDescent="0.25">
      <c r="A173" s="553" t="s">
        <v>94</v>
      </c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4"/>
      <c r="P173" s="554"/>
      <c r="Q173" s="554"/>
      <c r="R173" s="554"/>
      <c r="S173" s="554"/>
      <c r="T173" s="554"/>
      <c r="U173" s="554"/>
      <c r="V173" s="554"/>
      <c r="W173" s="554"/>
      <c r="X173" s="554"/>
      <c r="Y173" s="554"/>
      <c r="Z173" s="554"/>
      <c r="AA173" s="545"/>
      <c r="AB173" s="545"/>
      <c r="AC173" s="54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1"/>
      <c r="R175" s="561"/>
      <c r="S175" s="561"/>
      <c r="T175" s="562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9"/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hidden="1" x14ac:dyDescent="0.2">
      <c r="A178" s="554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hidden="1" customHeight="1" x14ac:dyDescent="0.25">
      <c r="A179" s="553" t="s">
        <v>293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4"/>
      <c r="Y179" s="554"/>
      <c r="Z179" s="554"/>
      <c r="AA179" s="545"/>
      <c r="AB179" s="545"/>
      <c r="AC179" s="54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1"/>
      <c r="R180" s="561"/>
      <c r="S180" s="561"/>
      <c r="T180" s="562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9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70"/>
      <c r="P181" s="557" t="s">
        <v>70</v>
      </c>
      <c r="Q181" s="558"/>
      <c r="R181" s="558"/>
      <c r="S181" s="558"/>
      <c r="T181" s="558"/>
      <c r="U181" s="558"/>
      <c r="V181" s="559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hidden="1" x14ac:dyDescent="0.2">
      <c r="A182" s="554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70"/>
      <c r="P182" s="557" t="s">
        <v>70</v>
      </c>
      <c r="Q182" s="558"/>
      <c r="R182" s="558"/>
      <c r="S182" s="558"/>
      <c r="T182" s="558"/>
      <c r="U182" s="558"/>
      <c r="V182" s="559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hidden="1" customHeight="1" x14ac:dyDescent="0.25">
      <c r="A183" s="600" t="s">
        <v>296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  <c r="P183" s="554"/>
      <c r="Q183" s="554"/>
      <c r="R183" s="554"/>
      <c r="S183" s="554"/>
      <c r="T183" s="554"/>
      <c r="U183" s="554"/>
      <c r="V183" s="554"/>
      <c r="W183" s="554"/>
      <c r="X183" s="554"/>
      <c r="Y183" s="554"/>
      <c r="Z183" s="554"/>
      <c r="AA183" s="544"/>
      <c r="AB183" s="544"/>
      <c r="AC183" s="544"/>
    </row>
    <row r="184" spans="1:68" ht="14.25" hidden="1" customHeight="1" x14ac:dyDescent="0.25">
      <c r="A184" s="553" t="s">
        <v>102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45"/>
      <c r="AB184" s="545"/>
      <c r="AC184" s="54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6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1"/>
      <c r="R185" s="561"/>
      <c r="S185" s="561"/>
      <c r="T185" s="562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1"/>
      <c r="R186" s="561"/>
      <c r="S186" s="561"/>
      <c r="T186" s="562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9"/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70"/>
      <c r="P187" s="557" t="s">
        <v>70</v>
      </c>
      <c r="Q187" s="558"/>
      <c r="R187" s="558"/>
      <c r="S187" s="558"/>
      <c r="T187" s="558"/>
      <c r="U187" s="558"/>
      <c r="V187" s="559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54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53" t="s">
        <v>134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4"/>
      <c r="Y189" s="554"/>
      <c r="Z189" s="554"/>
      <c r="AA189" s="545"/>
      <c r="AB189" s="545"/>
      <c r="AC189" s="54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1"/>
      <c r="R190" s="561"/>
      <c r="S190" s="561"/>
      <c r="T190" s="562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1"/>
      <c r="R191" s="561"/>
      <c r="S191" s="561"/>
      <c r="T191" s="562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9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70"/>
      <c r="P192" s="557" t="s">
        <v>70</v>
      </c>
      <c r="Q192" s="558"/>
      <c r="R192" s="558"/>
      <c r="S192" s="558"/>
      <c r="T192" s="558"/>
      <c r="U192" s="558"/>
      <c r="V192" s="559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54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70"/>
      <c r="P193" s="557" t="s">
        <v>70</v>
      </c>
      <c r="Q193" s="558"/>
      <c r="R193" s="558"/>
      <c r="S193" s="558"/>
      <c r="T193" s="558"/>
      <c r="U193" s="558"/>
      <c r="V193" s="559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53" t="s">
        <v>63</v>
      </c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  <c r="S194" s="554"/>
      <c r="T194" s="554"/>
      <c r="U194" s="554"/>
      <c r="V194" s="554"/>
      <c r="W194" s="554"/>
      <c r="X194" s="554"/>
      <c r="Y194" s="554"/>
      <c r="Z194" s="554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100</v>
      </c>
      <c r="Y195" s="550">
        <f t="shared" ref="Y195:Y202" si="21">IFERROR(IF(X195="",0,CEILING((X195/$H195),1)*$H195),"")</f>
        <v>102.60000000000001</v>
      </c>
      <c r="Z195" s="36">
        <f>IFERROR(IF(Y195=0,"",ROUNDUP(Y195/H195,0)*0.00902),"")</f>
        <v>0.17138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103.88888888888889</v>
      </c>
      <c r="BN195" s="64">
        <f t="shared" ref="BN195:BN202" si="23">IFERROR(Y195*I195/H195,"0")</f>
        <v>106.59000000000002</v>
      </c>
      <c r="BO195" s="64">
        <f t="shared" ref="BO195:BO202" si="24">IFERROR(1/J195*(X195/H195),"0")</f>
        <v>0.14029180695847362</v>
      </c>
      <c r="BP195" s="64">
        <f t="shared" ref="BP195:BP202" si="25">IFERROR(1/J195*(Y195/H195),"0")</f>
        <v>0.14393939393939395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100</v>
      </c>
      <c r="Y196" s="550">
        <f t="shared" si="21"/>
        <v>102.60000000000001</v>
      </c>
      <c r="Z196" s="36">
        <f>IFERROR(IF(Y196=0,"",ROUNDUP(Y196/H196,0)*0.00902),"")</f>
        <v>0.17138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103.88888888888889</v>
      </c>
      <c r="BN196" s="64">
        <f t="shared" si="23"/>
        <v>106.59000000000002</v>
      </c>
      <c r="BO196" s="64">
        <f t="shared" si="24"/>
        <v>0.14029180695847362</v>
      </c>
      <c r="BP196" s="64">
        <f t="shared" si="25"/>
        <v>0.14393939393939395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100</v>
      </c>
      <c r="Y198" s="550">
        <f t="shared" si="21"/>
        <v>102.60000000000001</v>
      </c>
      <c r="Z198" s="36">
        <f>IFERROR(IF(Y198=0,"",ROUNDUP(Y198/H198,0)*0.00902),"")</f>
        <v>0.17138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103.88888888888889</v>
      </c>
      <c r="BN198" s="64">
        <f t="shared" si="23"/>
        <v>106.59000000000002</v>
      </c>
      <c r="BO198" s="64">
        <f t="shared" si="24"/>
        <v>0.14029180695847362</v>
      </c>
      <c r="BP198" s="64">
        <f t="shared" si="25"/>
        <v>0.14393939393939395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1"/>
      <c r="R201" s="561"/>
      <c r="S201" s="561"/>
      <c r="T201" s="562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1"/>
      <c r="R202" s="561"/>
      <c r="S202" s="561"/>
      <c r="T202" s="562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9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70"/>
      <c r="P203" s="557" t="s">
        <v>70</v>
      </c>
      <c r="Q203" s="558"/>
      <c r="R203" s="558"/>
      <c r="S203" s="558"/>
      <c r="T203" s="558"/>
      <c r="U203" s="558"/>
      <c r="V203" s="559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55.555555555555557</v>
      </c>
      <c r="Y203" s="551">
        <f>IFERROR(Y195/H195,"0")+IFERROR(Y196/H196,"0")+IFERROR(Y197/H197,"0")+IFERROR(Y198/H198,"0")+IFERROR(Y199/H199,"0")+IFERROR(Y200/H200,"0")+IFERROR(Y201/H201,"0")+IFERROR(Y202/H202,"0")</f>
        <v>57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0.51414000000000004</v>
      </c>
      <c r="AA203" s="552"/>
      <c r="AB203" s="552"/>
      <c r="AC203" s="552"/>
    </row>
    <row r="204" spans="1:68" x14ac:dyDescent="0.2">
      <c r="A204" s="554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70"/>
      <c r="P204" s="557" t="s">
        <v>70</v>
      </c>
      <c r="Q204" s="558"/>
      <c r="R204" s="558"/>
      <c r="S204" s="558"/>
      <c r="T204" s="558"/>
      <c r="U204" s="558"/>
      <c r="V204" s="559"/>
      <c r="W204" s="37" t="s">
        <v>68</v>
      </c>
      <c r="X204" s="551">
        <f>IFERROR(SUM(X195:X202),"0")</f>
        <v>300</v>
      </c>
      <c r="Y204" s="551">
        <f>IFERROR(SUM(Y195:Y202),"0")</f>
        <v>307.8</v>
      </c>
      <c r="Z204" s="37"/>
      <c r="AA204" s="552"/>
      <c r="AB204" s="552"/>
      <c r="AC204" s="552"/>
    </row>
    <row r="205" spans="1:68" ht="14.25" hidden="1" customHeight="1" x14ac:dyDescent="0.25">
      <c r="A205" s="553" t="s">
        <v>72</v>
      </c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4"/>
      <c r="P205" s="554"/>
      <c r="Q205" s="554"/>
      <c r="R205" s="554"/>
      <c r="S205" s="554"/>
      <c r="T205" s="554"/>
      <c r="U205" s="554"/>
      <c r="V205" s="554"/>
      <c r="W205" s="554"/>
      <c r="X205" s="554"/>
      <c r="Y205" s="554"/>
      <c r="Z205" s="554"/>
      <c r="AA205" s="545"/>
      <c r="AB205" s="545"/>
      <c r="AC205" s="54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70</v>
      </c>
      <c r="Y206" s="550">
        <f t="shared" ref="Y206:Y214" si="26">IFERROR(IF(X206="",0,CEILING((X206/$H206),1)*$H206),"")</f>
        <v>72.899999999999991</v>
      </c>
      <c r="Z206" s="36">
        <f>IFERROR(IF(Y206=0,"",ROUNDUP(Y206/H206,0)*0.01898),"")</f>
        <v>0.17082</v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74.485185185185173</v>
      </c>
      <c r="BN206" s="64">
        <f t="shared" ref="BN206:BN214" si="28">IFERROR(Y206*I206/H206,"0")</f>
        <v>77.570999999999998</v>
      </c>
      <c r="BO206" s="64">
        <f t="shared" ref="BO206:BO214" si="29">IFERROR(1/J206*(X206/H206),"0")</f>
        <v>0.13503086419753088</v>
      </c>
      <c r="BP206" s="64">
        <f t="shared" ref="BP206:BP214" si="30">IFERROR(1/J206*(Y206/H206),"0")</f>
        <v>0.140625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80</v>
      </c>
      <c r="Y208" s="550">
        <f t="shared" si="26"/>
        <v>87</v>
      </c>
      <c r="Z208" s="36">
        <f>IFERROR(IF(Y208=0,"",ROUNDUP(Y208/H208,0)*0.01898),"")</f>
        <v>0.1898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84.772413793103453</v>
      </c>
      <c r="BN208" s="64">
        <f t="shared" si="28"/>
        <v>92.190000000000012</v>
      </c>
      <c r="BO208" s="64">
        <f t="shared" si="29"/>
        <v>0.14367816091954025</v>
      </c>
      <c r="BP208" s="64">
        <f t="shared" si="30"/>
        <v>0.15625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96</v>
      </c>
      <c r="Y209" s="550">
        <f t="shared" si="26"/>
        <v>96</v>
      </c>
      <c r="Z209" s="36">
        <f t="shared" ref="Z209:Z214" si="31">IFERROR(IF(Y209=0,"",ROUNDUP(Y209/H209,0)*0.00651),"")</f>
        <v>0.26040000000000002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106.8</v>
      </c>
      <c r="BN209" s="64">
        <f t="shared" si="28"/>
        <v>106.8</v>
      </c>
      <c r="BO209" s="64">
        <f t="shared" si="29"/>
        <v>0.2197802197802198</v>
      </c>
      <c r="BP209" s="64">
        <f t="shared" si="30"/>
        <v>0.2197802197802198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48</v>
      </c>
      <c r="Y211" s="550">
        <f t="shared" si="26"/>
        <v>48</v>
      </c>
      <c r="Z211" s="36">
        <f t="shared" si="31"/>
        <v>0.13020000000000001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53.040000000000006</v>
      </c>
      <c r="BN211" s="64">
        <f t="shared" si="28"/>
        <v>53.040000000000006</v>
      </c>
      <c r="BO211" s="64">
        <f t="shared" si="29"/>
        <v>0.1098901098901099</v>
      </c>
      <c r="BP211" s="64">
        <f t="shared" si="30"/>
        <v>0.1098901098901099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9">
        <v>120</v>
      </c>
      <c r="Y212" s="550">
        <f t="shared" si="26"/>
        <v>120</v>
      </c>
      <c r="Z212" s="36">
        <f t="shared" si="31"/>
        <v>0.32550000000000001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132.60000000000002</v>
      </c>
      <c r="BN212" s="64">
        <f t="shared" si="28"/>
        <v>132.60000000000002</v>
      </c>
      <c r="BO212" s="64">
        <f t="shared" si="29"/>
        <v>0.27472527472527475</v>
      </c>
      <c r="BP212" s="64">
        <f t="shared" si="30"/>
        <v>0.27472527472527475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1"/>
      <c r="R213" s="561"/>
      <c r="S213" s="561"/>
      <c r="T213" s="562"/>
      <c r="U213" s="34"/>
      <c r="V213" s="34"/>
      <c r="W213" s="35" t="s">
        <v>68</v>
      </c>
      <c r="X213" s="549">
        <v>96</v>
      </c>
      <c r="Y213" s="550">
        <f t="shared" si="26"/>
        <v>96</v>
      </c>
      <c r="Z213" s="36">
        <f t="shared" si="31"/>
        <v>0.26040000000000002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106.08000000000001</v>
      </c>
      <c r="BN213" s="64">
        <f t="shared" si="28"/>
        <v>106.08000000000001</v>
      </c>
      <c r="BO213" s="64">
        <f t="shared" si="29"/>
        <v>0.2197802197802198</v>
      </c>
      <c r="BP213" s="64">
        <f t="shared" si="30"/>
        <v>0.2197802197802198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1"/>
      <c r="R214" s="561"/>
      <c r="S214" s="561"/>
      <c r="T214" s="562"/>
      <c r="U214" s="34"/>
      <c r="V214" s="34"/>
      <c r="W214" s="35" t="s">
        <v>68</v>
      </c>
      <c r="X214" s="549">
        <v>240</v>
      </c>
      <c r="Y214" s="550">
        <f t="shared" si="26"/>
        <v>240</v>
      </c>
      <c r="Z214" s="36">
        <f t="shared" si="31"/>
        <v>0.65100000000000002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265.8</v>
      </c>
      <c r="BN214" s="64">
        <f t="shared" si="28"/>
        <v>265.8</v>
      </c>
      <c r="BO214" s="64">
        <f t="shared" si="29"/>
        <v>0.5494505494505495</v>
      </c>
      <c r="BP214" s="64">
        <f t="shared" si="30"/>
        <v>0.5494505494505495</v>
      </c>
    </row>
    <row r="215" spans="1:68" x14ac:dyDescent="0.2">
      <c r="A215" s="569"/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70"/>
      <c r="P215" s="557" t="s">
        <v>70</v>
      </c>
      <c r="Q215" s="558"/>
      <c r="R215" s="558"/>
      <c r="S215" s="558"/>
      <c r="T215" s="558"/>
      <c r="U215" s="558"/>
      <c r="V215" s="559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267.83737760749256</v>
      </c>
      <c r="Y215" s="551">
        <f>IFERROR(Y206/H206,"0")+IFERROR(Y207/H207,"0")+IFERROR(Y208/H208,"0")+IFERROR(Y209/H209,"0")+IFERROR(Y210/H210,"0")+IFERROR(Y211/H211,"0")+IFERROR(Y212/H212,"0")+IFERROR(Y213/H213,"0")+IFERROR(Y214/H214,"0")</f>
        <v>269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1.9881199999999999</v>
      </c>
      <c r="AA215" s="552"/>
      <c r="AB215" s="552"/>
      <c r="AC215" s="552"/>
    </row>
    <row r="216" spans="1:68" x14ac:dyDescent="0.2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68</v>
      </c>
      <c r="X216" s="551">
        <f>IFERROR(SUM(X206:X214),"0")</f>
        <v>750</v>
      </c>
      <c r="Y216" s="551">
        <f>IFERROR(SUM(Y206:Y214),"0")</f>
        <v>759.9</v>
      </c>
      <c r="Z216" s="37"/>
      <c r="AA216" s="552"/>
      <c r="AB216" s="552"/>
      <c r="AC216" s="552"/>
    </row>
    <row r="217" spans="1:68" ht="14.25" hidden="1" customHeight="1" x14ac:dyDescent="0.25">
      <c r="A217" s="553" t="s">
        <v>169</v>
      </c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4"/>
      <c r="P217" s="554"/>
      <c r="Q217" s="554"/>
      <c r="R217" s="554"/>
      <c r="S217" s="554"/>
      <c r="T217" s="554"/>
      <c r="U217" s="554"/>
      <c r="V217" s="554"/>
      <c r="W217" s="554"/>
      <c r="X217" s="554"/>
      <c r="Y217" s="554"/>
      <c r="Z217" s="554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1"/>
      <c r="R218" s="561"/>
      <c r="S218" s="561"/>
      <c r="T218" s="562"/>
      <c r="U218" s="34"/>
      <c r="V218" s="34"/>
      <c r="W218" s="35" t="s">
        <v>68</v>
      </c>
      <c r="X218" s="549">
        <v>19.2</v>
      </c>
      <c r="Y218" s="550">
        <f>IFERROR(IF(X218="",0,CEILING((X218/$H218),1)*$H218),"")</f>
        <v>19.2</v>
      </c>
      <c r="Z218" s="36">
        <f>IFERROR(IF(Y218=0,"",ROUNDUP(Y218/H218,0)*0.00651),"")</f>
        <v>5.2080000000000001E-2</v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21.216000000000001</v>
      </c>
      <c r="BN218" s="64">
        <f>IFERROR(Y218*I218/H218,"0")</f>
        <v>21.216000000000001</v>
      </c>
      <c r="BO218" s="64">
        <f>IFERROR(1/J218*(X218/H218),"0")</f>
        <v>4.3956043956043959E-2</v>
      </c>
      <c r="BP218" s="64">
        <f>IFERROR(1/J218*(Y218/H218),"0")</f>
        <v>4.3956043956043959E-2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1"/>
      <c r="R219" s="561"/>
      <c r="S219" s="561"/>
      <c r="T219" s="562"/>
      <c r="U219" s="34"/>
      <c r="V219" s="34"/>
      <c r="W219" s="35" t="s">
        <v>68</v>
      </c>
      <c r="X219" s="549">
        <v>9.6000000000000014</v>
      </c>
      <c r="Y219" s="550">
        <f>IFERROR(IF(X219="",0,CEILING((X219/$H219),1)*$H219),"")</f>
        <v>9.6</v>
      </c>
      <c r="Z219" s="36">
        <f>IFERROR(IF(Y219=0,"",ROUNDUP(Y219/H219,0)*0.00651),"")</f>
        <v>2.6040000000000001E-2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10.608000000000002</v>
      </c>
      <c r="BN219" s="64">
        <f>IFERROR(Y219*I219/H219,"0")</f>
        <v>10.608000000000001</v>
      </c>
      <c r="BO219" s="64">
        <f>IFERROR(1/J219*(X219/H219),"0")</f>
        <v>2.1978021978021983E-2</v>
      </c>
      <c r="BP219" s="64">
        <f>IFERROR(1/J219*(Y219/H219),"0")</f>
        <v>2.197802197802198E-2</v>
      </c>
    </row>
    <row r="220" spans="1:68" x14ac:dyDescent="0.2">
      <c r="A220" s="569"/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70"/>
      <c r="P220" s="557" t="s">
        <v>70</v>
      </c>
      <c r="Q220" s="558"/>
      <c r="R220" s="558"/>
      <c r="S220" s="558"/>
      <c r="T220" s="558"/>
      <c r="U220" s="558"/>
      <c r="V220" s="559"/>
      <c r="W220" s="37" t="s">
        <v>71</v>
      </c>
      <c r="X220" s="551">
        <f>IFERROR(X218/H218,"0")+IFERROR(X219/H219,"0")</f>
        <v>12</v>
      </c>
      <c r="Y220" s="551">
        <f>IFERROR(Y218/H218,"0")+IFERROR(Y219/H219,"0")</f>
        <v>12</v>
      </c>
      <c r="Z220" s="551">
        <f>IFERROR(IF(Z218="",0,Z218),"0")+IFERROR(IF(Z219="",0,Z219),"0")</f>
        <v>7.8119999999999995E-2</v>
      </c>
      <c r="AA220" s="552"/>
      <c r="AB220" s="552"/>
      <c r="AC220" s="552"/>
    </row>
    <row r="221" spans="1:68" x14ac:dyDescent="0.2">
      <c r="A221" s="554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70"/>
      <c r="P221" s="557" t="s">
        <v>70</v>
      </c>
      <c r="Q221" s="558"/>
      <c r="R221" s="558"/>
      <c r="S221" s="558"/>
      <c r="T221" s="558"/>
      <c r="U221" s="558"/>
      <c r="V221" s="559"/>
      <c r="W221" s="37" t="s">
        <v>68</v>
      </c>
      <c r="X221" s="551">
        <f>IFERROR(SUM(X218:X219),"0")</f>
        <v>28.8</v>
      </c>
      <c r="Y221" s="551">
        <f>IFERROR(SUM(Y218:Y219),"0")</f>
        <v>28.799999999999997</v>
      </c>
      <c r="Z221" s="37"/>
      <c r="AA221" s="552"/>
      <c r="AB221" s="552"/>
      <c r="AC221" s="552"/>
    </row>
    <row r="222" spans="1:68" ht="16.5" hidden="1" customHeight="1" x14ac:dyDescent="0.25">
      <c r="A222" s="600" t="s">
        <v>356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4"/>
      <c r="Y222" s="554"/>
      <c r="Z222" s="554"/>
      <c r="AA222" s="544"/>
      <c r="AB222" s="544"/>
      <c r="AC222" s="544"/>
    </row>
    <row r="223" spans="1:68" ht="14.25" hidden="1" customHeight="1" x14ac:dyDescent="0.25">
      <c r="A223" s="553" t="s">
        <v>102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45"/>
      <c r="AB223" s="545"/>
      <c r="AC223" s="545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9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70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70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59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9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70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70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379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27" t="s">
        <v>382</v>
      </c>
      <c r="Q238" s="561"/>
      <c r="R238" s="561"/>
      <c r="S238" s="561"/>
      <c r="T238" s="562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9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70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70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384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1" t="s">
        <v>390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9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70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600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9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70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600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61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17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9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70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600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9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70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600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9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70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9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70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600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9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70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600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9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70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50</v>
      </c>
      <c r="Y296" s="550">
        <f t="shared" ref="Y296:Y302" si="37">IFERROR(IF(X296="",0,CEILING((X296/$H296),1)*$H296),"")</f>
        <v>50.400000000000006</v>
      </c>
      <c r="Z296" s="36">
        <f>IFERROR(IF(Y296=0,"",ROUNDUP(Y296/H296,0)*0.00902),"")</f>
        <v>0.10824</v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53.214285714285715</v>
      </c>
      <c r="BN296" s="64">
        <f t="shared" ref="BN296:BN302" si="39">IFERROR(Y296*I296/H296,"0")</f>
        <v>53.64</v>
      </c>
      <c r="BO296" s="64">
        <f t="shared" ref="BO296:BO302" si="40">IFERROR(1/J296*(X296/H296),"0")</f>
        <v>9.0187590187590191E-2</v>
      </c>
      <c r="BP296" s="64">
        <f t="shared" ref="BP296:BP302" si="41">IFERROR(1/J296*(Y296/H296),"0")</f>
        <v>9.0909090909090912E-2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6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x14ac:dyDescent="0.2">
      <c r="A303" s="569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11.904761904761905</v>
      </c>
      <c r="Y303" s="551">
        <f>IFERROR(Y296/H296,"0")+IFERROR(Y297/H297,"0")+IFERROR(Y298/H298,"0")+IFERROR(Y299/H299,"0")+IFERROR(Y300/H300,"0")+IFERROR(Y301/H301,"0")+IFERROR(Y302/H302,"0")</f>
        <v>12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0.10824</v>
      </c>
      <c r="AA303" s="552"/>
      <c r="AB303" s="552"/>
      <c r="AC303" s="552"/>
    </row>
    <row r="304" spans="1:68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70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50</v>
      </c>
      <c r="Y304" s="551">
        <f>IFERROR(SUM(Y296:Y302),"0")</f>
        <v>50.400000000000006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9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70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169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70</v>
      </c>
      <c r="Y314" s="550">
        <f>IFERROR(IF(X314="",0,CEILING((X314/$H314),1)*$H314),"")</f>
        <v>75.600000000000009</v>
      </c>
      <c r="Z314" s="36">
        <f>IFERROR(IF(Y314=0,"",ROUNDUP(Y314/H314,0)*0.01898),"")</f>
        <v>0.17082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74.325000000000003</v>
      </c>
      <c r="BN314" s="64">
        <f>IFERROR(Y314*I314/H314,"0")</f>
        <v>80.271000000000001</v>
      </c>
      <c r="BO314" s="64">
        <f>IFERROR(1/J314*(X314/H314),"0")</f>
        <v>0.13020833333333331</v>
      </c>
      <c r="BP314" s="64">
        <f>IFERROR(1/J314*(Y314/H314),"0")</f>
        <v>0.140625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180</v>
      </c>
      <c r="Y315" s="550">
        <f>IFERROR(IF(X315="",0,CEILING((X315/$H315),1)*$H315),"")</f>
        <v>187.2</v>
      </c>
      <c r="Z315" s="36">
        <f>IFERROR(IF(Y315=0,"",ROUNDUP(Y315/H315,0)*0.01898),"")</f>
        <v>0.45552000000000004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191.9769230769231</v>
      </c>
      <c r="BN315" s="64">
        <f>IFERROR(Y315*I315/H315,"0")</f>
        <v>199.65600000000001</v>
      </c>
      <c r="BO315" s="64">
        <f>IFERROR(1/J315*(X315/H315),"0")</f>
        <v>0.36057692307692307</v>
      </c>
      <c r="BP315" s="64">
        <f>IFERROR(1/J315*(Y315/H315),"0")</f>
        <v>0.375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32</v>
      </c>
      <c r="Y316" s="550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33.977142857142859</v>
      </c>
      <c r="BN316" s="64">
        <f>IFERROR(Y316*I316/H316,"0")</f>
        <v>35.676000000000002</v>
      </c>
      <c r="BO316" s="64">
        <f>IFERROR(1/J316*(X316/H316),"0")</f>
        <v>5.9523809523809521E-2</v>
      </c>
      <c r="BP316" s="64">
        <f>IFERROR(1/J316*(Y316/H316),"0")</f>
        <v>6.25E-2</v>
      </c>
    </row>
    <row r="317" spans="1:68" x14ac:dyDescent="0.2">
      <c r="A317" s="569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35.219780219780219</v>
      </c>
      <c r="Y317" s="551">
        <f>IFERROR(Y314/H314,"0")+IFERROR(Y315/H315,"0")+IFERROR(Y316/H316,"0")</f>
        <v>37</v>
      </c>
      <c r="Z317" s="551">
        <f>IFERROR(IF(Z314="",0,Z314),"0")+IFERROR(IF(Z315="",0,Z315),"0")+IFERROR(IF(Z316="",0,Z316),"0")</f>
        <v>0.70226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70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282</v>
      </c>
      <c r="Y318" s="551">
        <f>IFERROR(SUM(Y314:Y316),"0")</f>
        <v>296.40000000000003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34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9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70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9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70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600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9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70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97" t="s">
        <v>536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600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hidden="1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0</v>
      </c>
      <c r="Y342" s="550">
        <f t="shared" ref="Y342:Y348" si="42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0</v>
      </c>
      <c r="BN342" s="64">
        <f t="shared" ref="BN342:BN348" si="44">IFERROR(Y342*I342/H342,"0")</f>
        <v>0</v>
      </c>
      <c r="BO342" s="64">
        <f t="shared" ref="BO342:BO348" si="45">IFERROR(1/J342*(X342/H342),"0")</f>
        <v>0</v>
      </c>
      <c r="BP342" s="64">
        <f t="shared" ref="BP342:BP348" si="46">IFERROR(1/J342*(Y342/H342),"0")</f>
        <v>0</v>
      </c>
    </row>
    <row r="343" spans="1:68" ht="27" hidden="1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0</v>
      </c>
      <c r="Y343" s="550">
        <f t="shared" si="42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0</v>
      </c>
      <c r="BN343" s="64">
        <f t="shared" si="44"/>
        <v>0</v>
      </c>
      <c r="BO343" s="64">
        <f t="shared" si="45"/>
        <v>0</v>
      </c>
      <c r="BP343" s="64">
        <f t="shared" si="46"/>
        <v>0</v>
      </c>
    </row>
    <row r="344" spans="1:68" ht="27" hidden="1" customHeight="1" x14ac:dyDescent="0.25">
      <c r="A344" s="54" t="s">
        <v>544</v>
      </c>
      <c r="B344" s="54" t="s">
        <v>545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0</v>
      </c>
      <c r="Y344" s="550">
        <f t="shared" si="42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0</v>
      </c>
      <c r="BN344" s="64">
        <f t="shared" si="44"/>
        <v>0</v>
      </c>
      <c r="BO344" s="64">
        <f t="shared" si="45"/>
        <v>0</v>
      </c>
      <c r="BP344" s="64">
        <f t="shared" si="46"/>
        <v>0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1500</v>
      </c>
      <c r="Y345" s="550">
        <f t="shared" si="42"/>
        <v>1500</v>
      </c>
      <c r="Z345" s="36">
        <f>IFERROR(IF(Y345=0,"",ROUNDUP(Y345/H345,0)*0.02175),"")</f>
        <v>2.1749999999999998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1548</v>
      </c>
      <c r="BN345" s="64">
        <f t="shared" si="44"/>
        <v>1548</v>
      </c>
      <c r="BO345" s="64">
        <f t="shared" si="45"/>
        <v>2.083333333333333</v>
      </c>
      <c r="BP345" s="64">
        <f t="shared" si="46"/>
        <v>2.083333333333333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69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100</v>
      </c>
      <c r="Y349" s="551">
        <f>IFERROR(Y342/H342,"0")+IFERROR(Y343/H343,"0")+IFERROR(Y344/H344,"0")+IFERROR(Y345/H345,"0")+IFERROR(Y346/H346,"0")+IFERROR(Y347/H347,"0")+IFERROR(Y348/H348,"0")</f>
        <v>100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2.1749999999999998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70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1500</v>
      </c>
      <c r="Y350" s="551">
        <f>IFERROR(SUM(Y342:Y348),"0")</f>
        <v>1500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3500</v>
      </c>
      <c r="Y352" s="550">
        <f>IFERROR(IF(X352="",0,CEILING((X352/$H352),1)*$H352),"")</f>
        <v>3510</v>
      </c>
      <c r="Z352" s="36">
        <f>IFERROR(IF(Y352=0,"",ROUNDUP(Y352/H352,0)*0.02175),"")</f>
        <v>5.0894999999999992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3612</v>
      </c>
      <c r="BN352" s="64">
        <f>IFERROR(Y352*I352/H352,"0")</f>
        <v>3622.32</v>
      </c>
      <c r="BO352" s="64">
        <f>IFERROR(1/J352*(X352/H352),"0")</f>
        <v>4.8611111111111107</v>
      </c>
      <c r="BP352" s="64">
        <f>IFERROR(1/J352*(Y352/H352),"0")</f>
        <v>4.875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233.33333333333334</v>
      </c>
      <c r="Y354" s="551">
        <f>IFERROR(Y352/H352,"0")+IFERROR(Y353/H353,"0")</f>
        <v>234</v>
      </c>
      <c r="Z354" s="551">
        <f>IFERROR(IF(Z352="",0,Z352),"0")+IFERROR(IF(Z353="",0,Z353),"0")</f>
        <v>5.0894999999999992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70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3500</v>
      </c>
      <c r="Y355" s="551">
        <f>IFERROR(SUM(Y352:Y353),"0")</f>
        <v>3510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30</v>
      </c>
      <c r="Y358" s="550">
        <f>IFERROR(IF(X358="",0,CEILING((X358/$H358),1)*$H358),"")</f>
        <v>36</v>
      </c>
      <c r="Z358" s="36">
        <f>IFERROR(IF(Y358=0,"",ROUNDUP(Y358/H358,0)*0.01898),"")</f>
        <v>7.5920000000000001E-2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31.73</v>
      </c>
      <c r="BN358" s="64">
        <f>IFERROR(Y358*I358/H358,"0")</f>
        <v>38.076000000000001</v>
      </c>
      <c r="BO358" s="64">
        <f>IFERROR(1/J358*(X358/H358),"0")</f>
        <v>5.2083333333333336E-2</v>
      </c>
      <c r="BP358" s="64">
        <f>IFERROR(1/J358*(Y358/H358),"0")</f>
        <v>6.25E-2</v>
      </c>
    </row>
    <row r="359" spans="1:68" x14ac:dyDescent="0.2">
      <c r="A359" s="569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3.3333333333333335</v>
      </c>
      <c r="Y359" s="551">
        <f>IFERROR(Y357/H357,"0")+IFERROR(Y358/H358,"0")</f>
        <v>4</v>
      </c>
      <c r="Z359" s="551">
        <f>IFERROR(IF(Z357="",0,Z357),"0")+IFERROR(IF(Z358="",0,Z358),"0")</f>
        <v>7.5920000000000001E-2</v>
      </c>
      <c r="AA359" s="552"/>
      <c r="AB359" s="552"/>
      <c r="AC359" s="552"/>
    </row>
    <row r="360" spans="1:68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70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30</v>
      </c>
      <c r="Y360" s="551">
        <f>IFERROR(SUM(Y357:Y358),"0")</f>
        <v>36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169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7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500</v>
      </c>
      <c r="Y362" s="550">
        <f>IFERROR(IF(X362="",0,CEILING((X362/$H362),1)*$H362),"")</f>
        <v>504</v>
      </c>
      <c r="Z362" s="36">
        <f>IFERROR(IF(Y362=0,"",ROUNDUP(Y362/H362,0)*0.01898),"")</f>
        <v>1.06288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528.83333333333337</v>
      </c>
      <c r="BN362" s="64">
        <f>IFERROR(Y362*I362/H362,"0")</f>
        <v>533.06399999999996</v>
      </c>
      <c r="BO362" s="64">
        <f>IFERROR(1/J362*(X362/H362),"0")</f>
        <v>0.86805555555555558</v>
      </c>
      <c r="BP362" s="64">
        <f>IFERROR(1/J362*(Y362/H362),"0")</f>
        <v>0.875</v>
      </c>
    </row>
    <row r="363" spans="1:68" x14ac:dyDescent="0.2">
      <c r="A363" s="569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55.555555555555557</v>
      </c>
      <c r="Y363" s="551">
        <f>IFERROR(Y362/H362,"0")</f>
        <v>56</v>
      </c>
      <c r="Z363" s="551">
        <f>IFERROR(IF(Z362="",0,Z362),"0")</f>
        <v>1.06288</v>
      </c>
      <c r="AA363" s="552"/>
      <c r="AB363" s="552"/>
      <c r="AC363" s="552"/>
    </row>
    <row r="364" spans="1:68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70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500</v>
      </c>
      <c r="Y364" s="551">
        <f>IFERROR(SUM(Y362:Y362),"0")</f>
        <v>504</v>
      </c>
      <c r="Z364" s="37"/>
      <c r="AA364" s="552"/>
      <c r="AB364" s="552"/>
      <c r="AC364" s="552"/>
    </row>
    <row r="365" spans="1:68" ht="16.5" hidden="1" customHeight="1" x14ac:dyDescent="0.25">
      <c r="A365" s="600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9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70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9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70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60</v>
      </c>
      <c r="Y377" s="550">
        <f>IFERROR(IF(X377="",0,CEILING((X377/$H377),1)*$H377),"")</f>
        <v>63</v>
      </c>
      <c r="Z377" s="36">
        <f>IFERROR(IF(Y377=0,"",ROUNDUP(Y377/H377,0)*0.01898),"")</f>
        <v>0.13286000000000001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63.46</v>
      </c>
      <c r="BN377" s="64">
        <f>IFERROR(Y377*I377/H377,"0")</f>
        <v>66.632999999999996</v>
      </c>
      <c r="BO377" s="64">
        <f>IFERROR(1/J377*(X377/H377),"0")</f>
        <v>0.10416666666666667</v>
      </c>
      <c r="BP377" s="64">
        <f>IFERROR(1/J377*(Y377/H377),"0")</f>
        <v>0.109375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9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6.666666666666667</v>
      </c>
      <c r="Y379" s="551">
        <f>IFERROR(Y377/H377,"0")+IFERROR(Y378/H378,"0")</f>
        <v>7</v>
      </c>
      <c r="Z379" s="551">
        <f>IFERROR(IF(Z377="",0,Z377),"0")+IFERROR(IF(Z378="",0,Z378),"0")</f>
        <v>0.13286000000000001</v>
      </c>
      <c r="AA379" s="552"/>
      <c r="AB379" s="552"/>
      <c r="AC379" s="552"/>
    </row>
    <row r="380" spans="1:68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70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60</v>
      </c>
      <c r="Y380" s="551">
        <f>IFERROR(SUM(Y377:Y378),"0")</f>
        <v>63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169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9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70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97" t="s">
        <v>592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600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hidden="1" x14ac:dyDescent="0.2">
      <c r="A398" s="569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70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9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70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600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9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70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9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70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600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9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70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600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9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70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97" t="s">
        <v>648</v>
      </c>
      <c r="B427" s="598"/>
      <c r="C427" s="598"/>
      <c r="D427" s="598"/>
      <c r="E427" s="598"/>
      <c r="F427" s="598"/>
      <c r="G427" s="598"/>
      <c r="H427" s="598"/>
      <c r="I427" s="598"/>
      <c r="J427" s="598"/>
      <c r="K427" s="598"/>
      <c r="L427" s="598"/>
      <c r="M427" s="598"/>
      <c r="N427" s="598"/>
      <c r="O427" s="598"/>
      <c r="P427" s="598"/>
      <c r="Q427" s="598"/>
      <c r="R427" s="598"/>
      <c r="S427" s="598"/>
      <c r="T427" s="598"/>
      <c r="U427" s="598"/>
      <c r="V427" s="598"/>
      <c r="W427" s="598"/>
      <c r="X427" s="598"/>
      <c r="Y427" s="598"/>
      <c r="Z427" s="598"/>
      <c r="AA427" s="48"/>
      <c r="AB427" s="48"/>
      <c r="AC427" s="48"/>
    </row>
    <row r="428" spans="1:68" ht="16.5" hidden="1" customHeight="1" x14ac:dyDescent="0.25">
      <c r="A428" s="600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64">
        <v>4607091383522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0" t="s">
        <v>657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hidden="1" customHeight="1" x14ac:dyDescent="0.25">
      <c r="A433" s="54" t="s">
        <v>659</v>
      </c>
      <c r="B433" s="54" t="s">
        <v>660</v>
      </c>
      <c r="C433" s="31">
        <v>4301011376</v>
      </c>
      <c r="D433" s="564">
        <v>4680115885226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7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hidden="1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0</v>
      </c>
      <c r="Y435" s="550">
        <f t="shared" si="53"/>
        <v>0</v>
      </c>
      <c r="Z435" s="36" t="str">
        <f t="shared" si="54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0</v>
      </c>
      <c r="BN435" s="64">
        <f t="shared" si="56"/>
        <v>0</v>
      </c>
      <c r="BO435" s="64">
        <f t="shared" si="57"/>
        <v>0</v>
      </c>
      <c r="BP435" s="64">
        <f t="shared" si="58"/>
        <v>0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15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hidden="1" x14ac:dyDescent="0.2">
      <c r="A443" s="569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70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552"/>
      <c r="AB443" s="552"/>
      <c r="AC443" s="552"/>
    </row>
    <row r="444" spans="1:68" hidden="1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70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0</v>
      </c>
      <c r="Y444" s="551">
        <f>IFERROR(SUM(Y430:Y442),"0")</f>
        <v>0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hidden="1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569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70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hidden="1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70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hidden="1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0</v>
      </c>
      <c r="Y452" s="550">
        <f t="shared" ref="Y452:Y457" si="59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0</v>
      </c>
      <c r="BN452" s="64">
        <f t="shared" ref="BN452:BN457" si="61">IFERROR(Y452*I452/H452,"0")</f>
        <v>0</v>
      </c>
      <c r="BO452" s="64">
        <f t="shared" ref="BO452:BO457" si="62">IFERROR(1/J452*(X452/H452),"0")</f>
        <v>0</v>
      </c>
      <c r="BP452" s="64">
        <f t="shared" ref="BP452:BP457" si="63">IFERROR(1/J452*(Y452/H452),"0")</f>
        <v>0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0</v>
      </c>
      <c r="Y454" s="550">
        <f t="shared" si="59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hidden="1" x14ac:dyDescent="0.2">
      <c r="A458" s="569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70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0</v>
      </c>
      <c r="Y458" s="551">
        <f>IFERROR(Y452/H452,"0")+IFERROR(Y453/H453,"0")+IFERROR(Y454/H454,"0")+IFERROR(Y455/H455,"0")+IFERROR(Y456/H456,"0")+IFERROR(Y457/H457,"0")</f>
        <v>0</v>
      </c>
      <c r="Z458" s="551">
        <f>IFERROR(IF(Z452="",0,Z452),"0")+IFERROR(IF(Z453="",0,Z453),"0")+IFERROR(IF(Z454="",0,Z454),"0")+IFERROR(IF(Z455="",0,Z455),"0")+IFERROR(IF(Z456="",0,Z456),"0")+IFERROR(IF(Z457="",0,Z457),"0")</f>
        <v>0</v>
      </c>
      <c r="AA458" s="552"/>
      <c r="AB458" s="552"/>
      <c r="AC458" s="552"/>
    </row>
    <row r="459" spans="1:68" hidden="1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70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0</v>
      </c>
      <c r="Y459" s="551">
        <f>IFERROR(SUM(Y452:Y457),"0")</f>
        <v>0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9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70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70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97" t="s">
        <v>715</v>
      </c>
      <c r="B466" s="598"/>
      <c r="C466" s="598"/>
      <c r="D466" s="598"/>
      <c r="E466" s="598"/>
      <c r="F466" s="598"/>
      <c r="G466" s="598"/>
      <c r="H466" s="598"/>
      <c r="I466" s="598"/>
      <c r="J466" s="598"/>
      <c r="K466" s="598"/>
      <c r="L466" s="598"/>
      <c r="M466" s="598"/>
      <c r="N466" s="598"/>
      <c r="O466" s="598"/>
      <c r="P466" s="598"/>
      <c r="Q466" s="598"/>
      <c r="R466" s="598"/>
      <c r="S466" s="598"/>
      <c r="T466" s="598"/>
      <c r="U466" s="598"/>
      <c r="V466" s="598"/>
      <c r="W466" s="598"/>
      <c r="X466" s="598"/>
      <c r="Y466" s="598"/>
      <c r="Z466" s="598"/>
      <c r="AA466" s="48"/>
      <c r="AB466" s="48"/>
      <c r="AC466" s="48"/>
    </row>
    <row r="467" spans="1:68" ht="16.5" hidden="1" customHeight="1" x14ac:dyDescent="0.25">
      <c r="A467" s="600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4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9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70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70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9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70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70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80</v>
      </c>
      <c r="Y482" s="550">
        <f>IFERROR(IF(X482="",0,CEILING((X482/$H482),1)*$H482),"")</f>
        <v>84</v>
      </c>
      <c r="Z482" s="36">
        <f>IFERROR(IF(Y482=0,"",ROUNDUP(Y482/H482,0)*0.00902),"")</f>
        <v>0.1804</v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85.142857142857125</v>
      </c>
      <c r="BN482" s="64">
        <f>IFERROR(Y482*I482/H482,"0")</f>
        <v>89.399999999999991</v>
      </c>
      <c r="BO482" s="64">
        <f>IFERROR(1/J482*(X482/H482),"0")</f>
        <v>0.14430014430014429</v>
      </c>
      <c r="BP482" s="64">
        <f>IFERROR(1/J482*(Y482/H482),"0")</f>
        <v>0.15151515151515152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9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70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19.047619047619047</v>
      </c>
      <c r="Y484" s="551">
        <f>IFERROR(Y482/H482,"0")+IFERROR(Y483/H483,"0")</f>
        <v>20</v>
      </c>
      <c r="Z484" s="551">
        <f>IFERROR(IF(Z482="",0,Z482),"0")+IFERROR(IF(Z483="",0,Z483),"0")</f>
        <v>0.1804</v>
      </c>
      <c r="AA484" s="552"/>
      <c r="AB484" s="552"/>
      <c r="AC484" s="552"/>
    </row>
    <row r="485" spans="1:68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70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80</v>
      </c>
      <c r="Y485" s="551">
        <f>IFERROR(SUM(Y482:Y483),"0")</f>
        <v>84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9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70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70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169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9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70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70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600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5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9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70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70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827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06"/>
      <c r="P501" s="590" t="s">
        <v>759</v>
      </c>
      <c r="Q501" s="591"/>
      <c r="R501" s="591"/>
      <c r="S501" s="591"/>
      <c r="T501" s="591"/>
      <c r="U501" s="591"/>
      <c r="V501" s="592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7119.2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7182.3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06"/>
      <c r="P502" s="590" t="s">
        <v>760</v>
      </c>
      <c r="Q502" s="591"/>
      <c r="R502" s="591"/>
      <c r="S502" s="591"/>
      <c r="T502" s="591"/>
      <c r="U502" s="591"/>
      <c r="V502" s="592"/>
      <c r="W502" s="37" t="s">
        <v>68</v>
      </c>
      <c r="X502" s="551">
        <f>IFERROR(SUM(BM22:BM498),"0")</f>
        <v>7430.4563791980681</v>
      </c>
      <c r="Y502" s="551">
        <f>IFERROR(SUM(BN22:BN498),"0")</f>
        <v>7496.9710000000005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06"/>
      <c r="P503" s="590" t="s">
        <v>761</v>
      </c>
      <c r="Q503" s="591"/>
      <c r="R503" s="591"/>
      <c r="S503" s="591"/>
      <c r="T503" s="591"/>
      <c r="U503" s="591"/>
      <c r="V503" s="592"/>
      <c r="W503" s="37" t="s">
        <v>762</v>
      </c>
      <c r="X503" s="38">
        <f>ROUNDUP(SUM(BO22:BO498),0)</f>
        <v>11</v>
      </c>
      <c r="Y503" s="38">
        <f>ROUNDUP(SUM(BP22:BP498),0)</f>
        <v>12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06"/>
      <c r="P504" s="590" t="s">
        <v>763</v>
      </c>
      <c r="Q504" s="591"/>
      <c r="R504" s="591"/>
      <c r="S504" s="591"/>
      <c r="T504" s="591"/>
      <c r="U504" s="591"/>
      <c r="V504" s="592"/>
      <c r="W504" s="37" t="s">
        <v>68</v>
      </c>
      <c r="X504" s="551">
        <f>GrossWeightTotal+PalletQtyTotal*25</f>
        <v>7705.4563791980681</v>
      </c>
      <c r="Y504" s="551">
        <f>GrossWeightTotalR+PalletQtyTotalR*25</f>
        <v>7796.9710000000005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06"/>
      <c r="P505" s="590" t="s">
        <v>764</v>
      </c>
      <c r="Q505" s="591"/>
      <c r="R505" s="591"/>
      <c r="S505" s="591"/>
      <c r="T505" s="591"/>
      <c r="U505" s="591"/>
      <c r="V505" s="592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811.59684036695535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820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06"/>
      <c r="P506" s="590" t="s">
        <v>765</v>
      </c>
      <c r="Q506" s="591"/>
      <c r="R506" s="591"/>
      <c r="S506" s="591"/>
      <c r="T506" s="591"/>
      <c r="U506" s="591"/>
      <c r="V506" s="592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12.199680000000001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3" t="s">
        <v>100</v>
      </c>
      <c r="D508" s="670"/>
      <c r="E508" s="670"/>
      <c r="F508" s="670"/>
      <c r="G508" s="670"/>
      <c r="H508" s="671"/>
      <c r="I508" s="573" t="s">
        <v>255</v>
      </c>
      <c r="J508" s="670"/>
      <c r="K508" s="670"/>
      <c r="L508" s="670"/>
      <c r="M508" s="670"/>
      <c r="N508" s="670"/>
      <c r="O508" s="670"/>
      <c r="P508" s="670"/>
      <c r="Q508" s="670"/>
      <c r="R508" s="670"/>
      <c r="S508" s="671"/>
      <c r="T508" s="573" t="s">
        <v>536</v>
      </c>
      <c r="U508" s="671"/>
      <c r="V508" s="573" t="s">
        <v>592</v>
      </c>
      <c r="W508" s="670"/>
      <c r="X508" s="670"/>
      <c r="Y508" s="671"/>
      <c r="Z508" s="546" t="s">
        <v>648</v>
      </c>
      <c r="AA508" s="573" t="s">
        <v>715</v>
      </c>
      <c r="AB508" s="671"/>
      <c r="AC508" s="52"/>
      <c r="AF508" s="547"/>
    </row>
    <row r="509" spans="1:68" ht="14.25" customHeight="1" thickTop="1" x14ac:dyDescent="0.2">
      <c r="A509" s="629" t="s">
        <v>768</v>
      </c>
      <c r="B509" s="573" t="s">
        <v>62</v>
      </c>
      <c r="C509" s="573" t="s">
        <v>101</v>
      </c>
      <c r="D509" s="573" t="s">
        <v>116</v>
      </c>
      <c r="E509" s="573" t="s">
        <v>176</v>
      </c>
      <c r="F509" s="573" t="s">
        <v>198</v>
      </c>
      <c r="G509" s="573" t="s">
        <v>231</v>
      </c>
      <c r="H509" s="573" t="s">
        <v>100</v>
      </c>
      <c r="I509" s="573" t="s">
        <v>256</v>
      </c>
      <c r="J509" s="573" t="s">
        <v>296</v>
      </c>
      <c r="K509" s="573" t="s">
        <v>356</v>
      </c>
      <c r="L509" s="573" t="s">
        <v>395</v>
      </c>
      <c r="M509" s="573" t="s">
        <v>411</v>
      </c>
      <c r="N509" s="547"/>
      <c r="O509" s="573" t="s">
        <v>425</v>
      </c>
      <c r="P509" s="573" t="s">
        <v>435</v>
      </c>
      <c r="Q509" s="573" t="s">
        <v>442</v>
      </c>
      <c r="R509" s="573" t="s">
        <v>447</v>
      </c>
      <c r="S509" s="573" t="s">
        <v>526</v>
      </c>
      <c r="T509" s="573" t="s">
        <v>537</v>
      </c>
      <c r="U509" s="573" t="s">
        <v>572</v>
      </c>
      <c r="V509" s="573" t="s">
        <v>593</v>
      </c>
      <c r="W509" s="573" t="s">
        <v>625</v>
      </c>
      <c r="X509" s="573" t="s">
        <v>640</v>
      </c>
      <c r="Y509" s="573" t="s">
        <v>644</v>
      </c>
      <c r="Z509" s="573" t="s">
        <v>648</v>
      </c>
      <c r="AA509" s="573" t="s">
        <v>715</v>
      </c>
      <c r="AB509" s="573" t="s">
        <v>754</v>
      </c>
      <c r="AC509" s="52"/>
      <c r="AF509" s="547"/>
    </row>
    <row r="510" spans="1:68" ht="13.5" customHeight="1" thickBot="1" x14ac:dyDescent="0.25">
      <c r="A510" s="630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47"/>
      <c r="O510" s="574"/>
      <c r="P510" s="574"/>
      <c r="Q510" s="574"/>
      <c r="R510" s="574"/>
      <c r="S510" s="574"/>
      <c r="T510" s="574"/>
      <c r="U510" s="574"/>
      <c r="V510" s="574"/>
      <c r="W510" s="574"/>
      <c r="X510" s="574"/>
      <c r="Y510" s="574"/>
      <c r="Z510" s="574"/>
      <c r="AA510" s="574"/>
      <c r="AB510" s="574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1" s="46">
        <f>IFERROR(Y89*1,"0")+IFERROR(Y90*1,"0")+IFERROR(Y91*1,"0")+IFERROR(Y95*1,"0")+IFERROR(Y96*1,"0")+IFERROR(Y97*1,"0")+IFERROR(Y98*1,"0")+IFERROR(Y99*1,"0")</f>
        <v>0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42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1096.5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346.8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5550</v>
      </c>
      <c r="U511" s="46">
        <f>IFERROR(Y367*1,"0")+IFERROR(Y368*1,"0")+IFERROR(Y369*1,"0")+IFERROR(Y373*1,"0")+IFERROR(Y377*1,"0")+IFERROR(Y378*1,"0")+IFERROR(Y382*1,"0")</f>
        <v>63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0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84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00,00"/>
        <filter val="11"/>
        <filter val="11,14"/>
        <filter val="11,90"/>
        <filter val="12,00"/>
        <filter val="120,00"/>
        <filter val="180,00"/>
        <filter val="19,05"/>
        <filter val="19,20"/>
        <filter val="233,33"/>
        <filter val="240,00"/>
        <filter val="267,84"/>
        <filter val="28,80"/>
        <filter val="282,00"/>
        <filter val="3 500,00"/>
        <filter val="3,33"/>
        <filter val="30,00"/>
        <filter val="300,00"/>
        <filter val="32,00"/>
        <filter val="35,22"/>
        <filter val="38,40"/>
        <filter val="48,00"/>
        <filter val="50,00"/>
        <filter val="500,00"/>
        <filter val="55,56"/>
        <filter val="6,67"/>
        <filter val="60,00"/>
        <filter val="7 119,20"/>
        <filter val="7 430,46"/>
        <filter val="7 705,46"/>
        <filter val="70,00"/>
        <filter val="750,00"/>
        <filter val="8,40"/>
        <filter val="80,00"/>
        <filter val="811,60"/>
        <filter val="9,60"/>
        <filter val="96,00"/>
      </filters>
    </filterColumn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D388:E388"/>
    <mergeCell ref="D90:E90"/>
    <mergeCell ref="P119:T119"/>
    <mergeCell ref="P354:V35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P402:T402"/>
    <mergeCell ref="D274:E274"/>
    <mergeCell ref="D301:E301"/>
    <mergeCell ref="D245:E245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2025-09-03T11:16:35Z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