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ЗПФ филиалы\"/>
    </mc:Choice>
  </mc:AlternateContent>
  <xr:revisionPtr revIDLastSave="0" documentId="13_ncr:1_{8E7D5A16-7BAD-436E-8460-3444F6E5E5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Sheet!$A$3:$AN$76</definedName>
  </definedNames>
  <calcPr calcId="191029"/>
</workbook>
</file>

<file path=xl/calcChain.xml><?xml version="1.0" encoding="utf-8"?>
<calcChain xmlns="http://schemas.openxmlformats.org/spreadsheetml/2006/main">
  <c r="V14" i="1" l="1"/>
  <c r="AJ14" i="1"/>
  <c r="AN14" i="1" s="1"/>
  <c r="AH14" i="1"/>
  <c r="R14" i="1" l="1"/>
  <c r="U14" i="1" s="1"/>
  <c r="AK14" i="1"/>
  <c r="F34" i="1"/>
  <c r="E34" i="1"/>
  <c r="P34" i="1" s="1"/>
  <c r="F28" i="1"/>
  <c r="E28" i="1"/>
  <c r="G10" i="1"/>
  <c r="H10" i="1"/>
  <c r="I10" i="1"/>
  <c r="G11" i="1"/>
  <c r="H11" i="1"/>
  <c r="I11" i="1"/>
  <c r="G12" i="1"/>
  <c r="H12" i="1"/>
  <c r="I12" i="1"/>
  <c r="G13" i="1"/>
  <c r="H13" i="1"/>
  <c r="I13" i="1"/>
  <c r="G15" i="1"/>
  <c r="H15" i="1"/>
  <c r="I15" i="1"/>
  <c r="G16" i="1"/>
  <c r="H16" i="1"/>
  <c r="I16" i="1"/>
  <c r="P7" i="1" l="1"/>
  <c r="V7" i="1" s="1"/>
  <c r="P8" i="1"/>
  <c r="AH8" i="1" s="1"/>
  <c r="P9" i="1"/>
  <c r="P10" i="1"/>
  <c r="P11" i="1"/>
  <c r="V11" i="1" s="1"/>
  <c r="P12" i="1"/>
  <c r="P13" i="1"/>
  <c r="V13" i="1" s="1"/>
  <c r="P15" i="1"/>
  <c r="V15" i="1" s="1"/>
  <c r="P16" i="1"/>
  <c r="P17" i="1"/>
  <c r="Q17" i="1" s="1"/>
  <c r="P18" i="1"/>
  <c r="Q18" i="1" s="1"/>
  <c r="P19" i="1"/>
  <c r="P20" i="1"/>
  <c r="P21" i="1"/>
  <c r="Q21" i="1" s="1"/>
  <c r="P22" i="1"/>
  <c r="V22" i="1" s="1"/>
  <c r="P23" i="1"/>
  <c r="P24" i="1"/>
  <c r="P25" i="1"/>
  <c r="Q25" i="1" s="1"/>
  <c r="P26" i="1"/>
  <c r="Q26" i="1" s="1"/>
  <c r="P27" i="1"/>
  <c r="Q27" i="1" s="1"/>
  <c r="P28" i="1"/>
  <c r="Q28" i="1" s="1"/>
  <c r="P29" i="1"/>
  <c r="U29" i="1" s="1"/>
  <c r="P30" i="1"/>
  <c r="Q30" i="1" s="1"/>
  <c r="P31" i="1"/>
  <c r="P32" i="1"/>
  <c r="Q32" i="1" s="1"/>
  <c r="P33" i="1"/>
  <c r="U33" i="1" s="1"/>
  <c r="P35" i="1"/>
  <c r="Q35" i="1" s="1"/>
  <c r="P36" i="1"/>
  <c r="V36" i="1" s="1"/>
  <c r="P37" i="1"/>
  <c r="P38" i="1"/>
  <c r="Q38" i="1" s="1"/>
  <c r="P39" i="1"/>
  <c r="P40" i="1"/>
  <c r="P41" i="1"/>
  <c r="P42" i="1"/>
  <c r="P43" i="1"/>
  <c r="P44" i="1"/>
  <c r="Q44" i="1" s="1"/>
  <c r="P45" i="1"/>
  <c r="U45" i="1" s="1"/>
  <c r="P46" i="1"/>
  <c r="Q46" i="1" s="1"/>
  <c r="P47" i="1"/>
  <c r="Q47" i="1" s="1"/>
  <c r="P48" i="1"/>
  <c r="P49" i="1"/>
  <c r="P50" i="1"/>
  <c r="P51" i="1"/>
  <c r="Q51" i="1" s="1"/>
  <c r="P52" i="1"/>
  <c r="U52" i="1" s="1"/>
  <c r="P53" i="1"/>
  <c r="P54" i="1"/>
  <c r="P55" i="1"/>
  <c r="U55" i="1" s="1"/>
  <c r="P56" i="1"/>
  <c r="P57" i="1"/>
  <c r="Q57" i="1" s="1"/>
  <c r="P58" i="1"/>
  <c r="P59" i="1"/>
  <c r="P60" i="1"/>
  <c r="P61" i="1"/>
  <c r="U61" i="1" s="1"/>
  <c r="P62" i="1"/>
  <c r="U62" i="1" s="1"/>
  <c r="P63" i="1"/>
  <c r="Q63" i="1" s="1"/>
  <c r="P64" i="1"/>
  <c r="P65" i="1"/>
  <c r="Q65" i="1" s="1"/>
  <c r="P66" i="1"/>
  <c r="P67" i="1"/>
  <c r="P68" i="1"/>
  <c r="Q68" i="1" s="1"/>
  <c r="P69" i="1"/>
  <c r="P70" i="1"/>
  <c r="U70" i="1" s="1"/>
  <c r="P71" i="1"/>
  <c r="U71" i="1" s="1"/>
  <c r="P72" i="1"/>
  <c r="Q72" i="1" s="1"/>
  <c r="P73" i="1"/>
  <c r="P74" i="1"/>
  <c r="P75" i="1"/>
  <c r="Q75" i="1" s="1"/>
  <c r="P76" i="1"/>
  <c r="V76" i="1" s="1"/>
  <c r="P6" i="1"/>
  <c r="AJ76" i="1"/>
  <c r="AN76" i="1" s="1"/>
  <c r="AH76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AJ36" i="1"/>
  <c r="AN36" i="1" s="1"/>
  <c r="AH36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R22" i="1"/>
  <c r="L22" i="1"/>
  <c r="L21" i="1"/>
  <c r="L20" i="1"/>
  <c r="L19" i="1"/>
  <c r="L18" i="1"/>
  <c r="L17" i="1"/>
  <c r="L16" i="1"/>
  <c r="R15" i="1"/>
  <c r="L15" i="1"/>
  <c r="R13" i="1"/>
  <c r="L13" i="1"/>
  <c r="L12" i="1"/>
  <c r="R11" i="1"/>
  <c r="L11" i="1"/>
  <c r="L10" i="1"/>
  <c r="L9" i="1"/>
  <c r="AJ8" i="1"/>
  <c r="AK8" i="1" s="1"/>
  <c r="L8" i="1"/>
  <c r="R7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F5" i="1"/>
  <c r="E5" i="1"/>
  <c r="R36" i="1" l="1"/>
  <c r="R76" i="1"/>
  <c r="U76" i="1" s="1"/>
  <c r="R8" i="1"/>
  <c r="U8" i="1" s="1"/>
  <c r="V6" i="1"/>
  <c r="V75" i="1"/>
  <c r="V73" i="1"/>
  <c r="V69" i="1"/>
  <c r="Q69" i="1"/>
  <c r="V67" i="1"/>
  <c r="Q67" i="1"/>
  <c r="V65" i="1"/>
  <c r="V63" i="1"/>
  <c r="V59" i="1"/>
  <c r="V57" i="1"/>
  <c r="V53" i="1"/>
  <c r="V51" i="1"/>
  <c r="V49" i="1"/>
  <c r="Q49" i="1"/>
  <c r="V47" i="1"/>
  <c r="V43" i="1"/>
  <c r="V41" i="1"/>
  <c r="V39" i="1"/>
  <c r="V37" i="1"/>
  <c r="Q37" i="1"/>
  <c r="V35" i="1"/>
  <c r="V31" i="1"/>
  <c r="V27" i="1"/>
  <c r="V25" i="1"/>
  <c r="V21" i="1"/>
  <c r="V19" i="1"/>
  <c r="V17" i="1"/>
  <c r="V10" i="1"/>
  <c r="Q10" i="1"/>
  <c r="V74" i="1"/>
  <c r="V72" i="1"/>
  <c r="V68" i="1"/>
  <c r="V66" i="1"/>
  <c r="V64" i="1"/>
  <c r="V60" i="1"/>
  <c r="Q60" i="1"/>
  <c r="V58" i="1"/>
  <c r="Q58" i="1"/>
  <c r="V56" i="1"/>
  <c r="Q56" i="1"/>
  <c r="V54" i="1"/>
  <c r="V50" i="1"/>
  <c r="V48" i="1"/>
  <c r="V46" i="1"/>
  <c r="V44" i="1"/>
  <c r="V42" i="1"/>
  <c r="V40" i="1"/>
  <c r="Q40" i="1"/>
  <c r="V38" i="1"/>
  <c r="V34" i="1"/>
  <c r="V32" i="1"/>
  <c r="V30" i="1"/>
  <c r="V28" i="1"/>
  <c r="V26" i="1"/>
  <c r="V24" i="1"/>
  <c r="Q24" i="1"/>
  <c r="V20" i="1"/>
  <c r="V18" i="1"/>
  <c r="AJ16" i="1"/>
  <c r="AH16" i="1"/>
  <c r="V9" i="1"/>
  <c r="U36" i="1"/>
  <c r="U15" i="1"/>
  <c r="U7" i="1"/>
  <c r="U13" i="1"/>
  <c r="U22" i="1"/>
  <c r="V71" i="1"/>
  <c r="V55" i="1"/>
  <c r="V61" i="1"/>
  <c r="V45" i="1"/>
  <c r="V23" i="1"/>
  <c r="U11" i="1"/>
  <c r="V70" i="1"/>
  <c r="V62" i="1"/>
  <c r="V52" i="1"/>
  <c r="V33" i="1"/>
  <c r="V29" i="1"/>
  <c r="V12" i="1"/>
  <c r="V16" i="1"/>
  <c r="P5" i="1"/>
  <c r="V8" i="1"/>
  <c r="L5" i="1"/>
  <c r="AK36" i="1"/>
  <c r="AK76" i="1"/>
  <c r="AN8" i="1"/>
  <c r="AH9" i="1" l="1"/>
  <c r="AJ9" i="1"/>
  <c r="AH18" i="1"/>
  <c r="AJ18" i="1"/>
  <c r="AH20" i="1"/>
  <c r="AJ20" i="1"/>
  <c r="AJ24" i="1"/>
  <c r="AH24" i="1"/>
  <c r="AJ26" i="1"/>
  <c r="AH26" i="1"/>
  <c r="AJ28" i="1"/>
  <c r="AH28" i="1"/>
  <c r="AJ30" i="1"/>
  <c r="AH30" i="1"/>
  <c r="AJ32" i="1"/>
  <c r="AH32" i="1"/>
  <c r="AH34" i="1"/>
  <c r="AJ34" i="1"/>
  <c r="AH38" i="1"/>
  <c r="AJ38" i="1"/>
  <c r="AH40" i="1"/>
  <c r="AJ40" i="1"/>
  <c r="AH42" i="1"/>
  <c r="AJ42" i="1"/>
  <c r="AH44" i="1"/>
  <c r="AJ44" i="1"/>
  <c r="AJ46" i="1"/>
  <c r="AH46" i="1"/>
  <c r="AJ48" i="1"/>
  <c r="AH48" i="1"/>
  <c r="AJ50" i="1"/>
  <c r="AH50" i="1"/>
  <c r="AH54" i="1"/>
  <c r="AJ54" i="1"/>
  <c r="AJ56" i="1"/>
  <c r="AH56" i="1"/>
  <c r="AJ58" i="1"/>
  <c r="AH58" i="1"/>
  <c r="AJ60" i="1"/>
  <c r="AH60" i="1"/>
  <c r="AJ64" i="1"/>
  <c r="AH64" i="1"/>
  <c r="AJ66" i="1"/>
  <c r="AH66" i="1"/>
  <c r="AJ68" i="1"/>
  <c r="AH68" i="1"/>
  <c r="AJ72" i="1"/>
  <c r="AH72" i="1"/>
  <c r="AJ74" i="1"/>
  <c r="AH74" i="1"/>
  <c r="AH10" i="1"/>
  <c r="AJ10" i="1"/>
  <c r="AJ12" i="1"/>
  <c r="AH12" i="1"/>
  <c r="AJ17" i="1"/>
  <c r="AH17" i="1"/>
  <c r="AJ19" i="1"/>
  <c r="AH19" i="1"/>
  <c r="AJ21" i="1"/>
  <c r="AH21" i="1"/>
  <c r="AJ23" i="1"/>
  <c r="AH23" i="1"/>
  <c r="AH25" i="1"/>
  <c r="AJ25" i="1"/>
  <c r="AH27" i="1"/>
  <c r="AJ27" i="1"/>
  <c r="AH31" i="1"/>
  <c r="AJ31" i="1"/>
  <c r="AH35" i="1"/>
  <c r="AJ35" i="1"/>
  <c r="AH37" i="1"/>
  <c r="AJ37" i="1"/>
  <c r="AH39" i="1"/>
  <c r="AJ39" i="1"/>
  <c r="AH41" i="1"/>
  <c r="AJ41" i="1"/>
  <c r="AH43" i="1"/>
  <c r="AJ43" i="1"/>
  <c r="AJ47" i="1"/>
  <c r="AH47" i="1"/>
  <c r="AJ49" i="1"/>
  <c r="AH49" i="1"/>
  <c r="AJ51" i="1"/>
  <c r="AH51" i="1"/>
  <c r="AH53" i="1"/>
  <c r="AJ53" i="1"/>
  <c r="AJ57" i="1"/>
  <c r="AH57" i="1"/>
  <c r="AJ59" i="1"/>
  <c r="AH59" i="1"/>
  <c r="AJ63" i="1"/>
  <c r="AH63" i="1"/>
  <c r="AJ65" i="1"/>
  <c r="AH65" i="1"/>
  <c r="AJ67" i="1"/>
  <c r="AH67" i="1"/>
  <c r="AJ69" i="1"/>
  <c r="AH69" i="1"/>
  <c r="AJ73" i="1"/>
  <c r="AH73" i="1"/>
  <c r="AJ75" i="1"/>
  <c r="AH75" i="1"/>
  <c r="AH6" i="1"/>
  <c r="Q5" i="1"/>
  <c r="AJ6" i="1"/>
  <c r="AN16" i="1"/>
  <c r="AK16" i="1"/>
  <c r="R16" i="1"/>
  <c r="U16" i="1" s="1"/>
  <c r="AK53" i="1" l="1"/>
  <c r="R53" i="1"/>
  <c r="U53" i="1" s="1"/>
  <c r="AN53" i="1"/>
  <c r="R43" i="1"/>
  <c r="U43" i="1" s="1"/>
  <c r="AK43" i="1"/>
  <c r="AN43" i="1"/>
  <c r="AN41" i="1"/>
  <c r="R41" i="1"/>
  <c r="U41" i="1" s="1"/>
  <c r="AK41" i="1"/>
  <c r="AN39" i="1"/>
  <c r="R39" i="1"/>
  <c r="U39" i="1" s="1"/>
  <c r="AK39" i="1"/>
  <c r="AN37" i="1"/>
  <c r="R37" i="1"/>
  <c r="U37" i="1" s="1"/>
  <c r="AK37" i="1"/>
  <c r="R35" i="1"/>
  <c r="U35" i="1" s="1"/>
  <c r="AK35" i="1"/>
  <c r="AN35" i="1"/>
  <c r="AK31" i="1"/>
  <c r="AN31" i="1"/>
  <c r="R31" i="1"/>
  <c r="U31" i="1" s="1"/>
  <c r="AK27" i="1"/>
  <c r="R27" i="1"/>
  <c r="U27" i="1" s="1"/>
  <c r="AN27" i="1"/>
  <c r="AK25" i="1"/>
  <c r="R25" i="1"/>
  <c r="U25" i="1" s="1"/>
  <c r="AN25" i="1"/>
  <c r="AN10" i="1"/>
  <c r="R10" i="1"/>
  <c r="U10" i="1" s="1"/>
  <c r="AK10" i="1"/>
  <c r="AK54" i="1"/>
  <c r="R54" i="1"/>
  <c r="U54" i="1" s="1"/>
  <c r="AN54" i="1"/>
  <c r="AK44" i="1"/>
  <c r="R44" i="1"/>
  <c r="U44" i="1" s="1"/>
  <c r="AN44" i="1"/>
  <c r="AN42" i="1"/>
  <c r="R42" i="1"/>
  <c r="U42" i="1" s="1"/>
  <c r="AK42" i="1"/>
  <c r="AN40" i="1"/>
  <c r="R40" i="1"/>
  <c r="U40" i="1" s="1"/>
  <c r="AK40" i="1"/>
  <c r="AN38" i="1"/>
  <c r="R38" i="1"/>
  <c r="U38" i="1" s="1"/>
  <c r="AK38" i="1"/>
  <c r="AN34" i="1"/>
  <c r="R34" i="1"/>
  <c r="U34" i="1" s="1"/>
  <c r="AK34" i="1"/>
  <c r="AN20" i="1"/>
  <c r="AK20" i="1"/>
  <c r="R20" i="1"/>
  <c r="U20" i="1" s="1"/>
  <c r="AN18" i="1"/>
  <c r="AK18" i="1"/>
  <c r="R18" i="1"/>
  <c r="U18" i="1" s="1"/>
  <c r="AK9" i="1"/>
  <c r="R9" i="1"/>
  <c r="U9" i="1" s="1"/>
  <c r="AN9" i="1"/>
  <c r="AK6" i="1"/>
  <c r="R6" i="1"/>
  <c r="AJ5" i="1"/>
  <c r="AN6" i="1"/>
  <c r="AH5" i="1"/>
  <c r="AN75" i="1"/>
  <c r="R75" i="1"/>
  <c r="U75" i="1" s="1"/>
  <c r="AK75" i="1"/>
  <c r="AN73" i="1"/>
  <c r="R73" i="1"/>
  <c r="U73" i="1" s="1"/>
  <c r="AK73" i="1"/>
  <c r="AN69" i="1"/>
  <c r="R69" i="1"/>
  <c r="U69" i="1" s="1"/>
  <c r="AK69" i="1"/>
  <c r="R67" i="1"/>
  <c r="U67" i="1" s="1"/>
  <c r="AK67" i="1"/>
  <c r="AN67" i="1"/>
  <c r="AN65" i="1"/>
  <c r="R65" i="1"/>
  <c r="U65" i="1" s="1"/>
  <c r="AK65" i="1"/>
  <c r="AN63" i="1"/>
  <c r="R63" i="1"/>
  <c r="U63" i="1" s="1"/>
  <c r="AK63" i="1"/>
  <c r="AN59" i="1"/>
  <c r="R59" i="1"/>
  <c r="U59" i="1" s="1"/>
  <c r="AK59" i="1"/>
  <c r="R57" i="1"/>
  <c r="U57" i="1" s="1"/>
  <c r="AK57" i="1"/>
  <c r="AN57" i="1"/>
  <c r="AN51" i="1"/>
  <c r="R51" i="1"/>
  <c r="U51" i="1" s="1"/>
  <c r="AK51" i="1"/>
  <c r="AN49" i="1"/>
  <c r="R49" i="1"/>
  <c r="U49" i="1" s="1"/>
  <c r="AK49" i="1"/>
  <c r="AN47" i="1"/>
  <c r="R47" i="1"/>
  <c r="U47" i="1" s="1"/>
  <c r="AK47" i="1"/>
  <c r="R23" i="1"/>
  <c r="U23" i="1" s="1"/>
  <c r="AN23" i="1"/>
  <c r="AK23" i="1"/>
  <c r="AN21" i="1"/>
  <c r="R21" i="1"/>
  <c r="U21" i="1" s="1"/>
  <c r="AK21" i="1"/>
  <c r="AN19" i="1"/>
  <c r="AK19" i="1"/>
  <c r="R19" i="1"/>
  <c r="U19" i="1" s="1"/>
  <c r="AN17" i="1"/>
  <c r="R17" i="1"/>
  <c r="U17" i="1" s="1"/>
  <c r="AK17" i="1"/>
  <c r="AN12" i="1"/>
  <c r="R12" i="1"/>
  <c r="U12" i="1" s="1"/>
  <c r="AK12" i="1"/>
  <c r="AN74" i="1"/>
  <c r="R74" i="1"/>
  <c r="U74" i="1" s="1"/>
  <c r="AK74" i="1"/>
  <c r="AN72" i="1"/>
  <c r="R72" i="1"/>
  <c r="U72" i="1" s="1"/>
  <c r="AK72" i="1"/>
  <c r="AN68" i="1"/>
  <c r="R68" i="1"/>
  <c r="U68" i="1" s="1"/>
  <c r="AK68" i="1"/>
  <c r="AN66" i="1"/>
  <c r="R66" i="1"/>
  <c r="U66" i="1" s="1"/>
  <c r="AK66" i="1"/>
  <c r="AN64" i="1"/>
  <c r="R64" i="1"/>
  <c r="U64" i="1" s="1"/>
  <c r="AK64" i="1"/>
  <c r="AN60" i="1"/>
  <c r="R60" i="1"/>
  <c r="U60" i="1" s="1"/>
  <c r="AK60" i="1"/>
  <c r="AN58" i="1"/>
  <c r="R58" i="1"/>
  <c r="U58" i="1" s="1"/>
  <c r="AK58" i="1"/>
  <c r="AN56" i="1"/>
  <c r="R56" i="1"/>
  <c r="U56" i="1" s="1"/>
  <c r="AK56" i="1"/>
  <c r="AN50" i="1"/>
  <c r="R50" i="1"/>
  <c r="U50" i="1" s="1"/>
  <c r="AK50" i="1"/>
  <c r="AN48" i="1"/>
  <c r="R48" i="1"/>
  <c r="U48" i="1" s="1"/>
  <c r="AK48" i="1"/>
  <c r="AN46" i="1"/>
  <c r="R46" i="1"/>
  <c r="U46" i="1" s="1"/>
  <c r="AK46" i="1"/>
  <c r="AK32" i="1"/>
  <c r="R32" i="1"/>
  <c r="U32" i="1" s="1"/>
  <c r="AN32" i="1"/>
  <c r="AK30" i="1"/>
  <c r="R30" i="1"/>
  <c r="U30" i="1" s="1"/>
  <c r="AN30" i="1"/>
  <c r="AK28" i="1"/>
  <c r="AN28" i="1"/>
  <c r="R28" i="1"/>
  <c r="U28" i="1" s="1"/>
  <c r="AK26" i="1"/>
  <c r="AN26" i="1"/>
  <c r="R26" i="1"/>
  <c r="U26" i="1" s="1"/>
  <c r="AK24" i="1"/>
  <c r="AN24" i="1"/>
  <c r="R24" i="1"/>
  <c r="U24" i="1" s="1"/>
  <c r="AK5" i="1" l="1"/>
  <c r="AN5" i="1"/>
  <c r="U6" i="1"/>
  <c r="R5" i="1"/>
</calcChain>
</file>

<file path=xl/sharedStrings.xml><?xml version="1.0" encoding="utf-8"?>
<sst xmlns="http://schemas.openxmlformats.org/spreadsheetml/2006/main" count="308" uniqueCount="133">
  <si>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</si>
  <si>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</si>
  <si>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</si>
  <si>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</si>
  <si>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</si>
  <si>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</si>
  <si>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</si>
  <si>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</si>
  <si>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</si>
  <si>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</si>
  <si>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</si>
  <si>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</si>
  <si>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</si>
  <si>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</si>
  <si>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</si>
  <si>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</si>
  <si>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</si>
  <si>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</si>
  <si>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</si>
  <si>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</si>
  <si>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</si>
  <si>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</si>
  <si>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</si>
  <si>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</si>
  <si>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</si>
  <si>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</si>
  <si>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</si>
  <si>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</si>
  <si>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</si>
  <si>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</si>
  <si>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</si>
  <si>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</si>
  <si>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</si>
  <si>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</si>
  <si>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</si>
  <si>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</si>
  <si>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</si>
  <si>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</si>
  <si>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</si>
  <si>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</si>
  <si>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</si>
  <si>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</si>
  <si>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</si>
  <si>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</si>
  <si>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</si>
  <si>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</si>
  <si>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</si>
  <si>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</si>
  <si>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</si>
  <si>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</si>
  <si>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</si>
  <si>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</si>
  <si>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</si>
  <si>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</si>
  <si>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</si>
  <si>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ВНИМАНИЕ / матрица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</si>
  <si>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</si>
  <si>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</si>
  <si>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</si>
  <si>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</si>
  <si>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</si>
  <si>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</si>
  <si>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</si>
  <si>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</si>
  <si>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</si>
  <si>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необходимо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</si>
  <si>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</si>
  <si>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</si>
  <si>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</si>
  <si>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</si>
  <si>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</si>
  <si>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</si>
  <si>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</si>
  <si>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</si>
  <si>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</si>
  <si>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дубль / неправильно поставлен приход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</si>
  <si>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</si>
  <si>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</si>
  <si>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</si>
  <si>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</si>
  <si>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</si>
  <si>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</si>
  <si>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</si>
  <si>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</si>
  <si>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</si>
  <si>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</si>
  <si>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</si>
  <si>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</si>
  <si>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</si>
  <si>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</si>
  <si>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</si>
  <si>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</si>
  <si>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</si>
  <si>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</si>
  <si>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</si>
  <si>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</si>
  <si>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</si>
  <si>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</si>
  <si>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</si>
  <si>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</si>
  <si>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</si>
  <si>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</si>
  <si>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</si>
  <si>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</si>
  <si>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</si>
  <si>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</si>
  <si>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</si>
  <si>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</si>
  <si>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</si>
  <si>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</si>
  <si>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</si>
  <si>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</si>
  <si>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</si>
  <si>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</si>
  <si>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</si>
  <si>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</si>
  <si>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</si>
  <si>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</si>
  <si>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</si>
  <si>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</si>
  <si>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</si>
  <si>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</si>
  <si>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</si>
  <si>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</si>
  <si>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</si>
  <si>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</si>
  <si>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</si>
  <si>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</si>
  <si>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</si>
  <si>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t>ротация на 0,24</t>
  </si>
  <si>
    <t>Готовые чебупели с мясом ТМ Горячая штучка 0,24 кг  ПОКОМ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</si>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</sst>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5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6,06,25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11037.1</v>
          </cell>
          <cell r="F5">
            <v>19470.600000000002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</row>
        <row r="7">
          <cell r="A7" t="str">
            <v>Бульмени хрустящие с мясом ТМ Горячая штучка ТС Бульмени ГШ сфера 0,22 кг  Поком</v>
          </cell>
          <cell r="B7" t="str">
            <v>шт</v>
          </cell>
          <cell r="C7">
            <v>214</v>
          </cell>
          <cell r="E7">
            <v>41</v>
          </cell>
          <cell r="F7">
            <v>173</v>
          </cell>
          <cell r="G7">
            <v>0.22</v>
          </cell>
          <cell r="H7">
            <v>180</v>
          </cell>
          <cell r="I7" t="str">
            <v>матрица</v>
          </cell>
        </row>
        <row r="8">
          <cell r="A8" t="str">
            <v>Вареники замороженные постные Благолепные с картофелем и луком классическая форма, ВЕС,  ПОКОМ</v>
          </cell>
          <cell r="B8" t="str">
            <v>кг</v>
          </cell>
          <cell r="C8">
            <v>50</v>
          </cell>
          <cell r="E8">
            <v>40</v>
          </cell>
          <cell r="F8">
            <v>5</v>
          </cell>
          <cell r="G8">
            <v>1</v>
          </cell>
          <cell r="H8">
            <v>90</v>
          </cell>
          <cell r="I8" t="str">
            <v>матрица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D9">
            <v>276</v>
          </cell>
          <cell r="E9">
            <v>84</v>
          </cell>
          <cell r="F9">
            <v>191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чебуманы с говядиной ТМ горячая штучка 0,28 кг.  Поком</v>
          </cell>
          <cell r="B10" t="str">
            <v>шт</v>
          </cell>
          <cell r="D10">
            <v>421</v>
          </cell>
          <cell r="E10">
            <v>183</v>
          </cell>
          <cell r="F10">
            <v>237</v>
          </cell>
          <cell r="G10">
            <v>0.28000000000000003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-1</v>
          </cell>
          <cell r="F11">
            <v>-1</v>
          </cell>
          <cell r="G11">
            <v>0</v>
          </cell>
          <cell r="H11" t="e">
            <v>#N/A</v>
          </cell>
          <cell r="I11" t="str">
            <v>не в матрице</v>
          </cell>
        </row>
        <row r="12">
          <cell r="A12" t="str">
            <v>Готовые чебупели острые с мясом ТМ Горячая штучка флоу-пак 0,24 кг  Поком</v>
          </cell>
          <cell r="B12" t="str">
            <v>шт</v>
          </cell>
          <cell r="C12">
            <v>230</v>
          </cell>
          <cell r="D12">
            <v>206</v>
          </cell>
          <cell r="E12">
            <v>244</v>
          </cell>
          <cell r="F12">
            <v>154</v>
          </cell>
          <cell r="G12">
            <v>0.24</v>
          </cell>
          <cell r="H12">
            <v>180</v>
          </cell>
          <cell r="I12" t="str">
            <v>матрица</v>
          </cell>
        </row>
        <row r="13">
          <cell r="A13" t="str">
            <v>Готовые чебупели с ветчиной и сыром Горячая штучка 0,3кг зам  ПОКОМ</v>
          </cell>
          <cell r="B13" t="str">
            <v>шт</v>
          </cell>
          <cell r="C13">
            <v>15</v>
          </cell>
          <cell r="E13">
            <v>110</v>
          </cell>
          <cell r="F13">
            <v>-95</v>
          </cell>
          <cell r="G13">
            <v>0</v>
          </cell>
          <cell r="H13">
            <v>180</v>
          </cell>
          <cell r="I13" t="str">
            <v>не в матрице</v>
          </cell>
        </row>
        <row r="14">
          <cell r="A14" t="str">
            <v>Готовые чебупели с ветчиной и сыром ТМ Горячая штучка флоу-пак 0,24 кг.  ПОКОМ</v>
          </cell>
          <cell r="B14" t="str">
            <v>шт</v>
          </cell>
          <cell r="D14">
            <v>673</v>
          </cell>
          <cell r="E14">
            <v>242</v>
          </cell>
          <cell r="F14">
            <v>445</v>
          </cell>
          <cell r="G14">
            <v>0.24</v>
          </cell>
          <cell r="H14">
            <v>180</v>
          </cell>
          <cell r="I14" t="str">
            <v>матрица</v>
          </cell>
        </row>
        <row r="15">
          <cell r="A15" t="str">
            <v>Готовые чебупели с мясом ТМ Горячая штучка 0,24 кг  ПОКОМ</v>
          </cell>
          <cell r="B15" t="str">
            <v>шт</v>
          </cell>
          <cell r="D15">
            <v>168</v>
          </cell>
          <cell r="E15">
            <v>6</v>
          </cell>
          <cell r="F15">
            <v>162</v>
          </cell>
          <cell r="G15">
            <v>0.24</v>
          </cell>
          <cell r="H15">
            <v>180</v>
          </cell>
          <cell r="I15" t="str">
            <v>матрица</v>
          </cell>
        </row>
        <row r="16">
          <cell r="A16" t="str">
            <v>Готовые чебупели с мясом ТМ Горячая штучка Без свинины 0,3 кг  ПОКОМ</v>
          </cell>
          <cell r="B16" t="str">
            <v>шт</v>
          </cell>
          <cell r="C16">
            <v>132</v>
          </cell>
          <cell r="D16">
            <v>169</v>
          </cell>
          <cell r="E16">
            <v>293</v>
          </cell>
          <cell r="F16">
            <v>7</v>
          </cell>
          <cell r="G16">
            <v>0</v>
          </cell>
          <cell r="H16">
            <v>180</v>
          </cell>
          <cell r="I16" t="str">
            <v>не в матрице</v>
          </cell>
        </row>
        <row r="17">
          <cell r="A17" t="str">
            <v>Готовые чебупели сочные с мясом ТМ Горячая штучка  0,3кг зам  ПОКОМ</v>
          </cell>
          <cell r="B17" t="str">
            <v>шт</v>
          </cell>
          <cell r="C17">
            <v>281</v>
          </cell>
          <cell r="D17">
            <v>3</v>
          </cell>
          <cell r="E17">
            <v>277</v>
          </cell>
          <cell r="F17">
            <v>4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Готовые чебупели сочные с мясом ТМ Горячая штучка флоу-пак 0,24 кг  ПОКОМ</v>
          </cell>
          <cell r="B18" t="str">
            <v>шт</v>
          </cell>
          <cell r="D18">
            <v>672</v>
          </cell>
          <cell r="E18">
            <v>96</v>
          </cell>
          <cell r="F18">
            <v>576</v>
          </cell>
          <cell r="G18">
            <v>0.24</v>
          </cell>
          <cell r="H18">
            <v>180</v>
          </cell>
          <cell r="I18" t="str">
            <v>матрица</v>
          </cell>
        </row>
        <row r="19">
          <cell r="A19" t="str">
            <v>Готовые чебупели сочные с мясом ТМ Горячая штучка флоу-пак 0,48 кг XXL  Поком</v>
          </cell>
          <cell r="B19" t="str">
            <v>шт</v>
          </cell>
          <cell r="C19">
            <v>82</v>
          </cell>
          <cell r="D19">
            <v>224</v>
          </cell>
          <cell r="E19">
            <v>126</v>
          </cell>
          <cell r="F19">
            <v>180</v>
          </cell>
          <cell r="G19">
            <v>0</v>
          </cell>
          <cell r="H19" t="e">
            <v>#N/A</v>
          </cell>
          <cell r="I19" t="str">
            <v>не в матрице</v>
          </cell>
        </row>
        <row r="20">
          <cell r="A20" t="str">
            <v>Готовые чебуреки с мясом ТМ Горячая штучка 0,09 кг флоу-пак ПОКОМ</v>
          </cell>
          <cell r="B20" t="str">
            <v>шт</v>
          </cell>
          <cell r="C20">
            <v>45</v>
          </cell>
          <cell r="E20">
            <v>44</v>
          </cell>
          <cell r="F20">
            <v>1</v>
          </cell>
          <cell r="G20">
            <v>0.09</v>
          </cell>
          <cell r="H20">
            <v>180</v>
          </cell>
          <cell r="I20" t="str">
            <v>матрица</v>
          </cell>
        </row>
        <row r="21">
          <cell r="A21" t="str">
            <v>Готовые чебуреки со свининой и говядиной ТМ Горячая штучка ТС Базовый ассортимент 0,36 кг  ПОКОМ</v>
          </cell>
          <cell r="B21" t="str">
            <v>шт</v>
          </cell>
          <cell r="C21">
            <v>196</v>
          </cell>
          <cell r="D21">
            <v>140</v>
          </cell>
          <cell r="E21">
            <v>108</v>
          </cell>
          <cell r="F21">
            <v>228</v>
          </cell>
          <cell r="G21">
            <v>0.36</v>
          </cell>
          <cell r="H21">
            <v>180</v>
          </cell>
          <cell r="I21" t="str">
            <v>матрица</v>
          </cell>
        </row>
        <row r="22">
          <cell r="A22" t="str">
            <v>ЖАР-ладушки с клубникой и вишней ТМ Стародворье 0,2 кг.  Поком</v>
          </cell>
          <cell r="B22" t="str">
            <v>шт</v>
          </cell>
          <cell r="G22">
            <v>0</v>
          </cell>
          <cell r="H22">
            <v>180</v>
          </cell>
          <cell r="I22" t="str">
            <v>матрица</v>
          </cell>
        </row>
        <row r="23">
          <cell r="A23" t="str">
            <v>ЖАР-ладушки с яблоком и грушей ТМ Стародворье 0,2 кг.  Поком</v>
          </cell>
          <cell r="B23" t="str">
            <v>шт</v>
          </cell>
          <cell r="C23">
            <v>88</v>
          </cell>
          <cell r="E23">
            <v>17</v>
          </cell>
          <cell r="F23">
            <v>71</v>
          </cell>
          <cell r="G23">
            <v>0.2</v>
          </cell>
          <cell r="H23">
            <v>180</v>
          </cell>
          <cell r="I23" t="str">
            <v>матрица</v>
          </cell>
        </row>
        <row r="24">
          <cell r="A24" t="str">
            <v>Круггетсы с сырным соусом ТМ Горячая штучка 0,25 кг зам  ПОКОМ</v>
          </cell>
          <cell r="B24" t="str">
            <v>шт</v>
          </cell>
          <cell r="C24">
            <v>35</v>
          </cell>
          <cell r="E24">
            <v>90</v>
          </cell>
          <cell r="F24">
            <v>-55</v>
          </cell>
          <cell r="G24">
            <v>0</v>
          </cell>
          <cell r="H24">
            <v>180</v>
          </cell>
          <cell r="I24" t="str">
            <v>не в матрице</v>
          </cell>
        </row>
        <row r="25">
          <cell r="A25" t="str">
            <v>Круггетсы с сырным соусом ТМ Горячая штучка ТС Круггетсы флоу-пак 0,2 кг  ПОКОМ</v>
          </cell>
          <cell r="B25" t="str">
            <v>шт</v>
          </cell>
          <cell r="D25">
            <v>516</v>
          </cell>
          <cell r="E25">
            <v>64</v>
          </cell>
          <cell r="F25">
            <v>440</v>
          </cell>
          <cell r="G25">
            <v>0.2</v>
          </cell>
          <cell r="H25">
            <v>180</v>
          </cell>
          <cell r="I25" t="str">
            <v>матрица</v>
          </cell>
        </row>
        <row r="26">
          <cell r="A26" t="str">
            <v>Круггетсы сочные ТМ Горячая штучка ТС Круггетсы 0,25 кг зам  ПОКОМ</v>
          </cell>
          <cell r="B26" t="str">
            <v>шт</v>
          </cell>
          <cell r="C26">
            <v>113</v>
          </cell>
          <cell r="E26">
            <v>109</v>
          </cell>
          <cell r="F26">
            <v>4</v>
          </cell>
          <cell r="G26">
            <v>0</v>
          </cell>
          <cell r="H26">
            <v>180</v>
          </cell>
          <cell r="I26" t="str">
            <v>не в матрице</v>
          </cell>
        </row>
        <row r="27">
          <cell r="A27" t="str">
            <v>Круггетсы сочные ТМ Горячая штучка ТС Круггетсы флоу-пак  0,2 кг.  ПОКОМ</v>
          </cell>
          <cell r="B27" t="str">
            <v>шт</v>
          </cell>
          <cell r="D27">
            <v>168</v>
          </cell>
          <cell r="E27">
            <v>28</v>
          </cell>
          <cell r="F27">
            <v>140</v>
          </cell>
          <cell r="G27">
            <v>0.2</v>
          </cell>
          <cell r="H27">
            <v>180</v>
          </cell>
          <cell r="I27" t="str">
            <v>матрица</v>
          </cell>
        </row>
        <row r="28">
          <cell r="A28" t="str">
            <v>Мини-сосиски в тесте ТМ Зареченские . ВЕС  Поком</v>
          </cell>
          <cell r="B28" t="str">
            <v>кг</v>
          </cell>
          <cell r="C28">
            <v>2</v>
          </cell>
          <cell r="D28">
            <v>207.2</v>
          </cell>
          <cell r="E28">
            <v>87.1</v>
          </cell>
          <cell r="F28">
            <v>122.1</v>
          </cell>
          <cell r="G28">
            <v>1</v>
          </cell>
          <cell r="H28">
            <v>180</v>
          </cell>
          <cell r="I28" t="str">
            <v>матрица</v>
          </cell>
        </row>
        <row r="29">
          <cell r="A29" t="str">
            <v>Мини-чебуреки с мясом  ТМ Зареченские ТС Зареченские продукты флоу-пак 0,3 кг.  Поком</v>
          </cell>
          <cell r="B29" t="str">
            <v>шт</v>
          </cell>
          <cell r="C29">
            <v>56</v>
          </cell>
          <cell r="E29">
            <v>7</v>
          </cell>
          <cell r="F29">
            <v>49</v>
          </cell>
          <cell r="G29">
            <v>0.3</v>
          </cell>
          <cell r="H29">
            <v>180</v>
          </cell>
          <cell r="I29" t="str">
            <v>Общий прайс</v>
          </cell>
        </row>
        <row r="30">
          <cell r="A30" t="str">
            <v>Мини-чебуреки с мясом ТМ Зареченские ТС Зареченские продукты ПОКОМ</v>
          </cell>
          <cell r="B30" t="str">
            <v>кг</v>
          </cell>
          <cell r="C30">
            <v>49.5</v>
          </cell>
          <cell r="D30">
            <v>66</v>
          </cell>
          <cell r="E30">
            <v>33</v>
          </cell>
          <cell r="F30">
            <v>82.5</v>
          </cell>
          <cell r="G30">
            <v>1</v>
          </cell>
          <cell r="H30">
            <v>180</v>
          </cell>
          <cell r="I30" t="str">
            <v>матрица</v>
          </cell>
        </row>
        <row r="31">
          <cell r="A31" t="str">
            <v>Мини-шарики с курочкой и сыром ТМ Зареченские ВЕС ПОКОМ</v>
          </cell>
          <cell r="B31" t="str">
            <v>кг</v>
          </cell>
          <cell r="G31">
            <v>0</v>
          </cell>
          <cell r="H31">
            <v>180</v>
          </cell>
          <cell r="I31" t="str">
            <v>матрица</v>
          </cell>
        </row>
        <row r="32">
          <cell r="A32" t="str">
            <v>Наггетсы Нагетосы Сочная курочка ТМ Горячая штучка 0,25 кг зам  ПОКОМ</v>
          </cell>
          <cell r="B32" t="str">
            <v>шт</v>
          </cell>
          <cell r="C32">
            <v>350</v>
          </cell>
          <cell r="D32">
            <v>790</v>
          </cell>
          <cell r="E32">
            <v>342</v>
          </cell>
          <cell r="F32">
            <v>765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Нагетосы Сочная курочка в хруст панир со сметаной и зеленью ТМ Горячая штучка 0,25 ПОКОМ</v>
          </cell>
          <cell r="B33" t="str">
            <v>шт</v>
          </cell>
          <cell r="C33">
            <v>-2</v>
          </cell>
          <cell r="E33">
            <v>101</v>
          </cell>
          <cell r="F33">
            <v>165</v>
          </cell>
          <cell r="G33">
            <v>0.25</v>
          </cell>
          <cell r="H33">
            <v>180</v>
          </cell>
          <cell r="I33" t="str">
            <v>матрица</v>
          </cell>
        </row>
        <row r="34">
          <cell r="A34" t="str">
            <v>Наггетсы Нагетосы Сочная курочка со сметаной и зеленью ТМ Горячая штучка флоу-пак 0,25 кг  Поком</v>
          </cell>
          <cell r="B34" t="str">
            <v>шт</v>
          </cell>
          <cell r="C34">
            <v>16</v>
          </cell>
          <cell r="D34">
            <v>252</v>
          </cell>
          <cell r="E34">
            <v>101</v>
          </cell>
          <cell r="F34">
            <v>167</v>
          </cell>
          <cell r="G34">
            <v>0</v>
          </cell>
          <cell r="H34" t="e">
            <v>#N/A</v>
          </cell>
          <cell r="I34" t="str">
            <v>не в матрице</v>
          </cell>
        </row>
        <row r="35">
          <cell r="A35" t="str">
            <v>Наггетсы Хрустящие ТМ Зареченские ТС Зареченские продукты. Поком</v>
          </cell>
          <cell r="B35" t="str">
            <v>кг</v>
          </cell>
          <cell r="D35">
            <v>432</v>
          </cell>
          <cell r="E35">
            <v>192</v>
          </cell>
          <cell r="F35">
            <v>240</v>
          </cell>
          <cell r="G35">
            <v>1</v>
          </cell>
          <cell r="H35">
            <v>180</v>
          </cell>
          <cell r="I35" t="str">
            <v>матрица</v>
          </cell>
        </row>
        <row r="36">
          <cell r="A36" t="str">
            <v>Наггетсы Хрустящие ТМ Стародворье с сочной курочкой 0,23 кг  ПОКОМ</v>
          </cell>
          <cell r="B36" t="str">
            <v>шт</v>
          </cell>
          <cell r="C36">
            <v>101</v>
          </cell>
          <cell r="D36">
            <v>168</v>
          </cell>
          <cell r="E36">
            <v>101</v>
          </cell>
          <cell r="F36">
            <v>168</v>
          </cell>
          <cell r="G36">
            <v>0.23</v>
          </cell>
          <cell r="H36">
            <v>180</v>
          </cell>
          <cell r="I36" t="str">
            <v>матрица</v>
          </cell>
        </row>
        <row r="37">
          <cell r="A37" t="str">
            <v>Наггетсы из печи 0,25кг ТМ Вязанка замор.  ПОКОМ</v>
          </cell>
          <cell r="B37" t="str">
            <v>шт</v>
          </cell>
          <cell r="C37">
            <v>13</v>
          </cell>
          <cell r="D37">
            <v>847</v>
          </cell>
          <cell r="E37">
            <v>330</v>
          </cell>
          <cell r="F37">
            <v>529</v>
          </cell>
          <cell r="G37">
            <v>0.25</v>
          </cell>
          <cell r="H37">
            <v>365</v>
          </cell>
          <cell r="I37" t="str">
            <v>матрица</v>
          </cell>
        </row>
        <row r="38">
          <cell r="A38" t="str">
            <v>Наггетсы с индейкой 0,25кг ТМ Вязанка ТС Из печи Сливушки ПОКОМ</v>
          </cell>
          <cell r="B38" t="str">
            <v>шт</v>
          </cell>
          <cell r="C38">
            <v>121</v>
          </cell>
          <cell r="D38">
            <v>507</v>
          </cell>
          <cell r="E38">
            <v>270</v>
          </cell>
          <cell r="F38">
            <v>355</v>
          </cell>
          <cell r="G38">
            <v>0</v>
          </cell>
          <cell r="H38" t="e">
            <v>#N/A</v>
          </cell>
          <cell r="I38" t="str">
            <v>не в матрице</v>
          </cell>
        </row>
        <row r="39">
          <cell r="A39" t="str">
            <v>Наггетсы с индейкой 0,25кг ТМ Вязанка ТС Няняггетсы Сливушки НД2 замор.  ПОКОМ</v>
          </cell>
          <cell r="B39" t="str">
            <v>шт</v>
          </cell>
          <cell r="C39">
            <v>-15</v>
          </cell>
          <cell r="E39">
            <v>270</v>
          </cell>
          <cell r="F39">
            <v>340</v>
          </cell>
          <cell r="G39">
            <v>0.25</v>
          </cell>
          <cell r="H39">
            <v>365</v>
          </cell>
          <cell r="I39" t="str">
            <v>матрица</v>
          </cell>
        </row>
        <row r="40">
          <cell r="A40" t="str">
            <v>Наггетсы с куриным филе и сыром ТМ Вязанка ТС Из печи Сливушки 0,25 кг.  Поком</v>
          </cell>
          <cell r="B40" t="str">
            <v>шт</v>
          </cell>
          <cell r="C40">
            <v>136</v>
          </cell>
          <cell r="D40">
            <v>504</v>
          </cell>
          <cell r="E40">
            <v>280</v>
          </cell>
          <cell r="F40">
            <v>360</v>
          </cell>
          <cell r="G40">
            <v>0.25</v>
          </cell>
          <cell r="H40">
            <v>180</v>
          </cell>
          <cell r="I40" t="str">
            <v>матрица</v>
          </cell>
        </row>
        <row r="41">
          <cell r="A41" t="str">
            <v>Нагетосы Сочная курочка в хрустящей панировке Наггетсы ГШ Фикс.вес 0,25 Лоток Горячая штучка Поком</v>
          </cell>
          <cell r="B41" t="str">
            <v>шт</v>
          </cell>
          <cell r="G41">
            <v>0.25</v>
          </cell>
          <cell r="H41">
            <v>180</v>
          </cell>
          <cell r="I41" t="str">
            <v>ВНИМАНИЕ / матрица</v>
          </cell>
        </row>
        <row r="42">
          <cell r="A42" t="str">
            <v>Пекерсы с индейкой в сливочном соусе ТМ Горячая штучка 0,25 кг зам  ПОКОМ</v>
          </cell>
          <cell r="B42" t="str">
            <v>шт</v>
          </cell>
          <cell r="C42">
            <v>118</v>
          </cell>
          <cell r="D42">
            <v>170</v>
          </cell>
          <cell r="E42">
            <v>55</v>
          </cell>
          <cell r="F42">
            <v>231</v>
          </cell>
          <cell r="G42">
            <v>0.25</v>
          </cell>
          <cell r="H42">
            <v>180</v>
          </cell>
          <cell r="I42" t="str">
            <v>матрица</v>
          </cell>
        </row>
        <row r="43">
          <cell r="A43" t="str">
            <v>Пельмени Grandmeni с говядиной ТМ Горячаяштучка флоу-пак сфера 0,7 кг.  Поком</v>
          </cell>
          <cell r="B43" t="str">
            <v>шт</v>
          </cell>
          <cell r="C43">
            <v>80</v>
          </cell>
          <cell r="D43">
            <v>96</v>
          </cell>
          <cell r="E43">
            <v>35</v>
          </cell>
          <cell r="F43">
            <v>141</v>
          </cell>
          <cell r="G43">
            <v>0.7</v>
          </cell>
          <cell r="H43">
            <v>180</v>
          </cell>
          <cell r="I43" t="str">
            <v>матрица</v>
          </cell>
        </row>
        <row r="44">
          <cell r="A44" t="str">
            <v>Пельмени Grandmeni с говядиной и свининой ТМ Горячаяштучка флоу-па классическая форма 0,7 кг.  Поком</v>
          </cell>
          <cell r="B44" t="str">
            <v>шт</v>
          </cell>
          <cell r="C44">
            <v>69</v>
          </cell>
          <cell r="D44">
            <v>96</v>
          </cell>
          <cell r="E44">
            <v>16</v>
          </cell>
          <cell r="F44">
            <v>149</v>
          </cell>
          <cell r="G44">
            <v>0.7</v>
          </cell>
          <cell r="H44">
            <v>180</v>
          </cell>
          <cell r="I44" t="str">
            <v>матрица</v>
          </cell>
        </row>
        <row r="45">
          <cell r="A45" t="str">
            <v>Пельмени Grandmeni со сливочным маслом  ТМ Горячая штучка флоу-пак сфера 0,7 кг.  Поком</v>
          </cell>
          <cell r="B45" t="str">
            <v>шт</v>
          </cell>
          <cell r="C45">
            <v>34</v>
          </cell>
          <cell r="D45">
            <v>96</v>
          </cell>
          <cell r="E45">
            <v>30</v>
          </cell>
          <cell r="F45">
            <v>100</v>
          </cell>
          <cell r="G45">
            <v>0.7</v>
          </cell>
          <cell r="H45">
            <v>180</v>
          </cell>
          <cell r="I45" t="str">
            <v>матрица</v>
          </cell>
        </row>
        <row r="46">
          <cell r="A46" t="str">
            <v>Пельмени Бигбули #МЕГАВКУСИЩЕ с сочной грудинкой  ТМ Горячая штучка  флоу-пак сфера 0,7 кг.  Поком</v>
          </cell>
          <cell r="B46" t="str">
            <v>шт</v>
          </cell>
          <cell r="C46">
            <v>51</v>
          </cell>
          <cell r="D46">
            <v>243</v>
          </cell>
          <cell r="E46">
            <v>54</v>
          </cell>
          <cell r="F46">
            <v>240</v>
          </cell>
          <cell r="G46">
            <v>0.7</v>
          </cell>
          <cell r="H46">
            <v>180</v>
          </cell>
          <cell r="I46" t="str">
            <v>матрица</v>
          </cell>
        </row>
        <row r="47">
          <cell r="A47" t="str">
            <v>Пельмени Бигбули #МЕГАВКУСИЩЕ с сочной грудинкой  ТМ Горячая штучка флоу-пак сфера 0,4.  Поком</v>
          </cell>
          <cell r="B47" t="str">
            <v>шт</v>
          </cell>
          <cell r="C47">
            <v>48</v>
          </cell>
          <cell r="D47">
            <v>192</v>
          </cell>
          <cell r="E47">
            <v>42</v>
          </cell>
          <cell r="F47">
            <v>198</v>
          </cell>
          <cell r="G47">
            <v>0.4</v>
          </cell>
          <cell r="H47">
            <v>180</v>
          </cell>
          <cell r="I47" t="str">
            <v>матрица</v>
          </cell>
        </row>
        <row r="48">
          <cell r="A48" t="str">
            <v>Пельмени Бигбули с мясом ТМ Горячая штучка БУЛЬМЕНИ ТС Бигбули ГШ  флоу-пак сфера 0,7.   Поком</v>
          </cell>
          <cell r="B48" t="str">
            <v>шт</v>
          </cell>
          <cell r="C48">
            <v>56</v>
          </cell>
          <cell r="D48">
            <v>240</v>
          </cell>
          <cell r="E48">
            <v>93</v>
          </cell>
          <cell r="F48">
            <v>203</v>
          </cell>
          <cell r="G48">
            <v>0.7</v>
          </cell>
          <cell r="H48">
            <v>180</v>
          </cell>
          <cell r="I48" t="str">
            <v>матрица</v>
          </cell>
        </row>
        <row r="49">
          <cell r="A49" t="str">
            <v>Пельмени Бигбули со сливочным маслом  ТС Бигбули ГШ#МЕГАМАСЛИЩЕ флоу-пак сфера 0,7.  Поком</v>
          </cell>
          <cell r="B49" t="str">
            <v>шт</v>
          </cell>
          <cell r="C49">
            <v>123</v>
          </cell>
          <cell r="D49">
            <v>601</v>
          </cell>
          <cell r="E49">
            <v>183</v>
          </cell>
          <cell r="F49">
            <v>540</v>
          </cell>
          <cell r="G49">
            <v>0.7</v>
          </cell>
          <cell r="H49">
            <v>180</v>
          </cell>
          <cell r="I49" t="str">
            <v>матрица</v>
          </cell>
        </row>
        <row r="50">
          <cell r="A50" t="str">
            <v>Пельмени Бигбули со сливочным маслом ТМ Горячая штучка  флоу-пак сфера 0,4.  Поком</v>
          </cell>
          <cell r="B50" t="str">
            <v>шт</v>
          </cell>
          <cell r="C50">
            <v>81</v>
          </cell>
          <cell r="E50">
            <v>46</v>
          </cell>
          <cell r="F50">
            <v>35</v>
          </cell>
          <cell r="G50">
            <v>0</v>
          </cell>
          <cell r="H50">
            <v>180</v>
          </cell>
          <cell r="I50" t="str">
            <v>матрица</v>
          </cell>
        </row>
        <row r="51">
          <cell r="A51" t="str">
            <v>Пельмени Бульмени мини с мясом и оливковым маслом  ТС Бульмени ГШ флоу-пак сфера 0,7кг  Поком</v>
          </cell>
          <cell r="B51" t="str">
            <v>шт</v>
          </cell>
          <cell r="C51">
            <v>145</v>
          </cell>
          <cell r="D51">
            <v>120</v>
          </cell>
          <cell r="E51">
            <v>66</v>
          </cell>
          <cell r="F51">
            <v>199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Бульмени с говядиной и свининой Наваристые Горячая штучка ВЕС  ПОКОМ</v>
          </cell>
          <cell r="B52" t="str">
            <v>кг</v>
          </cell>
          <cell r="C52">
            <v>5</v>
          </cell>
          <cell r="D52">
            <v>1020</v>
          </cell>
          <cell r="E52">
            <v>360</v>
          </cell>
          <cell r="F52">
            <v>665</v>
          </cell>
          <cell r="G52">
            <v>1</v>
          </cell>
          <cell r="H52">
            <v>180</v>
          </cell>
          <cell r="I52" t="str">
            <v>матрица</v>
          </cell>
        </row>
        <row r="53">
          <cell r="A53" t="str">
            <v>Пельмени Бульмени с говядиной и свининой ТМ Горячая штучка  флоу-пак сфера 0,4 кг  Поком</v>
          </cell>
          <cell r="B53" t="str">
            <v>шт</v>
          </cell>
          <cell r="C53">
            <v>171</v>
          </cell>
          <cell r="D53">
            <v>195</v>
          </cell>
          <cell r="E53">
            <v>122</v>
          </cell>
          <cell r="F53">
            <v>241</v>
          </cell>
          <cell r="G53">
            <v>0.4</v>
          </cell>
          <cell r="H53">
            <v>180</v>
          </cell>
          <cell r="I53" t="str">
            <v>матрица</v>
          </cell>
        </row>
        <row r="54">
          <cell r="A54" t="str">
            <v>Пельмени Бульмени с говядиной и свининой ТМ Горячая штучка БУЛЬМЕНИ  флоу-пак сфера 0,7 кг.  Поком</v>
          </cell>
          <cell r="B54" t="str">
            <v>шт</v>
          </cell>
          <cell r="C54">
            <v>211</v>
          </cell>
          <cell r="D54">
            <v>960</v>
          </cell>
          <cell r="E54">
            <v>292</v>
          </cell>
          <cell r="F54">
            <v>874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Бульмени со сливочным маслом ТМ Горячая штучка  флоу-пак сфера 0,4 кг .  Поком</v>
          </cell>
          <cell r="B55" t="str">
            <v>шт</v>
          </cell>
          <cell r="D55">
            <v>384</v>
          </cell>
          <cell r="E55">
            <v>99</v>
          </cell>
          <cell r="F55">
            <v>285</v>
          </cell>
          <cell r="G55">
            <v>0.4</v>
          </cell>
          <cell r="H55">
            <v>180</v>
          </cell>
          <cell r="I55" t="str">
            <v>матрица</v>
          </cell>
        </row>
        <row r="56">
          <cell r="A56" t="str">
            <v>Пельмени Бульмени со сливочным маслом ТМ Горячая штучка флоу-пак сфера 0,7 кг .  Поком</v>
          </cell>
          <cell r="B56" t="str">
            <v>шт</v>
          </cell>
          <cell r="C56">
            <v>943</v>
          </cell>
          <cell r="D56">
            <v>1093</v>
          </cell>
          <cell r="E56">
            <v>594</v>
          </cell>
          <cell r="F56">
            <v>1426</v>
          </cell>
          <cell r="G56">
            <v>0.7</v>
          </cell>
          <cell r="H56">
            <v>180</v>
          </cell>
          <cell r="I56" t="str">
            <v>матрица</v>
          </cell>
        </row>
        <row r="57">
          <cell r="A57" t="str">
            <v>Пельмени Домашние со сливочным маслом ТМ Зареченские  продукты флоу-пак сфера 0,7 кг.  Поком</v>
          </cell>
          <cell r="B57" t="str">
            <v>шт</v>
          </cell>
          <cell r="C57">
            <v>83</v>
          </cell>
          <cell r="D57">
            <v>482</v>
          </cell>
          <cell r="E57">
            <v>225</v>
          </cell>
          <cell r="F57">
            <v>338</v>
          </cell>
          <cell r="G57">
            <v>0.7</v>
          </cell>
          <cell r="H57">
            <v>180</v>
          </cell>
          <cell r="I57" t="str">
            <v>матрица</v>
          </cell>
        </row>
        <row r="58">
          <cell r="A58" t="str">
            <v>Пельмени Жемчужные ТМ Зареченские ТС Зареченские продукты флоу-пак сфера 1,0 кг.  Поком</v>
          </cell>
          <cell r="B58" t="str">
            <v>шт</v>
          </cell>
          <cell r="C58">
            <v>17</v>
          </cell>
          <cell r="D58">
            <v>72</v>
          </cell>
          <cell r="E58">
            <v>40</v>
          </cell>
          <cell r="F58">
            <v>49</v>
          </cell>
          <cell r="G58">
            <v>1</v>
          </cell>
          <cell r="H58">
            <v>180</v>
          </cell>
          <cell r="I58" t="str">
            <v>Общий прайс</v>
          </cell>
        </row>
        <row r="59">
          <cell r="A59" t="str">
            <v>Пельмени Медвежьи ушки с фермерскими сливками ТМ Стародв флоу-пак классическая форма 0,7 кг.  Поком</v>
          </cell>
          <cell r="B59" t="str">
            <v>шт</v>
          </cell>
          <cell r="C59">
            <v>4</v>
          </cell>
          <cell r="E59">
            <v>4</v>
          </cell>
          <cell r="G59">
            <v>0.7</v>
          </cell>
          <cell r="H59">
            <v>180</v>
          </cell>
          <cell r="I59" t="str">
            <v>матрица</v>
          </cell>
        </row>
        <row r="60">
          <cell r="A60" t="str">
            <v>Пельмени Медвежьи ушки с фермерской свининой и говядиной Большие флоу-пак класс 0,7 кг  Поком</v>
          </cell>
          <cell r="B60" t="str">
            <v>шт</v>
          </cell>
          <cell r="C60">
            <v>42</v>
          </cell>
          <cell r="D60">
            <v>4</v>
          </cell>
          <cell r="E60">
            <v>15</v>
          </cell>
          <cell r="F60">
            <v>31</v>
          </cell>
          <cell r="G60">
            <v>0.7</v>
          </cell>
          <cell r="H60">
            <v>180</v>
          </cell>
          <cell r="I60" t="str">
            <v>матрица</v>
          </cell>
        </row>
        <row r="61">
          <cell r="A61" t="str">
            <v>Пельмени Медвежьи ушки с фермерской свининой и говядиной Малые флоу-пак классическая 0,7 кг  Поком</v>
          </cell>
          <cell r="B61" t="str">
            <v>шт</v>
          </cell>
          <cell r="C61">
            <v>1</v>
          </cell>
          <cell r="E61">
            <v>1</v>
          </cell>
          <cell r="G61">
            <v>0.7</v>
          </cell>
          <cell r="H61">
            <v>180</v>
          </cell>
          <cell r="I61" t="str">
            <v>матрица</v>
          </cell>
        </row>
        <row r="62">
          <cell r="A62" t="str">
            <v>Пельмени Мясные с говядиной ТМ Стародворье сфера флоу-пак 1 кг  ПОКОМ</v>
          </cell>
          <cell r="B62" t="str">
            <v>шт</v>
          </cell>
          <cell r="D62">
            <v>120</v>
          </cell>
          <cell r="F62">
            <v>120</v>
          </cell>
          <cell r="G62">
            <v>1</v>
          </cell>
          <cell r="H62">
            <v>180</v>
          </cell>
          <cell r="I62" t="str">
            <v>матрица</v>
          </cell>
        </row>
        <row r="63">
          <cell r="A63" t="str">
            <v>Пельмени Мясорубские ТМ Стародворье фоу-пак равиоли 0,7 кг.  Поком</v>
          </cell>
          <cell r="B63" t="str">
            <v>шт</v>
          </cell>
          <cell r="C63">
            <v>9</v>
          </cell>
          <cell r="D63">
            <v>768</v>
          </cell>
          <cell r="E63">
            <v>443</v>
          </cell>
          <cell r="F63">
            <v>334</v>
          </cell>
          <cell r="G63">
            <v>0.7</v>
          </cell>
          <cell r="H63">
            <v>180</v>
          </cell>
          <cell r="I63" t="str">
            <v>матрица</v>
          </cell>
        </row>
        <row r="64">
          <cell r="A64" t="str">
            <v>Пельмени Отборные из свинины и говядины 0,9 кг ТМ Стародворье ТС Медвежье ушко  ПОКОМ</v>
          </cell>
          <cell r="B64" t="str">
            <v>шт</v>
          </cell>
          <cell r="C64">
            <v>1</v>
          </cell>
          <cell r="D64">
            <v>317</v>
          </cell>
          <cell r="E64">
            <v>52</v>
          </cell>
          <cell r="F64">
            <v>238</v>
          </cell>
          <cell r="G64">
            <v>0.9</v>
          </cell>
          <cell r="H64">
            <v>180</v>
          </cell>
          <cell r="I64" t="str">
            <v>матрица</v>
          </cell>
        </row>
        <row r="65">
          <cell r="A65" t="str">
            <v>Пельмени Отборные с говядиной 0,9 кг НОВА ТМ Стародворье ТС Медвежье ушко  ПОКОМ</v>
          </cell>
          <cell r="B65" t="str">
            <v>шт</v>
          </cell>
          <cell r="C65">
            <v>83</v>
          </cell>
          <cell r="D65">
            <v>98</v>
          </cell>
          <cell r="E65">
            <v>72</v>
          </cell>
          <cell r="F65">
            <v>109</v>
          </cell>
          <cell r="G65">
            <v>0.9</v>
          </cell>
          <cell r="H65">
            <v>180</v>
          </cell>
          <cell r="I65" t="str">
            <v>матрица</v>
          </cell>
        </row>
        <row r="66">
          <cell r="A66" t="str">
            <v>Пельмени С говядиной и свининой, ВЕС, ТМ Славница сфера пуговки  ПОКОМ</v>
          </cell>
          <cell r="B66" t="str">
            <v>кг</v>
          </cell>
          <cell r="C66">
            <v>150</v>
          </cell>
          <cell r="D66">
            <v>1500</v>
          </cell>
          <cell r="E66">
            <v>645</v>
          </cell>
          <cell r="F66">
            <v>995</v>
          </cell>
          <cell r="G66">
            <v>1</v>
          </cell>
          <cell r="H66">
            <v>180</v>
          </cell>
          <cell r="I66" t="str">
            <v>матрица</v>
          </cell>
        </row>
        <row r="67">
          <cell r="A67" t="str">
            <v>Пельмени Со свининой и говядиной ТМ Особый рецепт Любимая ложка 1,0 кг  ПОКОМ</v>
          </cell>
          <cell r="B67" t="str">
            <v>шт</v>
          </cell>
          <cell r="C67">
            <v>151</v>
          </cell>
          <cell r="D67">
            <v>242</v>
          </cell>
          <cell r="E67">
            <v>139</v>
          </cell>
          <cell r="F67">
            <v>242</v>
          </cell>
          <cell r="G67">
            <v>1</v>
          </cell>
          <cell r="H67">
            <v>180</v>
          </cell>
          <cell r="I67" t="str">
            <v>матрица</v>
          </cell>
        </row>
        <row r="68">
          <cell r="A68" t="str">
            <v>Пельмени Супермени со сливочным маслом Супермени 0,2 Сфера Горячая штучка  Поком</v>
          </cell>
          <cell r="B68" t="str">
            <v>шт</v>
          </cell>
          <cell r="G68">
            <v>0</v>
          </cell>
          <cell r="H68">
            <v>180</v>
          </cell>
          <cell r="I68" t="str">
            <v>матрица</v>
          </cell>
        </row>
        <row r="69">
          <cell r="A69" t="str">
            <v>Пирожки с мясом 3,7кг ВЕС ТМ Зареченские  ПОКОМ</v>
          </cell>
          <cell r="B69" t="str">
            <v>кг</v>
          </cell>
          <cell r="G69">
            <v>0</v>
          </cell>
          <cell r="H69">
            <v>180</v>
          </cell>
          <cell r="I69" t="str">
            <v>матрица</v>
          </cell>
        </row>
        <row r="70">
          <cell r="A70" t="str">
            <v>Хот-догстер ТМ Горячая штучка ТС Хот-Догстер флоу-пак 0,09 кг.  Поком</v>
          </cell>
          <cell r="B70" t="str">
            <v>шт</v>
          </cell>
          <cell r="C70">
            <v>11</v>
          </cell>
          <cell r="E70">
            <v>10</v>
          </cell>
          <cell r="F70">
            <v>1</v>
          </cell>
          <cell r="G70">
            <v>0.09</v>
          </cell>
          <cell r="H70">
            <v>180</v>
          </cell>
          <cell r="I70" t="str">
            <v>матрица</v>
          </cell>
        </row>
        <row r="71">
          <cell r="A71" t="str">
            <v>Хотстеры ТМ Горячая штучка ТС Хотстеры 0,25 кг зам  ПОКОМ</v>
          </cell>
          <cell r="B71" t="str">
            <v>шт</v>
          </cell>
          <cell r="C71">
            <v>-6</v>
          </cell>
          <cell r="D71">
            <v>841</v>
          </cell>
          <cell r="E71">
            <v>337</v>
          </cell>
          <cell r="F71">
            <v>497</v>
          </cell>
          <cell r="G71">
            <v>0.25</v>
          </cell>
          <cell r="H71">
            <v>180</v>
          </cell>
          <cell r="I71" t="str">
            <v>матрица</v>
          </cell>
        </row>
        <row r="72">
          <cell r="A72" t="str">
            <v>Хотстеры с сыром ТМ Горячая штучка ТС Хотстеры 0,25кг.  Поком</v>
          </cell>
          <cell r="B72" t="str">
            <v>шт</v>
          </cell>
          <cell r="C72">
            <v>193</v>
          </cell>
          <cell r="D72">
            <v>338</v>
          </cell>
          <cell r="E72">
            <v>176</v>
          </cell>
          <cell r="F72">
            <v>353</v>
          </cell>
          <cell r="G72">
            <v>0.25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ТМ Горячая штучка 0,3 кг зам  ПОКОМ</v>
          </cell>
          <cell r="B73" t="str">
            <v>шт</v>
          </cell>
          <cell r="C73">
            <v>135</v>
          </cell>
          <cell r="D73">
            <v>841</v>
          </cell>
          <cell r="E73">
            <v>366</v>
          </cell>
          <cell r="F73">
            <v>603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Хрустящие крылышки ТМ Зареченские ТС Зареченские продукты.   Поком</v>
          </cell>
          <cell r="B74" t="str">
            <v>кг</v>
          </cell>
          <cell r="C74">
            <v>57.4</v>
          </cell>
          <cell r="D74">
            <v>194.4</v>
          </cell>
          <cell r="E74">
            <v>79.2</v>
          </cell>
          <cell r="F74">
            <v>172.6</v>
          </cell>
          <cell r="G74">
            <v>1</v>
          </cell>
          <cell r="H74">
            <v>180</v>
          </cell>
          <cell r="I74" t="str">
            <v>матрица / Общий прайс</v>
          </cell>
        </row>
        <row r="75">
          <cell r="A75" t="str">
            <v>Хрустящие крылышки острые к пиву ТМ Горячая штучка 0,3кг зам  ПОКОМ</v>
          </cell>
          <cell r="B75" t="str">
            <v>шт</v>
          </cell>
          <cell r="D75">
            <v>843</v>
          </cell>
          <cell r="E75">
            <v>335</v>
          </cell>
          <cell r="F75">
            <v>505</v>
          </cell>
          <cell r="G75">
            <v>0.3</v>
          </cell>
          <cell r="H75">
            <v>180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G76">
            <v>0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E77">
            <v>126</v>
          </cell>
          <cell r="F77">
            <v>180</v>
          </cell>
          <cell r="G77">
            <v>0.48</v>
          </cell>
          <cell r="H77">
            <v>180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37</v>
          </cell>
          <cell r="D78">
            <v>1346</v>
          </cell>
          <cell r="E78">
            <v>489</v>
          </cell>
          <cell r="F78">
            <v>892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63</v>
          </cell>
          <cell r="D79">
            <v>1348</v>
          </cell>
          <cell r="E79">
            <v>447</v>
          </cell>
          <cell r="F79">
            <v>960</v>
          </cell>
          <cell r="G79">
            <v>0.25</v>
          </cell>
          <cell r="H79">
            <v>180</v>
          </cell>
          <cell r="I79" t="str">
            <v>матрица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70.2</v>
          </cell>
          <cell r="D80">
            <v>2.7</v>
          </cell>
          <cell r="E80">
            <v>37.799999999999997</v>
          </cell>
          <cell r="F80">
            <v>32.4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220</v>
          </cell>
          <cell r="E81">
            <v>365</v>
          </cell>
          <cell r="F81">
            <v>585</v>
          </cell>
          <cell r="G81">
            <v>1</v>
          </cell>
          <cell r="H81">
            <v>180</v>
          </cell>
          <cell r="I81" t="str">
            <v>матрица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-40</v>
          </cell>
          <cell r="D82">
            <v>785</v>
          </cell>
          <cell r="E82">
            <v>230</v>
          </cell>
          <cell r="F82">
            <v>500</v>
          </cell>
          <cell r="G82">
            <v>0</v>
          </cell>
          <cell r="H82" t="e">
            <v>#N/A</v>
          </cell>
          <cell r="I82" t="str">
            <v>не в матрице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G83">
            <v>0.14000000000000001</v>
          </cell>
          <cell r="H83">
            <v>180</v>
          </cell>
          <cell r="I8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6" sqref="J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9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132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30</v>
      </c>
      <c r="P4" s="1" t="s">
        <v>31</v>
      </c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131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11603.397999999999</v>
      </c>
      <c r="F5" s="4">
        <f>SUM(F6:F498)</f>
        <v>20864.400000000001</v>
      </c>
      <c r="G5" s="7"/>
      <c r="H5" s="1"/>
      <c r="I5" s="1"/>
      <c r="J5" s="1"/>
      <c r="K5" s="4">
        <f t="shared" ref="K5:S5" si="0">SUM(K6:K498)</f>
        <v>12180</v>
      </c>
      <c r="L5" s="4">
        <f t="shared" si="0"/>
        <v>-576.60199999999998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2320.6795999999999</v>
      </c>
      <c r="Q5" s="4">
        <f t="shared" si="0"/>
        <v>11560.113599999997</v>
      </c>
      <c r="R5" s="4">
        <f t="shared" si="0"/>
        <v>12342.6</v>
      </c>
      <c r="S5" s="4">
        <f t="shared" si="0"/>
        <v>0</v>
      </c>
      <c r="T5" s="1"/>
      <c r="U5" s="1"/>
      <c r="V5" s="1"/>
      <c r="W5" s="4">
        <f t="shared" ref="W5:AF5" si="1">SUM(W6:W498)</f>
        <v>2303.1633999999995</v>
      </c>
      <c r="X5" s="4">
        <f t="shared" si="1"/>
        <v>1715.52</v>
      </c>
      <c r="Y5" s="4">
        <f t="shared" si="1"/>
        <v>2205.9399999999996</v>
      </c>
      <c r="Z5" s="4">
        <f t="shared" si="1"/>
        <v>2348.1775999999995</v>
      </c>
      <c r="AA5" s="4">
        <f t="shared" si="1"/>
        <v>2530.9630000000002</v>
      </c>
      <c r="AB5" s="4">
        <f t="shared" si="1"/>
        <v>1862.3000000000002</v>
      </c>
      <c r="AC5" s="4">
        <f t="shared" si="1"/>
        <v>1703.4100000000005</v>
      </c>
      <c r="AD5" s="4">
        <f t="shared" si="1"/>
        <v>1770.5604000000005</v>
      </c>
      <c r="AE5" s="4">
        <f t="shared" si="1"/>
        <v>2017.8600000000004</v>
      </c>
      <c r="AF5" s="4">
        <f t="shared" si="1"/>
        <v>1868.3599999999992</v>
      </c>
      <c r="AG5" s="1"/>
      <c r="AH5" s="4">
        <f>SUM(AH6:AH498)</f>
        <v>4847.4755999999998</v>
      </c>
      <c r="AI5" s="7"/>
      <c r="AJ5" s="12">
        <f>SUM(AJ6:AJ498)</f>
        <v>1360</v>
      </c>
      <c r="AK5" s="4">
        <f>SUM(AK6:AK498)</f>
        <v>5175</v>
      </c>
      <c r="AL5" s="1"/>
      <c r="AM5" s="1"/>
      <c r="AN5" s="12">
        <f>SUM(AN6:AN498)</f>
        <v>15.619658119658117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103</v>
      </c>
      <c r="D6" s="1">
        <v>4</v>
      </c>
      <c r="E6" s="1">
        <v>28</v>
      </c>
      <c r="F6" s="1">
        <v>77</v>
      </c>
      <c r="G6" s="7">
        <v>0.22</v>
      </c>
      <c r="H6" s="1">
        <v>180</v>
      </c>
      <c r="I6" s="1" t="s">
        <v>44</v>
      </c>
      <c r="J6" s="1"/>
      <c r="K6" s="1">
        <v>28</v>
      </c>
      <c r="L6" s="1">
        <f t="shared" ref="L6:L36" si="2">E6-K6</f>
        <v>0</v>
      </c>
      <c r="M6" s="1"/>
      <c r="N6" s="1"/>
      <c r="O6" s="1"/>
      <c r="P6" s="1">
        <f>E6/5</f>
        <v>5.6</v>
      </c>
      <c r="Q6" s="5"/>
      <c r="R6" s="5">
        <f t="shared" ref="R6:R15" si="3">AI6*AJ6</f>
        <v>0</v>
      </c>
      <c r="S6" s="5"/>
      <c r="T6" s="1"/>
      <c r="U6" s="1">
        <f>(F6+R6)/P6</f>
        <v>13.75</v>
      </c>
      <c r="V6" s="1">
        <f>F6/P6</f>
        <v>13.75</v>
      </c>
      <c r="W6" s="1">
        <v>8</v>
      </c>
      <c r="X6" s="1">
        <v>6</v>
      </c>
      <c r="Y6" s="1">
        <v>3.6</v>
      </c>
      <c r="Z6" s="1">
        <v>6.8</v>
      </c>
      <c r="AA6" s="1">
        <v>12.4</v>
      </c>
      <c r="AB6" s="1">
        <v>8.1999999999999993</v>
      </c>
      <c r="AC6" s="1">
        <v>2.4</v>
      </c>
      <c r="AD6" s="1">
        <v>3.8</v>
      </c>
      <c r="AE6" s="1">
        <v>0</v>
      </c>
      <c r="AF6" s="1">
        <v>0</v>
      </c>
      <c r="AG6" s="27" t="s">
        <v>45</v>
      </c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1" t="s">
        <v>46</v>
      </c>
      <c r="B7" s="21" t="s">
        <v>47</v>
      </c>
      <c r="C7" s="21"/>
      <c r="D7" s="21"/>
      <c r="E7" s="21"/>
      <c r="F7" s="21"/>
      <c r="G7" s="22">
        <v>0</v>
      </c>
      <c r="H7" s="21">
        <v>90</v>
      </c>
      <c r="I7" s="21" t="s">
        <v>44</v>
      </c>
      <c r="J7" s="21"/>
      <c r="K7" s="21"/>
      <c r="L7" s="21">
        <f t="shared" si="2"/>
        <v>0</v>
      </c>
      <c r="M7" s="21"/>
      <c r="N7" s="21"/>
      <c r="O7" s="21"/>
      <c r="P7" s="21">
        <f t="shared" ref="P7:P68" si="4">E7/5</f>
        <v>0</v>
      </c>
      <c r="Q7" s="23"/>
      <c r="R7" s="23">
        <f t="shared" si="3"/>
        <v>0</v>
      </c>
      <c r="S7" s="23"/>
      <c r="T7" s="21"/>
      <c r="U7" s="21" t="e">
        <f t="shared" ref="U7:U68" si="5">(F7+R7)/P7</f>
        <v>#DIV/0!</v>
      </c>
      <c r="V7" s="21" t="e">
        <f t="shared" ref="V7:V68" si="6">F7/P7</f>
        <v>#DIV/0!</v>
      </c>
      <c r="W7" s="21">
        <v>1</v>
      </c>
      <c r="X7" s="21">
        <v>1</v>
      </c>
      <c r="Y7" s="21">
        <v>2</v>
      </c>
      <c r="Z7" s="21">
        <v>3</v>
      </c>
      <c r="AA7" s="21">
        <v>2</v>
      </c>
      <c r="AB7" s="21">
        <v>2</v>
      </c>
      <c r="AC7" s="21">
        <v>0</v>
      </c>
      <c r="AD7" s="21">
        <v>6</v>
      </c>
      <c r="AE7" s="21">
        <v>1</v>
      </c>
      <c r="AF7" s="21">
        <v>4</v>
      </c>
      <c r="AG7" s="24" t="s">
        <v>103</v>
      </c>
      <c r="AH7" s="21"/>
      <c r="AI7" s="22">
        <v>5</v>
      </c>
      <c r="AJ7" s="25"/>
      <c r="AK7" s="21"/>
      <c r="AL7" s="21">
        <v>12</v>
      </c>
      <c r="AM7" s="21">
        <v>144</v>
      </c>
      <c r="AN7" s="25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43</v>
      </c>
      <c r="C8" s="1">
        <v>199</v>
      </c>
      <c r="D8" s="1">
        <v>361</v>
      </c>
      <c r="E8" s="1">
        <v>100</v>
      </c>
      <c r="F8" s="1">
        <v>398</v>
      </c>
      <c r="G8" s="7">
        <v>0.3</v>
      </c>
      <c r="H8" s="1">
        <v>180</v>
      </c>
      <c r="I8" s="1" t="s">
        <v>44</v>
      </c>
      <c r="J8" s="1"/>
      <c r="K8" s="1">
        <v>106</v>
      </c>
      <c r="L8" s="1">
        <f t="shared" si="2"/>
        <v>-6</v>
      </c>
      <c r="M8" s="1"/>
      <c r="N8" s="1"/>
      <c r="O8" s="1"/>
      <c r="P8" s="1">
        <f t="shared" si="4"/>
        <v>20</v>
      </c>
      <c r="Q8" s="5"/>
      <c r="R8" s="5">
        <f t="shared" si="3"/>
        <v>0</v>
      </c>
      <c r="S8" s="5"/>
      <c r="T8" s="1"/>
      <c r="U8" s="1">
        <f t="shared" si="5"/>
        <v>19.899999999999999</v>
      </c>
      <c r="V8" s="1">
        <f t="shared" si="6"/>
        <v>19.899999999999999</v>
      </c>
      <c r="W8" s="1">
        <v>25.4</v>
      </c>
      <c r="X8" s="1">
        <v>21</v>
      </c>
      <c r="Y8" s="1">
        <v>25.6</v>
      </c>
      <c r="Z8" s="1">
        <v>32.6</v>
      </c>
      <c r="AA8" s="1">
        <v>30.2</v>
      </c>
      <c r="AB8" s="1">
        <v>14.2</v>
      </c>
      <c r="AC8" s="1">
        <v>23.4</v>
      </c>
      <c r="AD8" s="1">
        <v>11.8</v>
      </c>
      <c r="AE8" s="1">
        <v>18.2</v>
      </c>
      <c r="AF8" s="1">
        <v>16</v>
      </c>
      <c r="AG8" s="27" t="s">
        <v>61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43</v>
      </c>
      <c r="C9" s="1">
        <v>120</v>
      </c>
      <c r="D9" s="1">
        <v>93</v>
      </c>
      <c r="E9" s="1">
        <v>45</v>
      </c>
      <c r="F9" s="1">
        <v>160</v>
      </c>
      <c r="G9" s="7">
        <v>0.28000000000000003</v>
      </c>
      <c r="H9" s="1">
        <v>180</v>
      </c>
      <c r="I9" s="1" t="s">
        <v>44</v>
      </c>
      <c r="J9" s="1"/>
      <c r="K9" s="1">
        <v>45</v>
      </c>
      <c r="L9" s="1">
        <f t="shared" si="2"/>
        <v>0</v>
      </c>
      <c r="M9" s="1"/>
      <c r="N9" s="1"/>
      <c r="O9" s="1"/>
      <c r="P9" s="1">
        <f t="shared" si="4"/>
        <v>9</v>
      </c>
      <c r="Q9" s="5"/>
      <c r="R9" s="5">
        <f t="shared" si="3"/>
        <v>0</v>
      </c>
      <c r="S9" s="5"/>
      <c r="T9" s="1"/>
      <c r="U9" s="1">
        <f t="shared" si="5"/>
        <v>17.777777777777779</v>
      </c>
      <c r="V9" s="1">
        <f t="shared" si="6"/>
        <v>17.777777777777779</v>
      </c>
      <c r="W9" s="1">
        <v>12</v>
      </c>
      <c r="X9" s="1">
        <v>13.6</v>
      </c>
      <c r="Y9" s="1">
        <v>4.2</v>
      </c>
      <c r="Z9" s="1">
        <v>15.8</v>
      </c>
      <c r="AA9" s="1">
        <v>9.4</v>
      </c>
      <c r="AB9" s="1">
        <v>8.6</v>
      </c>
      <c r="AC9" s="1">
        <v>10.8</v>
      </c>
      <c r="AD9" s="1">
        <v>6.6</v>
      </c>
      <c r="AE9" s="1">
        <v>8.6</v>
      </c>
      <c r="AF9" s="1">
        <v>6</v>
      </c>
      <c r="AG9" s="1"/>
      <c r="AH9" s="1">
        <f>G9*Q9</f>
        <v>0</v>
      </c>
      <c r="AI9" s="7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89</v>
      </c>
      <c r="D10" s="1">
        <v>75</v>
      </c>
      <c r="E10" s="1">
        <v>68</v>
      </c>
      <c r="F10" s="1">
        <v>89</v>
      </c>
      <c r="G10" s="7">
        <f>VLOOKUP(A10,[1]Sheet!$A:$I,7,0)</f>
        <v>0.24</v>
      </c>
      <c r="H10" s="1">
        <f>VLOOKUP(A10,[1]Sheet!$A:$I,8,0)</f>
        <v>180</v>
      </c>
      <c r="I10" s="1" t="str">
        <f>VLOOKUP(A10,[1]Sheet!$A:$I,9,0)</f>
        <v>матрица</v>
      </c>
      <c r="J10" s="1"/>
      <c r="K10" s="1">
        <v>68</v>
      </c>
      <c r="L10" s="1">
        <f t="shared" si="2"/>
        <v>0</v>
      </c>
      <c r="M10" s="1"/>
      <c r="N10" s="1"/>
      <c r="O10" s="1"/>
      <c r="P10" s="1">
        <f t="shared" si="4"/>
        <v>13.6</v>
      </c>
      <c r="Q10" s="5">
        <f t="shared" ref="Q10" si="7">14*P10-F10</f>
        <v>101.4</v>
      </c>
      <c r="R10" s="5">
        <f t="shared" si="3"/>
        <v>168</v>
      </c>
      <c r="S10" s="5"/>
      <c r="T10" s="1"/>
      <c r="U10" s="1">
        <f t="shared" si="5"/>
        <v>18.897058823529413</v>
      </c>
      <c r="V10" s="1">
        <f t="shared" si="6"/>
        <v>6.5441176470588234</v>
      </c>
      <c r="W10" s="1">
        <v>7.6</v>
      </c>
      <c r="X10" s="1">
        <v>5</v>
      </c>
      <c r="Y10" s="1">
        <v>9.6</v>
      </c>
      <c r="Z10" s="1">
        <v>5.2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53</v>
      </c>
      <c r="AH10" s="1">
        <f>G10*Q10</f>
        <v>24.336000000000002</v>
      </c>
      <c r="AI10" s="7">
        <v>12</v>
      </c>
      <c r="AJ10" s="10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0">
        <f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6" t="s">
        <v>54</v>
      </c>
      <c r="B11" s="16" t="s">
        <v>43</v>
      </c>
      <c r="C11" s="16">
        <v>974</v>
      </c>
      <c r="D11" s="16">
        <v>22</v>
      </c>
      <c r="E11" s="16">
        <v>1299</v>
      </c>
      <c r="F11" s="16">
        <v>-326</v>
      </c>
      <c r="G11" s="17">
        <f>VLOOKUP(A11,[1]Sheet!$A:$I,7,0)</f>
        <v>0</v>
      </c>
      <c r="H11" s="16">
        <f>VLOOKUP(A11,[1]Sheet!$A:$I,8,0)</f>
        <v>180</v>
      </c>
      <c r="I11" s="16" t="str">
        <f>VLOOKUP(A11,[1]Sheet!$A:$I,9,0)</f>
        <v>не в матрице</v>
      </c>
      <c r="J11" s="16"/>
      <c r="K11" s="16">
        <v>1347</v>
      </c>
      <c r="L11" s="16">
        <f t="shared" si="2"/>
        <v>-48</v>
      </c>
      <c r="M11" s="16"/>
      <c r="N11" s="16"/>
      <c r="O11" s="16"/>
      <c r="P11" s="16">
        <f t="shared" si="4"/>
        <v>259.8</v>
      </c>
      <c r="Q11" s="18"/>
      <c r="R11" s="18">
        <f t="shared" si="3"/>
        <v>0</v>
      </c>
      <c r="S11" s="18"/>
      <c r="T11" s="16"/>
      <c r="U11" s="16">
        <f t="shared" si="5"/>
        <v>-1.2548113933795226</v>
      </c>
      <c r="V11" s="16">
        <f t="shared" si="6"/>
        <v>-1.2548113933795226</v>
      </c>
      <c r="W11" s="16">
        <v>233.2</v>
      </c>
      <c r="X11" s="16">
        <v>53</v>
      </c>
      <c r="Y11" s="16">
        <v>83.2</v>
      </c>
      <c r="Z11" s="16">
        <v>58.4</v>
      </c>
      <c r="AA11" s="16">
        <v>89.4</v>
      </c>
      <c r="AB11" s="16">
        <v>44</v>
      </c>
      <c r="AC11" s="16">
        <v>46.4</v>
      </c>
      <c r="AD11" s="16">
        <v>57.2</v>
      </c>
      <c r="AE11" s="16">
        <v>126.6</v>
      </c>
      <c r="AF11" s="16">
        <v>97.8</v>
      </c>
      <c r="AG11" s="15" t="s">
        <v>129</v>
      </c>
      <c r="AH11" s="16"/>
      <c r="AI11" s="17"/>
      <c r="AJ11" s="19"/>
      <c r="AK11" s="16"/>
      <c r="AL11" s="16"/>
      <c r="AM11" s="16"/>
      <c r="AN11" s="19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56</v>
      </c>
      <c r="B12" s="1" t="s">
        <v>43</v>
      </c>
      <c r="C12" s="1"/>
      <c r="D12" s="1">
        <v>337</v>
      </c>
      <c r="E12" s="1">
        <v>2</v>
      </c>
      <c r="F12" s="1">
        <v>332</v>
      </c>
      <c r="G12" s="7">
        <f>VLOOKUP(A12,[1]Sheet!$A:$I,7,0)</f>
        <v>0.24</v>
      </c>
      <c r="H12" s="1">
        <f>VLOOKUP(A12,[1]Sheet!$A:$I,8,0)</f>
        <v>180</v>
      </c>
      <c r="I12" s="1" t="str">
        <f>VLOOKUP(A12,[1]Sheet!$A:$I,9,0)</f>
        <v>матрица</v>
      </c>
      <c r="J12" s="1"/>
      <c r="K12" s="1">
        <v>2</v>
      </c>
      <c r="L12" s="1">
        <f t="shared" si="2"/>
        <v>0</v>
      </c>
      <c r="M12" s="1"/>
      <c r="N12" s="1"/>
      <c r="O12" s="1"/>
      <c r="P12" s="1">
        <f t="shared" si="4"/>
        <v>0.4</v>
      </c>
      <c r="Q12" s="5"/>
      <c r="R12" s="5">
        <f t="shared" si="3"/>
        <v>0</v>
      </c>
      <c r="S12" s="5"/>
      <c r="T12" s="1"/>
      <c r="U12" s="1">
        <f t="shared" si="5"/>
        <v>830</v>
      </c>
      <c r="V12" s="1">
        <f t="shared" si="6"/>
        <v>830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0</v>
      </c>
      <c r="AI12" s="7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6" t="s">
        <v>57</v>
      </c>
      <c r="B13" s="16" t="s">
        <v>43</v>
      </c>
      <c r="C13" s="16">
        <v>677</v>
      </c>
      <c r="D13" s="16">
        <v>193</v>
      </c>
      <c r="E13" s="16">
        <v>384</v>
      </c>
      <c r="F13" s="16">
        <v>443</v>
      </c>
      <c r="G13" s="17">
        <f>VLOOKUP(A13,[1]Sheet!$A:$I,7,0)</f>
        <v>0</v>
      </c>
      <c r="H13" s="16">
        <f>VLOOKUP(A13,[1]Sheet!$A:$I,8,0)</f>
        <v>180</v>
      </c>
      <c r="I13" s="16" t="str">
        <f>VLOOKUP(A13,[1]Sheet!$A:$I,9,0)</f>
        <v>не в матрице</v>
      </c>
      <c r="J13" s="16"/>
      <c r="K13" s="16">
        <v>384</v>
      </c>
      <c r="L13" s="16">
        <f t="shared" si="2"/>
        <v>0</v>
      </c>
      <c r="M13" s="16"/>
      <c r="N13" s="16"/>
      <c r="O13" s="16"/>
      <c r="P13" s="16">
        <f t="shared" si="4"/>
        <v>76.8</v>
      </c>
      <c r="Q13" s="18"/>
      <c r="R13" s="18">
        <f t="shared" si="3"/>
        <v>0</v>
      </c>
      <c r="S13" s="18"/>
      <c r="T13" s="16"/>
      <c r="U13" s="16">
        <f t="shared" si="5"/>
        <v>5.768229166666667</v>
      </c>
      <c r="V13" s="16">
        <f t="shared" si="6"/>
        <v>5.768229166666667</v>
      </c>
      <c r="W13" s="16">
        <v>58.4</v>
      </c>
      <c r="X13" s="16">
        <v>51.6</v>
      </c>
      <c r="Y13" s="16">
        <v>88.6</v>
      </c>
      <c r="Z13" s="16">
        <v>64.2</v>
      </c>
      <c r="AA13" s="16">
        <v>68.2</v>
      </c>
      <c r="AB13" s="16">
        <v>45.4</v>
      </c>
      <c r="AC13" s="16">
        <v>54</v>
      </c>
      <c r="AD13" s="16">
        <v>54.4</v>
      </c>
      <c r="AE13" s="16">
        <v>69.8</v>
      </c>
      <c r="AF13" s="16">
        <v>51.4</v>
      </c>
      <c r="AG13" s="15" t="s">
        <v>129</v>
      </c>
      <c r="AH13" s="16"/>
      <c r="AI13" s="17"/>
      <c r="AJ13" s="19"/>
      <c r="AK13" s="16"/>
      <c r="AL13" s="16"/>
      <c r="AM13" s="16"/>
      <c r="AN13" s="19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130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"/>
      <c r="K14" s="1"/>
      <c r="L14" s="1"/>
      <c r="M14" s="1"/>
      <c r="N14" s="1"/>
      <c r="O14" s="1"/>
      <c r="P14" s="1"/>
      <c r="Q14" s="5">
        <v>300</v>
      </c>
      <c r="R14" s="5">
        <f t="shared" si="3"/>
        <v>336</v>
      </c>
      <c r="S14" s="5"/>
      <c r="T14" s="1"/>
      <c r="U14" s="1" t="e">
        <f t="shared" ref="U14" si="8">(F14+R14)/P14</f>
        <v>#DIV/0!</v>
      </c>
      <c r="V14" s="1" t="e">
        <f t="shared" ref="V14" si="9">F14/P14</f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4"/>
      <c r="AH14" s="1">
        <f>G14*Q14</f>
        <v>72</v>
      </c>
      <c r="AI14" s="7">
        <v>12</v>
      </c>
      <c r="AJ14" s="10">
        <f>MROUND(Q14, AI14*AL14)/AI14</f>
        <v>28</v>
      </c>
      <c r="AK14" s="1">
        <f>AJ14*AI14*G14</f>
        <v>80.64</v>
      </c>
      <c r="AL14" s="1">
        <v>14</v>
      </c>
      <c r="AM14" s="1">
        <v>70</v>
      </c>
      <c r="AN14" s="10">
        <f>AJ14/AM14</f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6" t="s">
        <v>58</v>
      </c>
      <c r="B15" s="16" t="s">
        <v>43</v>
      </c>
      <c r="C15" s="16">
        <v>692</v>
      </c>
      <c r="D15" s="16">
        <v>24</v>
      </c>
      <c r="E15" s="16">
        <v>343</v>
      </c>
      <c r="F15" s="16">
        <v>323</v>
      </c>
      <c r="G15" s="17">
        <f>VLOOKUP(A15,[1]Sheet!$A:$I,7,0)</f>
        <v>0</v>
      </c>
      <c r="H15" s="16">
        <f>VLOOKUP(A15,[1]Sheet!$A:$I,8,0)</f>
        <v>180</v>
      </c>
      <c r="I15" s="16" t="str">
        <f>VLOOKUP(A15,[1]Sheet!$A:$I,9,0)</f>
        <v>не в матрице</v>
      </c>
      <c r="J15" s="16"/>
      <c r="K15" s="16">
        <v>358</v>
      </c>
      <c r="L15" s="16">
        <f t="shared" si="2"/>
        <v>-15</v>
      </c>
      <c r="M15" s="16"/>
      <c r="N15" s="16"/>
      <c r="O15" s="16"/>
      <c r="P15" s="16">
        <f t="shared" si="4"/>
        <v>68.599999999999994</v>
      </c>
      <c r="Q15" s="18"/>
      <c r="R15" s="18">
        <f t="shared" si="3"/>
        <v>0</v>
      </c>
      <c r="S15" s="18"/>
      <c r="T15" s="16"/>
      <c r="U15" s="16">
        <f t="shared" si="5"/>
        <v>4.7084548104956276</v>
      </c>
      <c r="V15" s="16">
        <f t="shared" si="6"/>
        <v>4.7084548104956276</v>
      </c>
      <c r="W15" s="16">
        <v>62.8</v>
      </c>
      <c r="X15" s="16">
        <v>53.4</v>
      </c>
      <c r="Y15" s="16">
        <v>92.4</v>
      </c>
      <c r="Z15" s="16">
        <v>296</v>
      </c>
      <c r="AA15" s="16">
        <v>199.8</v>
      </c>
      <c r="AB15" s="16">
        <v>56.2</v>
      </c>
      <c r="AC15" s="16">
        <v>52.8</v>
      </c>
      <c r="AD15" s="16">
        <v>55.8</v>
      </c>
      <c r="AE15" s="16">
        <v>59.4</v>
      </c>
      <c r="AF15" s="16">
        <v>51.6</v>
      </c>
      <c r="AG15" s="15" t="s">
        <v>129</v>
      </c>
      <c r="AH15" s="16"/>
      <c r="AI15" s="17"/>
      <c r="AJ15" s="19"/>
      <c r="AK15" s="16"/>
      <c r="AL15" s="16"/>
      <c r="AM15" s="16"/>
      <c r="AN15" s="19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43</v>
      </c>
      <c r="C16" s="1"/>
      <c r="D16" s="1">
        <v>168</v>
      </c>
      <c r="E16" s="1"/>
      <c r="F16" s="1">
        <v>168</v>
      </c>
      <c r="G16" s="7">
        <f>VLOOKUP(A16,[1]Sheet!$A:$I,7,0)</f>
        <v>0.24</v>
      </c>
      <c r="H16" s="1">
        <f>VLOOKUP(A16,[1]Sheet!$A:$I,8,0)</f>
        <v>180</v>
      </c>
      <c r="I16" s="1" t="str">
        <f>VLOOKUP(A16,[1]Sheet!$A:$I,9,0)</f>
        <v>матрица</v>
      </c>
      <c r="J16" s="1"/>
      <c r="K16" s="1">
        <v>2</v>
      </c>
      <c r="L16" s="1">
        <f t="shared" si="2"/>
        <v>-2</v>
      </c>
      <c r="M16" s="1"/>
      <c r="N16" s="1"/>
      <c r="O16" s="1"/>
      <c r="P16" s="1">
        <f t="shared" si="4"/>
        <v>0</v>
      </c>
      <c r="Q16" s="5"/>
      <c r="R16" s="5">
        <f t="shared" ref="R16:R21" si="10">AI16*AJ16</f>
        <v>0</v>
      </c>
      <c r="S16" s="5"/>
      <c r="T16" s="1"/>
      <c r="U16" s="1" t="e">
        <f t="shared" si="5"/>
        <v>#DIV/0!</v>
      </c>
      <c r="V16" s="1" t="e">
        <f t="shared" si="6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 t="shared" ref="AH16:AH21" si="11">G16*Q16</f>
        <v>0</v>
      </c>
      <c r="AI16" s="7">
        <v>12</v>
      </c>
      <c r="AJ16" s="10">
        <f t="shared" ref="AJ16:AJ21" si="12">MROUND(Q16, AI16*AL16)/AI16</f>
        <v>0</v>
      </c>
      <c r="AK16" s="1">
        <f t="shared" ref="AK16:AK21" si="13"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43</v>
      </c>
      <c r="C17" s="1">
        <v>434</v>
      </c>
      <c r="D17" s="1"/>
      <c r="E17" s="1">
        <v>297</v>
      </c>
      <c r="F17" s="1">
        <v>14</v>
      </c>
      <c r="G17" s="7">
        <v>0.09</v>
      </c>
      <c r="H17" s="1">
        <v>180</v>
      </c>
      <c r="I17" s="1" t="s">
        <v>44</v>
      </c>
      <c r="J17" s="1"/>
      <c r="K17" s="1">
        <v>297</v>
      </c>
      <c r="L17" s="1">
        <f t="shared" si="2"/>
        <v>0</v>
      </c>
      <c r="M17" s="1"/>
      <c r="N17" s="1"/>
      <c r="O17" s="1"/>
      <c r="P17" s="1">
        <f t="shared" si="4"/>
        <v>59.4</v>
      </c>
      <c r="Q17" s="5">
        <f>9*P17-F17</f>
        <v>520.6</v>
      </c>
      <c r="R17" s="5">
        <f t="shared" si="10"/>
        <v>672</v>
      </c>
      <c r="S17" s="5"/>
      <c r="T17" s="1"/>
      <c r="U17" s="1">
        <f>(F17+R17)/P17</f>
        <v>11.548821548821548</v>
      </c>
      <c r="V17" s="1">
        <f t="shared" si="6"/>
        <v>0.2356902356902357</v>
      </c>
      <c r="W17" s="1">
        <v>36.4</v>
      </c>
      <c r="X17" s="1">
        <v>5</v>
      </c>
      <c r="Y17" s="1">
        <v>8.1999999999999993</v>
      </c>
      <c r="Z17" s="1">
        <v>25.4</v>
      </c>
      <c r="AA17" s="1">
        <v>16</v>
      </c>
      <c r="AB17" s="1">
        <v>16.2</v>
      </c>
      <c r="AC17" s="1">
        <v>10.8</v>
      </c>
      <c r="AD17" s="1">
        <v>25.8</v>
      </c>
      <c r="AE17" s="1">
        <v>2.8</v>
      </c>
      <c r="AF17" s="1">
        <v>19.8</v>
      </c>
      <c r="AG17" s="14" t="s">
        <v>49</v>
      </c>
      <c r="AH17" s="1">
        <f t="shared" si="11"/>
        <v>46.853999999999999</v>
      </c>
      <c r="AI17" s="7">
        <v>24</v>
      </c>
      <c r="AJ17" s="10">
        <f t="shared" si="12"/>
        <v>28</v>
      </c>
      <c r="AK17" s="1">
        <f t="shared" si="13"/>
        <v>60.48</v>
      </c>
      <c r="AL17" s="1">
        <v>14</v>
      </c>
      <c r="AM17" s="1">
        <v>126</v>
      </c>
      <c r="AN17" s="10">
        <f t="shared" ref="AN17:AN21" si="14">AJ17/AM17</f>
        <v>0.22222222222222221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43</v>
      </c>
      <c r="C18" s="1">
        <v>250</v>
      </c>
      <c r="D18" s="1">
        <v>321</v>
      </c>
      <c r="E18" s="1">
        <v>211</v>
      </c>
      <c r="F18" s="1">
        <v>311</v>
      </c>
      <c r="G18" s="7">
        <v>0.36</v>
      </c>
      <c r="H18" s="1">
        <v>180</v>
      </c>
      <c r="I18" s="1" t="s">
        <v>44</v>
      </c>
      <c r="J18" s="1"/>
      <c r="K18" s="1">
        <v>216</v>
      </c>
      <c r="L18" s="1">
        <f t="shared" si="2"/>
        <v>-5</v>
      </c>
      <c r="M18" s="1"/>
      <c r="N18" s="1"/>
      <c r="O18" s="1"/>
      <c r="P18" s="1">
        <f t="shared" si="4"/>
        <v>42.2</v>
      </c>
      <c r="Q18" s="5">
        <f>16*P18-F18</f>
        <v>364.20000000000005</v>
      </c>
      <c r="R18" s="5">
        <f t="shared" si="10"/>
        <v>420</v>
      </c>
      <c r="S18" s="5"/>
      <c r="T18" s="1"/>
      <c r="U18" s="1">
        <f t="shared" si="5"/>
        <v>17.322274881516588</v>
      </c>
      <c r="V18" s="1">
        <f t="shared" si="6"/>
        <v>7.3696682464454968</v>
      </c>
      <c r="W18" s="1">
        <v>44.6</v>
      </c>
      <c r="X18" s="1">
        <v>32.200000000000003</v>
      </c>
      <c r="Y18" s="1">
        <v>43.8</v>
      </c>
      <c r="Z18" s="1">
        <v>44.8</v>
      </c>
      <c r="AA18" s="1">
        <v>44.8</v>
      </c>
      <c r="AB18" s="1">
        <v>37.200000000000003</v>
      </c>
      <c r="AC18" s="1">
        <v>21.8</v>
      </c>
      <c r="AD18" s="1">
        <v>35</v>
      </c>
      <c r="AE18" s="1">
        <v>43.4</v>
      </c>
      <c r="AF18" s="1">
        <v>43.6</v>
      </c>
      <c r="AG18" s="1" t="s">
        <v>49</v>
      </c>
      <c r="AH18" s="1">
        <f t="shared" si="11"/>
        <v>131.11200000000002</v>
      </c>
      <c r="AI18" s="7">
        <v>10</v>
      </c>
      <c r="AJ18" s="10">
        <f t="shared" si="12"/>
        <v>42</v>
      </c>
      <c r="AK18" s="1">
        <f t="shared" si="13"/>
        <v>151.19999999999999</v>
      </c>
      <c r="AL18" s="1">
        <v>14</v>
      </c>
      <c r="AM18" s="1">
        <v>70</v>
      </c>
      <c r="AN18" s="10">
        <f t="shared" si="14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43</v>
      </c>
      <c r="C19" s="1">
        <v>291</v>
      </c>
      <c r="D19" s="1">
        <v>1</v>
      </c>
      <c r="E19" s="1">
        <v>73</v>
      </c>
      <c r="F19" s="1">
        <v>219</v>
      </c>
      <c r="G19" s="7">
        <v>0.2</v>
      </c>
      <c r="H19" s="1">
        <v>180</v>
      </c>
      <c r="I19" s="1" t="s">
        <v>44</v>
      </c>
      <c r="J19" s="1"/>
      <c r="K19" s="1">
        <v>73</v>
      </c>
      <c r="L19" s="1">
        <f t="shared" si="2"/>
        <v>0</v>
      </c>
      <c r="M19" s="1"/>
      <c r="N19" s="1"/>
      <c r="O19" s="1"/>
      <c r="P19" s="1">
        <f t="shared" si="4"/>
        <v>14.6</v>
      </c>
      <c r="Q19" s="5"/>
      <c r="R19" s="5">
        <f t="shared" si="10"/>
        <v>0</v>
      </c>
      <c r="S19" s="5"/>
      <c r="T19" s="1"/>
      <c r="U19" s="1">
        <f t="shared" si="5"/>
        <v>15</v>
      </c>
      <c r="V19" s="1">
        <f t="shared" si="6"/>
        <v>15</v>
      </c>
      <c r="W19" s="1">
        <v>10.199999999999999</v>
      </c>
      <c r="X19" s="1">
        <v>0.6</v>
      </c>
      <c r="Y19" s="1">
        <v>31</v>
      </c>
      <c r="Z19" s="1">
        <v>17</v>
      </c>
      <c r="AA19" s="1">
        <v>20.399999999999999</v>
      </c>
      <c r="AB19" s="1">
        <v>24.4</v>
      </c>
      <c r="AC19" s="1">
        <v>7.6</v>
      </c>
      <c r="AD19" s="1">
        <v>5.2</v>
      </c>
      <c r="AE19" s="1">
        <v>18.399999999999999</v>
      </c>
      <c r="AF19" s="1">
        <v>14.8</v>
      </c>
      <c r="AG19" s="1"/>
      <c r="AH19" s="1">
        <f t="shared" si="11"/>
        <v>0</v>
      </c>
      <c r="AI19" s="7">
        <v>12</v>
      </c>
      <c r="AJ19" s="10">
        <f t="shared" si="12"/>
        <v>0</v>
      </c>
      <c r="AK19" s="1">
        <f t="shared" si="13"/>
        <v>0</v>
      </c>
      <c r="AL19" s="1">
        <v>14</v>
      </c>
      <c r="AM19" s="1">
        <v>70</v>
      </c>
      <c r="AN19" s="10">
        <f t="shared" si="14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43</v>
      </c>
      <c r="C20" s="1">
        <v>148</v>
      </c>
      <c r="D20" s="1"/>
      <c r="E20" s="1">
        <v>13</v>
      </c>
      <c r="F20" s="1">
        <v>111</v>
      </c>
      <c r="G20" s="7">
        <v>0.2</v>
      </c>
      <c r="H20" s="1">
        <v>180</v>
      </c>
      <c r="I20" s="1" t="s">
        <v>44</v>
      </c>
      <c r="J20" s="1"/>
      <c r="K20" s="1">
        <v>13</v>
      </c>
      <c r="L20" s="1">
        <f t="shared" si="2"/>
        <v>0</v>
      </c>
      <c r="M20" s="1"/>
      <c r="N20" s="1"/>
      <c r="O20" s="1"/>
      <c r="P20" s="1">
        <f t="shared" si="4"/>
        <v>2.6</v>
      </c>
      <c r="Q20" s="5"/>
      <c r="R20" s="5">
        <f t="shared" si="10"/>
        <v>0</v>
      </c>
      <c r="S20" s="5"/>
      <c r="T20" s="1"/>
      <c r="U20" s="1">
        <f t="shared" si="5"/>
        <v>42.692307692307693</v>
      </c>
      <c r="V20" s="1">
        <f t="shared" si="6"/>
        <v>42.692307692307693</v>
      </c>
      <c r="W20" s="1">
        <v>2.6</v>
      </c>
      <c r="X20" s="1">
        <v>5.4</v>
      </c>
      <c r="Y20" s="1">
        <v>9.4</v>
      </c>
      <c r="Z20" s="1">
        <v>9.6</v>
      </c>
      <c r="AA20" s="1">
        <v>18</v>
      </c>
      <c r="AB20" s="1">
        <v>10</v>
      </c>
      <c r="AC20" s="1">
        <v>7.6</v>
      </c>
      <c r="AD20" s="1">
        <v>0.4</v>
      </c>
      <c r="AE20" s="1">
        <v>11.8</v>
      </c>
      <c r="AF20" s="1">
        <v>5.2</v>
      </c>
      <c r="AG20" s="30" t="s">
        <v>65</v>
      </c>
      <c r="AH20" s="1">
        <f t="shared" si="11"/>
        <v>0</v>
      </c>
      <c r="AI20" s="7">
        <v>12</v>
      </c>
      <c r="AJ20" s="10">
        <f t="shared" si="12"/>
        <v>0</v>
      </c>
      <c r="AK20" s="1">
        <f t="shared" si="13"/>
        <v>0</v>
      </c>
      <c r="AL20" s="1">
        <v>14</v>
      </c>
      <c r="AM20" s="1">
        <v>70</v>
      </c>
      <c r="AN20" s="10">
        <f t="shared" si="14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403</v>
      </c>
      <c r="D21" s="1">
        <v>414</v>
      </c>
      <c r="E21" s="1">
        <v>307</v>
      </c>
      <c r="F21" s="1">
        <v>382</v>
      </c>
      <c r="G21" s="7">
        <v>0.25</v>
      </c>
      <c r="H21" s="1">
        <v>180</v>
      </c>
      <c r="I21" s="1" t="s">
        <v>44</v>
      </c>
      <c r="J21" s="1"/>
      <c r="K21" s="1">
        <v>307</v>
      </c>
      <c r="L21" s="1">
        <f t="shared" si="2"/>
        <v>0</v>
      </c>
      <c r="M21" s="1"/>
      <c r="N21" s="1"/>
      <c r="O21" s="1"/>
      <c r="P21" s="1">
        <f t="shared" si="4"/>
        <v>61.4</v>
      </c>
      <c r="Q21" s="5">
        <f>16*P21-F21</f>
        <v>600.4</v>
      </c>
      <c r="R21" s="5">
        <f t="shared" si="10"/>
        <v>672</v>
      </c>
      <c r="S21" s="5"/>
      <c r="T21" s="1"/>
      <c r="U21" s="1">
        <f t="shared" si="5"/>
        <v>17.166123778501628</v>
      </c>
      <c r="V21" s="1">
        <f t="shared" si="6"/>
        <v>6.221498371335505</v>
      </c>
      <c r="W21" s="1">
        <v>54.2</v>
      </c>
      <c r="X21" s="1">
        <v>27.4</v>
      </c>
      <c r="Y21" s="1">
        <v>58.2</v>
      </c>
      <c r="Z21" s="1">
        <v>52.2</v>
      </c>
      <c r="AA21" s="1">
        <v>61.6</v>
      </c>
      <c r="AB21" s="1">
        <v>40</v>
      </c>
      <c r="AC21" s="1">
        <v>43.6</v>
      </c>
      <c r="AD21" s="1">
        <v>38.799999999999997</v>
      </c>
      <c r="AE21" s="1">
        <v>49.4</v>
      </c>
      <c r="AF21" s="1">
        <v>41.6</v>
      </c>
      <c r="AG21" s="1" t="s">
        <v>49</v>
      </c>
      <c r="AH21" s="1">
        <f t="shared" si="11"/>
        <v>150.1</v>
      </c>
      <c r="AI21" s="7">
        <v>12</v>
      </c>
      <c r="AJ21" s="10">
        <f t="shared" si="12"/>
        <v>56</v>
      </c>
      <c r="AK21" s="1">
        <f t="shared" si="13"/>
        <v>168</v>
      </c>
      <c r="AL21" s="1">
        <v>14</v>
      </c>
      <c r="AM21" s="1">
        <v>70</v>
      </c>
      <c r="AN21" s="10">
        <f t="shared" si="14"/>
        <v>0.8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6" t="s">
        <v>67</v>
      </c>
      <c r="B22" s="16" t="s">
        <v>43</v>
      </c>
      <c r="C22" s="16">
        <v>367</v>
      </c>
      <c r="D22" s="16">
        <v>102</v>
      </c>
      <c r="E22" s="16">
        <v>202</v>
      </c>
      <c r="F22" s="16">
        <v>244</v>
      </c>
      <c r="G22" s="17">
        <v>0</v>
      </c>
      <c r="H22" s="16">
        <v>180</v>
      </c>
      <c r="I22" s="15" t="s">
        <v>51</v>
      </c>
      <c r="J22" s="15"/>
      <c r="K22" s="16">
        <v>203</v>
      </c>
      <c r="L22" s="16">
        <f t="shared" si="2"/>
        <v>-1</v>
      </c>
      <c r="M22" s="16"/>
      <c r="N22" s="16"/>
      <c r="O22" s="16"/>
      <c r="P22" s="16">
        <f t="shared" si="4"/>
        <v>40.4</v>
      </c>
      <c r="Q22" s="18"/>
      <c r="R22" s="18">
        <f t="shared" ref="R22:R28" si="15">AI22*AJ22</f>
        <v>0</v>
      </c>
      <c r="S22" s="18"/>
      <c r="T22" s="16"/>
      <c r="U22" s="16">
        <f t="shared" si="5"/>
        <v>6.0396039603960396</v>
      </c>
      <c r="V22" s="16">
        <f t="shared" si="6"/>
        <v>6.0396039603960396</v>
      </c>
      <c r="W22" s="16">
        <v>51.8</v>
      </c>
      <c r="X22" s="16">
        <v>24.6</v>
      </c>
      <c r="Y22" s="16">
        <v>57.8</v>
      </c>
      <c r="Z22" s="16">
        <v>55.8</v>
      </c>
      <c r="AA22" s="16">
        <v>50.2</v>
      </c>
      <c r="AB22" s="16">
        <v>36.200000000000003</v>
      </c>
      <c r="AC22" s="16">
        <v>40.4</v>
      </c>
      <c r="AD22" s="16">
        <v>46</v>
      </c>
      <c r="AE22" s="16">
        <v>44.8</v>
      </c>
      <c r="AF22" s="16">
        <v>44.4</v>
      </c>
      <c r="AG22" s="16"/>
      <c r="AH22" s="16"/>
      <c r="AI22" s="17"/>
      <c r="AJ22" s="19"/>
      <c r="AK22" s="16"/>
      <c r="AL22" s="16"/>
      <c r="AM22" s="16"/>
      <c r="AN22" s="19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43</v>
      </c>
      <c r="C23" s="1"/>
      <c r="D23" s="1">
        <v>480</v>
      </c>
      <c r="E23" s="1"/>
      <c r="F23" s="1">
        <v>312</v>
      </c>
      <c r="G23" s="7">
        <v>0.2</v>
      </c>
      <c r="H23" s="1">
        <v>180</v>
      </c>
      <c r="I23" s="1" t="s">
        <v>44</v>
      </c>
      <c r="J23" s="1"/>
      <c r="K23" s="1"/>
      <c r="L23" s="1">
        <f t="shared" si="2"/>
        <v>0</v>
      </c>
      <c r="M23" s="1"/>
      <c r="N23" s="1"/>
      <c r="O23" s="1"/>
      <c r="P23" s="1">
        <f t="shared" si="4"/>
        <v>0</v>
      </c>
      <c r="Q23" s="5"/>
      <c r="R23" s="5">
        <f t="shared" si="15"/>
        <v>0</v>
      </c>
      <c r="S23" s="5"/>
      <c r="T23" s="1"/>
      <c r="U23" s="1" t="e">
        <f t="shared" si="5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 t="shared" ref="AH23:AH28" si="16">G23*Q23</f>
        <v>0</v>
      </c>
      <c r="AI23" s="7">
        <v>12</v>
      </c>
      <c r="AJ23" s="10">
        <f t="shared" ref="AJ23:AJ28" si="17">MROUND(Q23, AI23*AL23)/AI23</f>
        <v>0</v>
      </c>
      <c r="AK23" s="1">
        <f t="shared" ref="AK23:AK28" si="18">AJ23*AI23*G23</f>
        <v>0</v>
      </c>
      <c r="AL23" s="1">
        <v>14</v>
      </c>
      <c r="AM23" s="1">
        <v>70</v>
      </c>
      <c r="AN23" s="10">
        <f t="shared" ref="AN23" si="19"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69</v>
      </c>
      <c r="B24" s="1" t="s">
        <v>47</v>
      </c>
      <c r="C24" s="1">
        <v>114.7</v>
      </c>
      <c r="D24" s="1">
        <v>59.2</v>
      </c>
      <c r="E24" s="1">
        <v>51.8</v>
      </c>
      <c r="F24" s="1">
        <v>118.4</v>
      </c>
      <c r="G24" s="7">
        <v>1</v>
      </c>
      <c r="H24" s="1">
        <v>180</v>
      </c>
      <c r="I24" s="1" t="s">
        <v>44</v>
      </c>
      <c r="J24" s="1"/>
      <c r="K24" s="1">
        <v>49.7</v>
      </c>
      <c r="L24" s="1">
        <f t="shared" si="2"/>
        <v>2.0999999999999943</v>
      </c>
      <c r="M24" s="1"/>
      <c r="N24" s="1"/>
      <c r="O24" s="1"/>
      <c r="P24" s="1">
        <f t="shared" si="4"/>
        <v>10.36</v>
      </c>
      <c r="Q24" s="5">
        <f t="shared" ref="Q24" si="20">14*P24-F24</f>
        <v>26.639999999999986</v>
      </c>
      <c r="R24" s="5">
        <f t="shared" si="15"/>
        <v>51.800000000000004</v>
      </c>
      <c r="S24" s="5"/>
      <c r="T24" s="1"/>
      <c r="U24" s="1">
        <f t="shared" si="5"/>
        <v>16.428571428571431</v>
      </c>
      <c r="V24" s="1">
        <f t="shared" si="6"/>
        <v>11.428571428571431</v>
      </c>
      <c r="W24" s="1">
        <v>11.84</v>
      </c>
      <c r="X24" s="1">
        <v>10.36</v>
      </c>
      <c r="Y24" s="1">
        <v>11.1</v>
      </c>
      <c r="Z24" s="1">
        <v>12.58</v>
      </c>
      <c r="AA24" s="1">
        <v>19.98</v>
      </c>
      <c r="AB24" s="1">
        <v>13.18</v>
      </c>
      <c r="AC24" s="1">
        <v>14.06</v>
      </c>
      <c r="AD24" s="1">
        <v>10.36</v>
      </c>
      <c r="AE24" s="1">
        <v>10.36</v>
      </c>
      <c r="AF24" s="1">
        <v>11.84</v>
      </c>
      <c r="AG24" s="1"/>
      <c r="AH24" s="1">
        <f t="shared" si="16"/>
        <v>26.639999999999986</v>
      </c>
      <c r="AI24" s="7">
        <v>3.7</v>
      </c>
      <c r="AJ24" s="10">
        <f t="shared" si="17"/>
        <v>14</v>
      </c>
      <c r="AK24" s="1">
        <f t="shared" si="18"/>
        <v>51.800000000000004</v>
      </c>
      <c r="AL24" s="1">
        <v>14</v>
      </c>
      <c r="AM24" s="1">
        <v>126</v>
      </c>
      <c r="AN24" s="10">
        <f>AJ24/AM24</f>
        <v>0.1111111111111111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70</v>
      </c>
      <c r="B25" s="1" t="s">
        <v>47</v>
      </c>
      <c r="C25" s="1">
        <v>55</v>
      </c>
      <c r="D25" s="1">
        <v>93.5</v>
      </c>
      <c r="E25" s="1">
        <v>38.549999999999997</v>
      </c>
      <c r="F25" s="1">
        <v>88</v>
      </c>
      <c r="G25" s="7">
        <v>1</v>
      </c>
      <c r="H25" s="1">
        <v>180</v>
      </c>
      <c r="I25" s="1" t="s">
        <v>44</v>
      </c>
      <c r="J25" s="1"/>
      <c r="K25" s="1">
        <v>36.5</v>
      </c>
      <c r="L25" s="1">
        <f t="shared" si="2"/>
        <v>2.0499999999999972</v>
      </c>
      <c r="M25" s="1"/>
      <c r="N25" s="1"/>
      <c r="O25" s="1"/>
      <c r="P25" s="1">
        <f t="shared" si="4"/>
        <v>7.7099999999999991</v>
      </c>
      <c r="Q25" s="5">
        <f>16*P25-F25</f>
        <v>35.359999999999985</v>
      </c>
      <c r="R25" s="5">
        <f t="shared" si="15"/>
        <v>66</v>
      </c>
      <c r="S25" s="5"/>
      <c r="T25" s="1"/>
      <c r="U25" s="1">
        <f t="shared" si="5"/>
        <v>19.97405966277562</v>
      </c>
      <c r="V25" s="1">
        <f t="shared" si="6"/>
        <v>11.413748378728926</v>
      </c>
      <c r="W25" s="1">
        <v>6.6</v>
      </c>
      <c r="X25" s="1">
        <v>6.48</v>
      </c>
      <c r="Y25" s="1">
        <v>7.7</v>
      </c>
      <c r="Z25" s="1">
        <v>1.1000000000000001</v>
      </c>
      <c r="AA25" s="1">
        <v>3.28</v>
      </c>
      <c r="AB25" s="1">
        <v>4.3</v>
      </c>
      <c r="AC25" s="1">
        <v>10.97</v>
      </c>
      <c r="AD25" s="1">
        <v>8.8000000000000007</v>
      </c>
      <c r="AE25" s="1">
        <v>6.6</v>
      </c>
      <c r="AF25" s="1">
        <v>2.2000000000000002</v>
      </c>
      <c r="AG25" s="1"/>
      <c r="AH25" s="1">
        <f t="shared" si="16"/>
        <v>35.359999999999985</v>
      </c>
      <c r="AI25" s="7">
        <v>5.5</v>
      </c>
      <c r="AJ25" s="10">
        <f t="shared" si="17"/>
        <v>12</v>
      </c>
      <c r="AK25" s="1">
        <f t="shared" si="18"/>
        <v>66</v>
      </c>
      <c r="AL25" s="1">
        <v>12</v>
      </c>
      <c r="AM25" s="1">
        <v>84</v>
      </c>
      <c r="AN25" s="10">
        <f>AJ25/AM25</f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47</v>
      </c>
      <c r="C26" s="1">
        <v>87</v>
      </c>
      <c r="D26" s="1">
        <v>42</v>
      </c>
      <c r="E26" s="1">
        <v>48</v>
      </c>
      <c r="F26" s="1">
        <v>81</v>
      </c>
      <c r="G26" s="7">
        <v>1</v>
      </c>
      <c r="H26" s="1">
        <v>180</v>
      </c>
      <c r="I26" s="1" t="s">
        <v>44</v>
      </c>
      <c r="J26" s="1"/>
      <c r="K26" s="1">
        <v>47</v>
      </c>
      <c r="L26" s="1">
        <f t="shared" si="2"/>
        <v>1</v>
      </c>
      <c r="M26" s="1"/>
      <c r="N26" s="1"/>
      <c r="O26" s="1"/>
      <c r="P26" s="1">
        <f t="shared" si="4"/>
        <v>9.6</v>
      </c>
      <c r="Q26" s="5">
        <f t="shared" ref="Q26:Q27" si="21">16*P26-F26</f>
        <v>72.599999999999994</v>
      </c>
      <c r="R26" s="5">
        <f t="shared" si="15"/>
        <v>84</v>
      </c>
      <c r="S26" s="5"/>
      <c r="T26" s="1"/>
      <c r="U26" s="1">
        <f t="shared" si="5"/>
        <v>17.1875</v>
      </c>
      <c r="V26" s="1">
        <f t="shared" si="6"/>
        <v>8.4375</v>
      </c>
      <c r="W26" s="1">
        <v>9</v>
      </c>
      <c r="X26" s="1">
        <v>9.6</v>
      </c>
      <c r="Y26" s="1">
        <v>6.6</v>
      </c>
      <c r="Z26" s="1">
        <v>6.6</v>
      </c>
      <c r="AA26" s="1">
        <v>12.6</v>
      </c>
      <c r="AB26" s="1">
        <v>7.2</v>
      </c>
      <c r="AC26" s="1">
        <v>6.6</v>
      </c>
      <c r="AD26" s="1">
        <v>12.6</v>
      </c>
      <c r="AE26" s="1">
        <v>2.4</v>
      </c>
      <c r="AF26" s="1">
        <v>10.199999999999999</v>
      </c>
      <c r="AG26" s="1"/>
      <c r="AH26" s="1">
        <f t="shared" si="16"/>
        <v>72.599999999999994</v>
      </c>
      <c r="AI26" s="7">
        <v>3</v>
      </c>
      <c r="AJ26" s="10">
        <f t="shared" si="17"/>
        <v>28</v>
      </c>
      <c r="AK26" s="1">
        <f t="shared" si="18"/>
        <v>84</v>
      </c>
      <c r="AL26" s="1">
        <v>14</v>
      </c>
      <c r="AM26" s="1">
        <v>126</v>
      </c>
      <c r="AN26" s="10">
        <f>AJ26/AM26</f>
        <v>0.22222222222222221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72</v>
      </c>
      <c r="B27" s="1" t="s">
        <v>43</v>
      </c>
      <c r="C27" s="1">
        <v>413</v>
      </c>
      <c r="D27" s="1">
        <v>185</v>
      </c>
      <c r="E27" s="1">
        <v>207</v>
      </c>
      <c r="F27" s="1">
        <v>296</v>
      </c>
      <c r="G27" s="7">
        <v>0.25</v>
      </c>
      <c r="H27" s="1">
        <v>180</v>
      </c>
      <c r="I27" s="1" t="s">
        <v>44</v>
      </c>
      <c r="J27" s="1"/>
      <c r="K27" s="1">
        <v>207</v>
      </c>
      <c r="L27" s="1">
        <f t="shared" si="2"/>
        <v>0</v>
      </c>
      <c r="M27" s="1"/>
      <c r="N27" s="1"/>
      <c r="O27" s="1"/>
      <c r="P27" s="1">
        <f t="shared" si="4"/>
        <v>41.4</v>
      </c>
      <c r="Q27" s="5">
        <f t="shared" si="21"/>
        <v>366.4</v>
      </c>
      <c r="R27" s="5">
        <f t="shared" si="15"/>
        <v>336</v>
      </c>
      <c r="S27" s="5"/>
      <c r="T27" s="1"/>
      <c r="U27" s="1">
        <f t="shared" si="5"/>
        <v>15.265700483091788</v>
      </c>
      <c r="V27" s="1">
        <f t="shared" si="6"/>
        <v>7.1497584541062809</v>
      </c>
      <c r="W27" s="1">
        <v>33.200000000000003</v>
      </c>
      <c r="X27" s="1">
        <v>27.8</v>
      </c>
      <c r="Y27" s="1">
        <v>52.2</v>
      </c>
      <c r="Z27" s="1">
        <v>39.4</v>
      </c>
      <c r="AA27" s="1">
        <v>42.2</v>
      </c>
      <c r="AB27" s="1">
        <v>17.2</v>
      </c>
      <c r="AC27" s="1">
        <v>34</v>
      </c>
      <c r="AD27" s="1">
        <v>22</v>
      </c>
      <c r="AE27" s="1">
        <v>21.4</v>
      </c>
      <c r="AF27" s="1">
        <v>24.6</v>
      </c>
      <c r="AG27" s="1" t="s">
        <v>49</v>
      </c>
      <c r="AH27" s="1">
        <f t="shared" si="16"/>
        <v>91.6</v>
      </c>
      <c r="AI27" s="7">
        <v>6</v>
      </c>
      <c r="AJ27" s="10">
        <f t="shared" si="17"/>
        <v>56</v>
      </c>
      <c r="AK27" s="1">
        <f t="shared" si="18"/>
        <v>84</v>
      </c>
      <c r="AL27" s="1">
        <v>14</v>
      </c>
      <c r="AM27" s="1">
        <v>140</v>
      </c>
      <c r="AN27" s="10">
        <f>AJ27/AM27</f>
        <v>0.4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73</v>
      </c>
      <c r="B28" s="1" t="s">
        <v>43</v>
      </c>
      <c r="C28" s="1"/>
      <c r="D28" s="1">
        <v>78</v>
      </c>
      <c r="E28" s="28">
        <f>78+E29</f>
        <v>169</v>
      </c>
      <c r="F28" s="28">
        <f>-1+F29</f>
        <v>112</v>
      </c>
      <c r="G28" s="7">
        <v>0.25</v>
      </c>
      <c r="H28" s="1">
        <v>180</v>
      </c>
      <c r="I28" s="1" t="s">
        <v>44</v>
      </c>
      <c r="J28" s="1"/>
      <c r="K28" s="1">
        <v>78</v>
      </c>
      <c r="L28" s="1">
        <f t="shared" si="2"/>
        <v>91</v>
      </c>
      <c r="M28" s="1"/>
      <c r="N28" s="1"/>
      <c r="O28" s="1"/>
      <c r="P28" s="1">
        <f t="shared" si="4"/>
        <v>33.799999999999997</v>
      </c>
      <c r="Q28" s="5">
        <f>12*P28-F28</f>
        <v>293.59999999999997</v>
      </c>
      <c r="R28" s="5">
        <f t="shared" si="15"/>
        <v>252</v>
      </c>
      <c r="S28" s="5"/>
      <c r="T28" s="1"/>
      <c r="U28" s="1">
        <f t="shared" si="5"/>
        <v>10.76923076923077</v>
      </c>
      <c r="V28" s="1">
        <f t="shared" si="6"/>
        <v>3.3136094674556218</v>
      </c>
      <c r="W28" s="1">
        <v>17.399999999999999</v>
      </c>
      <c r="X28" s="1">
        <v>30.4</v>
      </c>
      <c r="Y28" s="1">
        <v>28</v>
      </c>
      <c r="Z28" s="1">
        <v>28.6</v>
      </c>
      <c r="AA28" s="1">
        <v>26.8</v>
      </c>
      <c r="AB28" s="1">
        <v>21.6</v>
      </c>
      <c r="AC28" s="1">
        <v>23.4</v>
      </c>
      <c r="AD28" s="1">
        <v>18</v>
      </c>
      <c r="AE28" s="1">
        <v>14.8</v>
      </c>
      <c r="AF28" s="1">
        <v>25.6</v>
      </c>
      <c r="AG28" s="1" t="s">
        <v>74</v>
      </c>
      <c r="AH28" s="1">
        <f t="shared" si="16"/>
        <v>73.399999999999991</v>
      </c>
      <c r="AI28" s="7">
        <v>6</v>
      </c>
      <c r="AJ28" s="10">
        <f t="shared" si="17"/>
        <v>42</v>
      </c>
      <c r="AK28" s="1">
        <f t="shared" si="18"/>
        <v>63</v>
      </c>
      <c r="AL28" s="1">
        <v>14</v>
      </c>
      <c r="AM28" s="1">
        <v>140</v>
      </c>
      <c r="AN28" s="10">
        <f>AJ28/AM28</f>
        <v>0.3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6" t="s">
        <v>76</v>
      </c>
      <c r="B29" s="16" t="s">
        <v>43</v>
      </c>
      <c r="C29" s="16">
        <v>277</v>
      </c>
      <c r="D29" s="16">
        <v>5</v>
      </c>
      <c r="E29" s="28">
        <v>91</v>
      </c>
      <c r="F29" s="28">
        <v>113</v>
      </c>
      <c r="G29" s="17">
        <v>0</v>
      </c>
      <c r="H29" s="16" t="e">
        <v>#N/A</v>
      </c>
      <c r="I29" s="16" t="s">
        <v>51</v>
      </c>
      <c r="J29" s="16" t="s">
        <v>73</v>
      </c>
      <c r="K29" s="16">
        <v>91</v>
      </c>
      <c r="L29" s="16">
        <f t="shared" si="2"/>
        <v>0</v>
      </c>
      <c r="M29" s="16"/>
      <c r="N29" s="16"/>
      <c r="O29" s="16"/>
      <c r="P29" s="16">
        <f t="shared" si="4"/>
        <v>18.2</v>
      </c>
      <c r="Q29" s="18"/>
      <c r="R29" s="18"/>
      <c r="S29" s="18"/>
      <c r="T29" s="16"/>
      <c r="U29" s="16">
        <f t="shared" si="5"/>
        <v>6.2087912087912089</v>
      </c>
      <c r="V29" s="16">
        <f t="shared" si="6"/>
        <v>6.2087912087912089</v>
      </c>
      <c r="W29" s="16">
        <v>14.6</v>
      </c>
      <c r="X29" s="16">
        <v>7.6</v>
      </c>
      <c r="Y29" s="16">
        <v>1.2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 t="s">
        <v>75</v>
      </c>
      <c r="AH29" s="16"/>
      <c r="AI29" s="17"/>
      <c r="AJ29" s="19"/>
      <c r="AK29" s="16"/>
      <c r="AL29" s="16"/>
      <c r="AM29" s="16"/>
      <c r="AN29" s="19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47</v>
      </c>
      <c r="C30" s="1">
        <v>528</v>
      </c>
      <c r="D30" s="1">
        <v>432</v>
      </c>
      <c r="E30" s="1">
        <v>255.7</v>
      </c>
      <c r="F30" s="1">
        <v>578.29999999999995</v>
      </c>
      <c r="G30" s="7">
        <v>1</v>
      </c>
      <c r="H30" s="1">
        <v>180</v>
      </c>
      <c r="I30" s="1" t="s">
        <v>44</v>
      </c>
      <c r="J30" s="1"/>
      <c r="K30" s="1">
        <v>254.7</v>
      </c>
      <c r="L30" s="1">
        <f t="shared" si="2"/>
        <v>1</v>
      </c>
      <c r="M30" s="1"/>
      <c r="N30" s="1"/>
      <c r="O30" s="1"/>
      <c r="P30" s="1">
        <f t="shared" si="4"/>
        <v>51.14</v>
      </c>
      <c r="Q30" s="5">
        <f>16*P30-F30</f>
        <v>239.94000000000005</v>
      </c>
      <c r="R30" s="5">
        <f t="shared" ref="R30:R32" si="22">AI30*AJ30</f>
        <v>216</v>
      </c>
      <c r="S30" s="5"/>
      <c r="T30" s="1"/>
      <c r="U30" s="1">
        <f t="shared" si="5"/>
        <v>15.531873289010559</v>
      </c>
      <c r="V30" s="1">
        <f t="shared" si="6"/>
        <v>11.30817364098553</v>
      </c>
      <c r="W30" s="1">
        <v>58.8</v>
      </c>
      <c r="X30" s="1">
        <v>56</v>
      </c>
      <c r="Y30" s="1">
        <v>46.8</v>
      </c>
      <c r="Z30" s="1">
        <v>26.4</v>
      </c>
      <c r="AA30" s="1">
        <v>55</v>
      </c>
      <c r="AB30" s="1">
        <v>28.8</v>
      </c>
      <c r="AC30" s="1">
        <v>36</v>
      </c>
      <c r="AD30" s="1">
        <v>34.799999999999997</v>
      </c>
      <c r="AE30" s="1">
        <v>26.4</v>
      </c>
      <c r="AF30" s="1">
        <v>33.6</v>
      </c>
      <c r="AG30" s="1"/>
      <c r="AH30" s="1">
        <f>G30*Q30</f>
        <v>239.94000000000005</v>
      </c>
      <c r="AI30" s="7">
        <v>6</v>
      </c>
      <c r="AJ30" s="10">
        <f>MROUND(Q30, AI30*AL30)/AI30</f>
        <v>36</v>
      </c>
      <c r="AK30" s="1">
        <f>AJ30*AI30*G30</f>
        <v>216</v>
      </c>
      <c r="AL30" s="1">
        <v>12</v>
      </c>
      <c r="AM30" s="1">
        <v>84</v>
      </c>
      <c r="AN30" s="10">
        <f>AJ30/AM30</f>
        <v>0.42857142857142855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43</v>
      </c>
      <c r="C31" s="1">
        <v>144</v>
      </c>
      <c r="D31" s="1">
        <v>3</v>
      </c>
      <c r="E31" s="1">
        <v>44</v>
      </c>
      <c r="F31" s="1">
        <v>95</v>
      </c>
      <c r="G31" s="7">
        <v>0.23</v>
      </c>
      <c r="H31" s="1">
        <v>180</v>
      </c>
      <c r="I31" s="1" t="s">
        <v>44</v>
      </c>
      <c r="J31" s="1"/>
      <c r="K31" s="1">
        <v>44</v>
      </c>
      <c r="L31" s="1">
        <f t="shared" si="2"/>
        <v>0</v>
      </c>
      <c r="M31" s="1"/>
      <c r="N31" s="1"/>
      <c r="O31" s="1"/>
      <c r="P31" s="1">
        <f t="shared" si="4"/>
        <v>8.8000000000000007</v>
      </c>
      <c r="Q31" s="5"/>
      <c r="R31" s="5">
        <f t="shared" si="22"/>
        <v>0</v>
      </c>
      <c r="S31" s="5"/>
      <c r="T31" s="1"/>
      <c r="U31" s="1">
        <f t="shared" si="5"/>
        <v>10.795454545454545</v>
      </c>
      <c r="V31" s="1">
        <f t="shared" si="6"/>
        <v>10.795454545454545</v>
      </c>
      <c r="W31" s="1">
        <v>5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 t="s">
        <v>79</v>
      </c>
      <c r="AH31" s="1">
        <f>G31*Q31</f>
        <v>0</v>
      </c>
      <c r="AI31" s="7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43</v>
      </c>
      <c r="C32" s="1">
        <v>1034</v>
      </c>
      <c r="D32" s="1">
        <v>336</v>
      </c>
      <c r="E32" s="1">
        <v>586</v>
      </c>
      <c r="F32" s="1">
        <v>555</v>
      </c>
      <c r="G32" s="7">
        <v>0.25</v>
      </c>
      <c r="H32" s="1">
        <v>365</v>
      </c>
      <c r="I32" s="1" t="s">
        <v>44</v>
      </c>
      <c r="J32" s="1"/>
      <c r="K32" s="1">
        <v>586</v>
      </c>
      <c r="L32" s="1">
        <f t="shared" si="2"/>
        <v>0</v>
      </c>
      <c r="M32" s="1"/>
      <c r="N32" s="1"/>
      <c r="O32" s="1"/>
      <c r="P32" s="1">
        <f t="shared" si="4"/>
        <v>117.2</v>
      </c>
      <c r="Q32" s="5">
        <f>16*P32-F32</f>
        <v>1320.2</v>
      </c>
      <c r="R32" s="5">
        <f t="shared" si="22"/>
        <v>1344</v>
      </c>
      <c r="S32" s="5"/>
      <c r="T32" s="1"/>
      <c r="U32" s="1">
        <f t="shared" si="5"/>
        <v>16.203071672354948</v>
      </c>
      <c r="V32" s="1">
        <f t="shared" si="6"/>
        <v>4.7354948805460753</v>
      </c>
      <c r="W32" s="1">
        <v>80.8</v>
      </c>
      <c r="X32" s="1">
        <v>100.2</v>
      </c>
      <c r="Y32" s="1">
        <v>76.2</v>
      </c>
      <c r="Z32" s="1">
        <v>85.2</v>
      </c>
      <c r="AA32" s="1">
        <v>97.6</v>
      </c>
      <c r="AB32" s="1">
        <v>67.2</v>
      </c>
      <c r="AC32" s="1">
        <v>70.400000000000006</v>
      </c>
      <c r="AD32" s="1">
        <v>97.8</v>
      </c>
      <c r="AE32" s="1">
        <v>97.6</v>
      </c>
      <c r="AF32" s="1">
        <v>82.8</v>
      </c>
      <c r="AG32" s="1" t="s">
        <v>49</v>
      </c>
      <c r="AH32" s="1">
        <f>G32*Q32</f>
        <v>330.05</v>
      </c>
      <c r="AI32" s="7">
        <v>12</v>
      </c>
      <c r="AJ32" s="10">
        <f>MROUND(Q32, AI32*AL32)/AI32</f>
        <v>112</v>
      </c>
      <c r="AK32" s="1">
        <f>AJ32*AI32*G32</f>
        <v>336</v>
      </c>
      <c r="AL32" s="1">
        <v>14</v>
      </c>
      <c r="AM32" s="1">
        <v>70</v>
      </c>
      <c r="AN32" s="10">
        <f>AJ32/AM32</f>
        <v>1.6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81</v>
      </c>
      <c r="B33" s="16" t="s">
        <v>43</v>
      </c>
      <c r="C33" s="16">
        <v>1344</v>
      </c>
      <c r="D33" s="20">
        <v>514</v>
      </c>
      <c r="E33" s="28">
        <v>217</v>
      </c>
      <c r="F33" s="28">
        <v>1137</v>
      </c>
      <c r="G33" s="17">
        <v>0</v>
      </c>
      <c r="H33" s="16">
        <v>180</v>
      </c>
      <c r="I33" s="16" t="s">
        <v>51</v>
      </c>
      <c r="J33" s="16" t="s">
        <v>82</v>
      </c>
      <c r="K33" s="16">
        <v>271</v>
      </c>
      <c r="L33" s="16">
        <f t="shared" si="2"/>
        <v>-54</v>
      </c>
      <c r="M33" s="16"/>
      <c r="N33" s="16"/>
      <c r="O33" s="16"/>
      <c r="P33" s="16">
        <f t="shared" si="4"/>
        <v>43.4</v>
      </c>
      <c r="Q33" s="18"/>
      <c r="R33" s="18"/>
      <c r="S33" s="18"/>
      <c r="T33" s="16"/>
      <c r="U33" s="16">
        <f t="shared" si="5"/>
        <v>26.198156682027651</v>
      </c>
      <c r="V33" s="16">
        <f t="shared" si="6"/>
        <v>26.198156682027651</v>
      </c>
      <c r="W33" s="16">
        <v>60.4</v>
      </c>
      <c r="X33" s="16">
        <v>45.4</v>
      </c>
      <c r="Y33" s="16">
        <v>51</v>
      </c>
      <c r="Z33" s="16">
        <v>56.4</v>
      </c>
      <c r="AA33" s="16">
        <v>70</v>
      </c>
      <c r="AB33" s="16">
        <v>49.4</v>
      </c>
      <c r="AC33" s="16">
        <v>56</v>
      </c>
      <c r="AD33" s="16">
        <v>49.2</v>
      </c>
      <c r="AE33" s="16">
        <v>51.4</v>
      </c>
      <c r="AF33" s="16">
        <v>53.4</v>
      </c>
      <c r="AG33" s="20" t="s">
        <v>75</v>
      </c>
      <c r="AH33" s="16"/>
      <c r="AI33" s="17"/>
      <c r="AJ33" s="19"/>
      <c r="AK33" s="16"/>
      <c r="AL33" s="16"/>
      <c r="AM33" s="16"/>
      <c r="AN33" s="19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43</v>
      </c>
      <c r="C34" s="1">
        <v>-515</v>
      </c>
      <c r="D34" s="1">
        <v>585</v>
      </c>
      <c r="E34" s="28">
        <f>1054+E33</f>
        <v>1271</v>
      </c>
      <c r="F34" s="28">
        <f>-1054+F33</f>
        <v>83</v>
      </c>
      <c r="G34" s="7">
        <v>0.25</v>
      </c>
      <c r="H34" s="1">
        <v>365</v>
      </c>
      <c r="I34" s="20" t="s">
        <v>55</v>
      </c>
      <c r="J34" s="20"/>
      <c r="K34" s="1">
        <v>1144</v>
      </c>
      <c r="L34" s="1">
        <f t="shared" si="2"/>
        <v>127</v>
      </c>
      <c r="M34" s="1"/>
      <c r="N34" s="1"/>
      <c r="O34" s="1"/>
      <c r="P34" s="1">
        <f t="shared" si="4"/>
        <v>254.2</v>
      </c>
      <c r="Q34" s="5">
        <v>1000</v>
      </c>
      <c r="R34" s="5">
        <f t="shared" ref="R34:R43" si="23">AI34*AJ34</f>
        <v>1008</v>
      </c>
      <c r="S34" s="5"/>
      <c r="T34" s="1"/>
      <c r="U34" s="1">
        <f t="shared" si="5"/>
        <v>4.2918961447678994</v>
      </c>
      <c r="V34" s="1">
        <f t="shared" si="6"/>
        <v>0.32651455546813535</v>
      </c>
      <c r="W34" s="1">
        <v>274.2</v>
      </c>
      <c r="X34" s="1">
        <v>70</v>
      </c>
      <c r="Y34" s="1">
        <v>93.4</v>
      </c>
      <c r="Z34" s="1">
        <v>95.8</v>
      </c>
      <c r="AA34" s="1">
        <v>111.6</v>
      </c>
      <c r="AB34" s="1">
        <v>67.2</v>
      </c>
      <c r="AC34" s="1">
        <v>83.2</v>
      </c>
      <c r="AD34" s="1">
        <v>54.8</v>
      </c>
      <c r="AE34" s="1">
        <v>168.2</v>
      </c>
      <c r="AF34" s="1">
        <v>157.19999999999999</v>
      </c>
      <c r="AG34" s="1" t="s">
        <v>83</v>
      </c>
      <c r="AH34" s="1">
        <f t="shared" ref="AH34:AH44" si="24">G34*Q34</f>
        <v>250</v>
      </c>
      <c r="AI34" s="7">
        <v>12</v>
      </c>
      <c r="AJ34" s="10">
        <f t="shared" ref="AJ34:AJ44" si="25">MROUND(Q34, AI34*AL34)/AI34</f>
        <v>84</v>
      </c>
      <c r="AK34" s="1">
        <f t="shared" ref="AK34:AK44" si="26">AJ34*AI34*G34</f>
        <v>252</v>
      </c>
      <c r="AL34" s="1">
        <v>14</v>
      </c>
      <c r="AM34" s="1">
        <v>70</v>
      </c>
      <c r="AN34" s="10">
        <f t="shared" ref="AN34:AN43" si="27">AJ34/AM34</f>
        <v>1.2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43</v>
      </c>
      <c r="C35" s="1">
        <v>313</v>
      </c>
      <c r="D35" s="1">
        <v>682</v>
      </c>
      <c r="E35" s="1">
        <v>298</v>
      </c>
      <c r="F35" s="1">
        <v>677</v>
      </c>
      <c r="G35" s="7">
        <v>0.25</v>
      </c>
      <c r="H35" s="1">
        <v>180</v>
      </c>
      <c r="I35" s="1" t="s">
        <v>44</v>
      </c>
      <c r="J35" s="1"/>
      <c r="K35" s="1">
        <v>299</v>
      </c>
      <c r="L35" s="1">
        <f t="shared" si="2"/>
        <v>-1</v>
      </c>
      <c r="M35" s="1"/>
      <c r="N35" s="1"/>
      <c r="O35" s="1"/>
      <c r="P35" s="1">
        <f t="shared" si="4"/>
        <v>59.6</v>
      </c>
      <c r="Q35" s="5">
        <f>16*P35-F35</f>
        <v>276.60000000000002</v>
      </c>
      <c r="R35" s="5">
        <f t="shared" si="23"/>
        <v>336</v>
      </c>
      <c r="S35" s="5"/>
      <c r="T35" s="1"/>
      <c r="U35" s="1">
        <f t="shared" si="5"/>
        <v>16.996644295302012</v>
      </c>
      <c r="V35" s="1">
        <f t="shared" si="6"/>
        <v>11.359060402684564</v>
      </c>
      <c r="W35" s="1">
        <v>68.400000000000006</v>
      </c>
      <c r="X35" s="1">
        <v>48.8</v>
      </c>
      <c r="Y35" s="1">
        <v>48.4</v>
      </c>
      <c r="Z35" s="1">
        <v>71.599999999999994</v>
      </c>
      <c r="AA35" s="1">
        <v>59.4</v>
      </c>
      <c r="AB35" s="1">
        <v>50.8</v>
      </c>
      <c r="AC35" s="1">
        <v>64.2</v>
      </c>
      <c r="AD35" s="1">
        <v>49.8</v>
      </c>
      <c r="AE35" s="1">
        <v>49.8</v>
      </c>
      <c r="AF35" s="1">
        <v>54.4</v>
      </c>
      <c r="AG35" s="1" t="s">
        <v>49</v>
      </c>
      <c r="AH35" s="1">
        <f t="shared" si="24"/>
        <v>69.150000000000006</v>
      </c>
      <c r="AI35" s="7">
        <v>12</v>
      </c>
      <c r="AJ35" s="10">
        <f t="shared" si="25"/>
        <v>28</v>
      </c>
      <c r="AK35" s="1">
        <f t="shared" si="26"/>
        <v>84</v>
      </c>
      <c r="AL35" s="1">
        <v>14</v>
      </c>
      <c r="AM35" s="1">
        <v>70</v>
      </c>
      <c r="AN35" s="10">
        <f t="shared" si="27"/>
        <v>0.4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85</v>
      </c>
      <c r="B36" s="1" t="s">
        <v>43</v>
      </c>
      <c r="C36" s="1">
        <v>-6</v>
      </c>
      <c r="D36" s="1">
        <v>6</v>
      </c>
      <c r="E36" s="1"/>
      <c r="F36" s="1"/>
      <c r="G36" s="7">
        <v>0.25</v>
      </c>
      <c r="H36" s="1">
        <v>180</v>
      </c>
      <c r="I36" s="1" t="s">
        <v>44</v>
      </c>
      <c r="J36" s="1"/>
      <c r="K36" s="1">
        <v>12</v>
      </c>
      <c r="L36" s="1">
        <f t="shared" si="2"/>
        <v>-12</v>
      </c>
      <c r="M36" s="1"/>
      <c r="N36" s="1"/>
      <c r="O36" s="1"/>
      <c r="P36" s="1">
        <f t="shared" si="4"/>
        <v>0</v>
      </c>
      <c r="Q36" s="26">
        <v>84</v>
      </c>
      <c r="R36" s="5">
        <f t="shared" si="23"/>
        <v>84</v>
      </c>
      <c r="S36" s="5"/>
      <c r="T36" s="1"/>
      <c r="U36" s="1" t="e">
        <f t="shared" si="5"/>
        <v>#DIV/0!</v>
      </c>
      <c r="V36" s="1" t="e">
        <f t="shared" si="6"/>
        <v>#DIV/0!</v>
      </c>
      <c r="W36" s="1">
        <v>8.6</v>
      </c>
      <c r="X36" s="1">
        <v>21.2</v>
      </c>
      <c r="Y36" s="1">
        <v>32.4</v>
      </c>
      <c r="Z36" s="1">
        <v>38</v>
      </c>
      <c r="AA36" s="1">
        <v>30.4</v>
      </c>
      <c r="AB36" s="1">
        <v>19.2</v>
      </c>
      <c r="AC36" s="1">
        <v>25.6</v>
      </c>
      <c r="AD36" s="1">
        <v>16</v>
      </c>
      <c r="AE36" s="1">
        <v>11.2</v>
      </c>
      <c r="AF36" s="1">
        <v>24.6</v>
      </c>
      <c r="AG36" s="29" t="s">
        <v>128</v>
      </c>
      <c r="AH36" s="1">
        <f t="shared" si="24"/>
        <v>21</v>
      </c>
      <c r="AI36" s="7">
        <v>6</v>
      </c>
      <c r="AJ36" s="10">
        <f t="shared" si="25"/>
        <v>14</v>
      </c>
      <c r="AK36" s="1">
        <f t="shared" si="26"/>
        <v>21</v>
      </c>
      <c r="AL36" s="1">
        <v>14</v>
      </c>
      <c r="AM36" s="1">
        <v>126</v>
      </c>
      <c r="AN36" s="10">
        <f t="shared" si="27"/>
        <v>0.1111111111111111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43</v>
      </c>
      <c r="C37" s="1">
        <v>160</v>
      </c>
      <c r="D37" s="1">
        <v>170</v>
      </c>
      <c r="E37" s="1">
        <v>118</v>
      </c>
      <c r="F37" s="1">
        <v>203</v>
      </c>
      <c r="G37" s="7">
        <v>0.25</v>
      </c>
      <c r="H37" s="1">
        <v>180</v>
      </c>
      <c r="I37" s="1" t="s">
        <v>44</v>
      </c>
      <c r="J37" s="1"/>
      <c r="K37" s="1">
        <v>118</v>
      </c>
      <c r="L37" s="1">
        <f t="shared" ref="L37:L67" si="28">E37-K37</f>
        <v>0</v>
      </c>
      <c r="M37" s="1"/>
      <c r="N37" s="1"/>
      <c r="O37" s="1"/>
      <c r="P37" s="1">
        <f t="shared" si="4"/>
        <v>23.6</v>
      </c>
      <c r="Q37" s="5">
        <f t="shared" ref="Q37:Q40" si="29">14*P37-F37</f>
        <v>127.40000000000003</v>
      </c>
      <c r="R37" s="5">
        <f t="shared" si="23"/>
        <v>168</v>
      </c>
      <c r="S37" s="5"/>
      <c r="T37" s="1"/>
      <c r="U37" s="1">
        <f t="shared" si="5"/>
        <v>15.720338983050846</v>
      </c>
      <c r="V37" s="1">
        <f t="shared" si="6"/>
        <v>8.601694915254237</v>
      </c>
      <c r="W37" s="1">
        <v>25.2</v>
      </c>
      <c r="X37" s="1">
        <v>13</v>
      </c>
      <c r="Y37" s="1">
        <v>16.399999999999999</v>
      </c>
      <c r="Z37" s="1">
        <v>17.8</v>
      </c>
      <c r="AA37" s="1">
        <v>26</v>
      </c>
      <c r="AB37" s="1">
        <v>19.2</v>
      </c>
      <c r="AC37" s="1">
        <v>14.4</v>
      </c>
      <c r="AD37" s="1">
        <v>19</v>
      </c>
      <c r="AE37" s="1">
        <v>12.2</v>
      </c>
      <c r="AF37" s="1">
        <v>19.399999999999999</v>
      </c>
      <c r="AG37" s="1" t="s">
        <v>49</v>
      </c>
      <c r="AH37" s="1">
        <f t="shared" si="24"/>
        <v>31.850000000000009</v>
      </c>
      <c r="AI37" s="7">
        <v>12</v>
      </c>
      <c r="AJ37" s="10">
        <f t="shared" si="25"/>
        <v>14</v>
      </c>
      <c r="AK37" s="1">
        <f t="shared" si="26"/>
        <v>42</v>
      </c>
      <c r="AL37" s="1">
        <v>14</v>
      </c>
      <c r="AM37" s="1">
        <v>70</v>
      </c>
      <c r="AN37" s="10">
        <f t="shared" si="27"/>
        <v>0.2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43</v>
      </c>
      <c r="C38" s="1">
        <v>238</v>
      </c>
      <c r="D38" s="1">
        <v>196</v>
      </c>
      <c r="E38" s="1">
        <v>93</v>
      </c>
      <c r="F38" s="1">
        <v>142</v>
      </c>
      <c r="G38" s="7">
        <v>0.7</v>
      </c>
      <c r="H38" s="1">
        <v>180</v>
      </c>
      <c r="I38" s="1" t="s">
        <v>44</v>
      </c>
      <c r="J38" s="1"/>
      <c r="K38" s="1">
        <v>95</v>
      </c>
      <c r="L38" s="1">
        <f t="shared" si="28"/>
        <v>-2</v>
      </c>
      <c r="M38" s="1"/>
      <c r="N38" s="1"/>
      <c r="O38" s="1"/>
      <c r="P38" s="1">
        <f t="shared" si="4"/>
        <v>18.600000000000001</v>
      </c>
      <c r="Q38" s="5">
        <f>16*P38-F38</f>
        <v>155.60000000000002</v>
      </c>
      <c r="R38" s="5">
        <f t="shared" si="23"/>
        <v>192</v>
      </c>
      <c r="S38" s="5"/>
      <c r="T38" s="1"/>
      <c r="U38" s="1">
        <f t="shared" si="5"/>
        <v>17.956989247311828</v>
      </c>
      <c r="V38" s="1">
        <f t="shared" si="6"/>
        <v>7.6344086021505371</v>
      </c>
      <c r="W38" s="1">
        <v>13.6</v>
      </c>
      <c r="X38" s="1">
        <v>23.4</v>
      </c>
      <c r="Y38" s="1">
        <v>13</v>
      </c>
      <c r="Z38" s="1">
        <v>6</v>
      </c>
      <c r="AA38" s="1">
        <v>34.4</v>
      </c>
      <c r="AB38" s="1">
        <v>13.6</v>
      </c>
      <c r="AC38" s="1">
        <v>16</v>
      </c>
      <c r="AD38" s="1">
        <v>15.4</v>
      </c>
      <c r="AE38" s="1">
        <v>18</v>
      </c>
      <c r="AF38" s="1">
        <v>16.8</v>
      </c>
      <c r="AG38" s="1"/>
      <c r="AH38" s="1">
        <f t="shared" si="24"/>
        <v>108.92000000000002</v>
      </c>
      <c r="AI38" s="7">
        <v>8</v>
      </c>
      <c r="AJ38" s="10">
        <f t="shared" si="25"/>
        <v>24</v>
      </c>
      <c r="AK38" s="1">
        <f t="shared" si="26"/>
        <v>134.39999999999998</v>
      </c>
      <c r="AL38" s="1">
        <v>12</v>
      </c>
      <c r="AM38" s="1">
        <v>84</v>
      </c>
      <c r="AN38" s="10">
        <f t="shared" si="27"/>
        <v>0.2857142857142857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43</v>
      </c>
      <c r="C39" s="1">
        <v>168</v>
      </c>
      <c r="D39" s="1">
        <v>201</v>
      </c>
      <c r="E39" s="1">
        <v>49</v>
      </c>
      <c r="F39" s="1">
        <v>196</v>
      </c>
      <c r="G39" s="7">
        <v>0.7</v>
      </c>
      <c r="H39" s="1">
        <v>180</v>
      </c>
      <c r="I39" s="1" t="s">
        <v>44</v>
      </c>
      <c r="J39" s="1"/>
      <c r="K39" s="1">
        <v>50</v>
      </c>
      <c r="L39" s="1">
        <f t="shared" si="28"/>
        <v>-1</v>
      </c>
      <c r="M39" s="1"/>
      <c r="N39" s="1"/>
      <c r="O39" s="1"/>
      <c r="P39" s="1">
        <f t="shared" si="4"/>
        <v>9.8000000000000007</v>
      </c>
      <c r="Q39" s="5"/>
      <c r="R39" s="5">
        <f t="shared" si="23"/>
        <v>0</v>
      </c>
      <c r="S39" s="5"/>
      <c r="T39" s="1"/>
      <c r="U39" s="1">
        <f t="shared" si="5"/>
        <v>20</v>
      </c>
      <c r="V39" s="1">
        <f t="shared" si="6"/>
        <v>20</v>
      </c>
      <c r="W39" s="1">
        <v>14</v>
      </c>
      <c r="X39" s="1">
        <v>16.2</v>
      </c>
      <c r="Y39" s="1">
        <v>12.2</v>
      </c>
      <c r="Z39" s="1">
        <v>9.4</v>
      </c>
      <c r="AA39" s="1">
        <v>24.4</v>
      </c>
      <c r="AB39" s="1">
        <v>10.6</v>
      </c>
      <c r="AC39" s="1">
        <v>16</v>
      </c>
      <c r="AD39" s="1">
        <v>13</v>
      </c>
      <c r="AE39" s="1">
        <v>17.2</v>
      </c>
      <c r="AF39" s="1">
        <v>13.6</v>
      </c>
      <c r="AG39" s="1"/>
      <c r="AH39" s="1">
        <f t="shared" si="24"/>
        <v>0</v>
      </c>
      <c r="AI39" s="7">
        <v>8</v>
      </c>
      <c r="AJ39" s="10">
        <f t="shared" si="25"/>
        <v>0</v>
      </c>
      <c r="AK39" s="1">
        <f t="shared" si="26"/>
        <v>0</v>
      </c>
      <c r="AL39" s="1">
        <v>12</v>
      </c>
      <c r="AM39" s="1">
        <v>84</v>
      </c>
      <c r="AN39" s="10">
        <f t="shared" si="27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43</v>
      </c>
      <c r="C40" s="1">
        <v>746</v>
      </c>
      <c r="D40" s="1">
        <v>17</v>
      </c>
      <c r="E40" s="1">
        <v>237</v>
      </c>
      <c r="F40" s="1">
        <v>514</v>
      </c>
      <c r="G40" s="7">
        <v>0.7</v>
      </c>
      <c r="H40" s="1">
        <v>180</v>
      </c>
      <c r="I40" s="20" t="s">
        <v>55</v>
      </c>
      <c r="J40" s="20"/>
      <c r="K40" s="1">
        <v>238</v>
      </c>
      <c r="L40" s="1">
        <f t="shared" si="28"/>
        <v>-1</v>
      </c>
      <c r="M40" s="1"/>
      <c r="N40" s="1"/>
      <c r="O40" s="1"/>
      <c r="P40" s="1">
        <f t="shared" si="4"/>
        <v>47.4</v>
      </c>
      <c r="Q40" s="5">
        <f t="shared" si="29"/>
        <v>149.60000000000002</v>
      </c>
      <c r="R40" s="5">
        <f t="shared" si="23"/>
        <v>192</v>
      </c>
      <c r="S40" s="5"/>
      <c r="T40" s="1"/>
      <c r="U40" s="1">
        <f t="shared" si="5"/>
        <v>14.89451476793249</v>
      </c>
      <c r="V40" s="1">
        <f t="shared" si="6"/>
        <v>10.843881856540085</v>
      </c>
      <c r="W40" s="1">
        <v>40</v>
      </c>
      <c r="X40" s="1">
        <v>51.6</v>
      </c>
      <c r="Y40" s="1">
        <v>45.2</v>
      </c>
      <c r="Z40" s="1">
        <v>172.4</v>
      </c>
      <c r="AA40" s="1">
        <v>151.80000000000001</v>
      </c>
      <c r="AB40" s="1">
        <v>62.8</v>
      </c>
      <c r="AC40" s="1">
        <v>32.6</v>
      </c>
      <c r="AD40" s="1">
        <v>33.200000000000003</v>
      </c>
      <c r="AE40" s="1">
        <v>51.8</v>
      </c>
      <c r="AF40" s="1">
        <v>26</v>
      </c>
      <c r="AG40" s="27" t="s">
        <v>61</v>
      </c>
      <c r="AH40" s="1">
        <f t="shared" si="24"/>
        <v>104.72000000000001</v>
      </c>
      <c r="AI40" s="7">
        <v>8</v>
      </c>
      <c r="AJ40" s="10">
        <f t="shared" si="25"/>
        <v>24</v>
      </c>
      <c r="AK40" s="1">
        <f t="shared" si="26"/>
        <v>134.39999999999998</v>
      </c>
      <c r="AL40" s="1">
        <v>12</v>
      </c>
      <c r="AM40" s="1">
        <v>84</v>
      </c>
      <c r="AN40" s="10">
        <f t="shared" si="27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43</v>
      </c>
      <c r="C41" s="1">
        <v>940</v>
      </c>
      <c r="D41" s="1">
        <v>1</v>
      </c>
      <c r="E41" s="1">
        <v>181</v>
      </c>
      <c r="F41" s="1">
        <v>742</v>
      </c>
      <c r="G41" s="7">
        <v>0.7</v>
      </c>
      <c r="H41" s="1">
        <v>180</v>
      </c>
      <c r="I41" s="20" t="s">
        <v>55</v>
      </c>
      <c r="J41" s="20"/>
      <c r="K41" s="1">
        <v>183</v>
      </c>
      <c r="L41" s="1">
        <f t="shared" si="28"/>
        <v>-2</v>
      </c>
      <c r="M41" s="1"/>
      <c r="N41" s="1"/>
      <c r="O41" s="1"/>
      <c r="P41" s="1">
        <f t="shared" si="4"/>
        <v>36.200000000000003</v>
      </c>
      <c r="Q41" s="5"/>
      <c r="R41" s="5">
        <f t="shared" si="23"/>
        <v>0</v>
      </c>
      <c r="S41" s="5"/>
      <c r="T41" s="1"/>
      <c r="U41" s="1">
        <f t="shared" si="5"/>
        <v>20.497237569060772</v>
      </c>
      <c r="V41" s="1">
        <f t="shared" si="6"/>
        <v>20.497237569060772</v>
      </c>
      <c r="W41" s="1">
        <v>163</v>
      </c>
      <c r="X41" s="1">
        <v>122.4</v>
      </c>
      <c r="Y41" s="1">
        <v>234.6</v>
      </c>
      <c r="Z41" s="1">
        <v>99.6</v>
      </c>
      <c r="AA41" s="1">
        <v>49</v>
      </c>
      <c r="AB41" s="1">
        <v>31.6</v>
      </c>
      <c r="AC41" s="1">
        <v>14.6</v>
      </c>
      <c r="AD41" s="1">
        <v>36.6</v>
      </c>
      <c r="AE41" s="1">
        <v>150.4</v>
      </c>
      <c r="AF41" s="1">
        <v>87.2</v>
      </c>
      <c r="AG41" s="1" t="s">
        <v>49</v>
      </c>
      <c r="AH41" s="1">
        <f t="shared" si="24"/>
        <v>0</v>
      </c>
      <c r="AI41" s="7">
        <v>10</v>
      </c>
      <c r="AJ41" s="10">
        <f t="shared" si="25"/>
        <v>0</v>
      </c>
      <c r="AK41" s="1">
        <f t="shared" si="26"/>
        <v>0</v>
      </c>
      <c r="AL41" s="1">
        <v>12</v>
      </c>
      <c r="AM41" s="1">
        <v>84</v>
      </c>
      <c r="AN41" s="10">
        <f t="shared" si="27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91</v>
      </c>
      <c r="B42" s="1" t="s">
        <v>43</v>
      </c>
      <c r="C42" s="1">
        <v>91</v>
      </c>
      <c r="D42" s="1"/>
      <c r="E42" s="1">
        <v>13</v>
      </c>
      <c r="F42" s="1">
        <v>78</v>
      </c>
      <c r="G42" s="7">
        <v>0.4</v>
      </c>
      <c r="H42" s="1">
        <v>180</v>
      </c>
      <c r="I42" s="1" t="s">
        <v>44</v>
      </c>
      <c r="J42" s="1"/>
      <c r="K42" s="1">
        <v>13</v>
      </c>
      <c r="L42" s="1">
        <f t="shared" si="28"/>
        <v>0</v>
      </c>
      <c r="M42" s="1"/>
      <c r="N42" s="1"/>
      <c r="O42" s="1"/>
      <c r="P42" s="1">
        <f t="shared" si="4"/>
        <v>2.6</v>
      </c>
      <c r="Q42" s="5"/>
      <c r="R42" s="5">
        <f t="shared" si="23"/>
        <v>0</v>
      </c>
      <c r="S42" s="5"/>
      <c r="T42" s="1"/>
      <c r="U42" s="1">
        <f t="shared" si="5"/>
        <v>30</v>
      </c>
      <c r="V42" s="1">
        <f t="shared" si="6"/>
        <v>30</v>
      </c>
      <c r="W42" s="1">
        <v>1.6</v>
      </c>
      <c r="X42" s="1">
        <v>1.8</v>
      </c>
      <c r="Y42" s="1">
        <v>4</v>
      </c>
      <c r="Z42" s="1">
        <v>1.6</v>
      </c>
      <c r="AA42" s="1">
        <v>2.4</v>
      </c>
      <c r="AB42" s="1">
        <v>3.8</v>
      </c>
      <c r="AC42" s="1">
        <v>0.6</v>
      </c>
      <c r="AD42" s="1">
        <v>1.2</v>
      </c>
      <c r="AE42" s="1">
        <v>0.4</v>
      </c>
      <c r="AF42" s="1">
        <v>1.2</v>
      </c>
      <c r="AG42" s="30" t="s">
        <v>65</v>
      </c>
      <c r="AH42" s="1">
        <f t="shared" si="24"/>
        <v>0</v>
      </c>
      <c r="AI42" s="7">
        <v>16</v>
      </c>
      <c r="AJ42" s="10">
        <f t="shared" si="25"/>
        <v>0</v>
      </c>
      <c r="AK42" s="1">
        <f t="shared" si="26"/>
        <v>0</v>
      </c>
      <c r="AL42" s="1">
        <v>12</v>
      </c>
      <c r="AM42" s="1">
        <v>84</v>
      </c>
      <c r="AN42" s="10">
        <f t="shared" si="27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43</v>
      </c>
      <c r="C43" s="1">
        <v>158</v>
      </c>
      <c r="D43" s="1"/>
      <c r="E43" s="1">
        <v>40</v>
      </c>
      <c r="F43" s="1">
        <v>118</v>
      </c>
      <c r="G43" s="7">
        <v>0.7</v>
      </c>
      <c r="H43" s="1">
        <v>180</v>
      </c>
      <c r="I43" s="1" t="s">
        <v>44</v>
      </c>
      <c r="J43" s="1"/>
      <c r="K43" s="1">
        <v>40</v>
      </c>
      <c r="L43" s="1">
        <f t="shared" si="28"/>
        <v>0</v>
      </c>
      <c r="M43" s="1"/>
      <c r="N43" s="1"/>
      <c r="O43" s="1"/>
      <c r="P43" s="1">
        <f t="shared" si="4"/>
        <v>8</v>
      </c>
      <c r="Q43" s="5"/>
      <c r="R43" s="5">
        <f t="shared" si="23"/>
        <v>0</v>
      </c>
      <c r="S43" s="5"/>
      <c r="T43" s="1"/>
      <c r="U43" s="1">
        <f t="shared" si="5"/>
        <v>14.75</v>
      </c>
      <c r="V43" s="1">
        <f t="shared" si="6"/>
        <v>14.75</v>
      </c>
      <c r="W43" s="1">
        <v>5.4</v>
      </c>
      <c r="X43" s="1">
        <v>6.4</v>
      </c>
      <c r="Y43" s="1">
        <v>8.6</v>
      </c>
      <c r="Z43" s="1">
        <v>6.2</v>
      </c>
      <c r="AA43" s="1">
        <v>10</v>
      </c>
      <c r="AB43" s="1">
        <v>8.1999999999999993</v>
      </c>
      <c r="AC43" s="1">
        <v>6.6</v>
      </c>
      <c r="AD43" s="1">
        <v>10.6</v>
      </c>
      <c r="AE43" s="1">
        <v>7</v>
      </c>
      <c r="AF43" s="1">
        <v>13</v>
      </c>
      <c r="AG43" s="30" t="s">
        <v>65</v>
      </c>
      <c r="AH43" s="1">
        <f t="shared" si="24"/>
        <v>0</v>
      </c>
      <c r="AI43" s="7">
        <v>10</v>
      </c>
      <c r="AJ43" s="10">
        <f t="shared" si="25"/>
        <v>0</v>
      </c>
      <c r="AK43" s="1">
        <f t="shared" si="26"/>
        <v>0</v>
      </c>
      <c r="AL43" s="1">
        <v>12</v>
      </c>
      <c r="AM43" s="1">
        <v>84</v>
      </c>
      <c r="AN43" s="10">
        <f t="shared" si="27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43</v>
      </c>
      <c r="C44" s="1">
        <v>55</v>
      </c>
      <c r="D44" s="1">
        <v>120</v>
      </c>
      <c r="E44" s="1">
        <v>55</v>
      </c>
      <c r="F44" s="1">
        <v>110</v>
      </c>
      <c r="G44" s="7">
        <v>0.7</v>
      </c>
      <c r="H44" s="1">
        <v>180</v>
      </c>
      <c r="I44" s="1" t="s">
        <v>44</v>
      </c>
      <c r="J44" s="1"/>
      <c r="K44" s="1">
        <v>65</v>
      </c>
      <c r="L44" s="1">
        <f t="shared" si="28"/>
        <v>-10</v>
      </c>
      <c r="M44" s="1"/>
      <c r="N44" s="1"/>
      <c r="O44" s="1"/>
      <c r="P44" s="1">
        <f t="shared" si="4"/>
        <v>11</v>
      </c>
      <c r="Q44" s="5">
        <f>16*P44-F44</f>
        <v>66</v>
      </c>
      <c r="R44" s="5">
        <f>AI44*AJ44</f>
        <v>120</v>
      </c>
      <c r="S44" s="5"/>
      <c r="T44" s="1"/>
      <c r="U44" s="1">
        <f t="shared" si="5"/>
        <v>20.90909090909091</v>
      </c>
      <c r="V44" s="1">
        <f t="shared" si="6"/>
        <v>10</v>
      </c>
      <c r="W44" s="1">
        <v>7.8</v>
      </c>
      <c r="X44" s="1">
        <v>6</v>
      </c>
      <c r="Y44" s="1">
        <v>7</v>
      </c>
      <c r="Z44" s="1">
        <v>16</v>
      </c>
      <c r="AA44" s="1">
        <v>11.8</v>
      </c>
      <c r="AB44" s="1">
        <v>18</v>
      </c>
      <c r="AC44" s="1">
        <v>10.8</v>
      </c>
      <c r="AD44" s="1">
        <v>26</v>
      </c>
      <c r="AE44" s="1">
        <v>12.6</v>
      </c>
      <c r="AF44" s="1">
        <v>19.600000000000001</v>
      </c>
      <c r="AG44" s="1"/>
      <c r="AH44" s="1">
        <f t="shared" si="24"/>
        <v>46.199999999999996</v>
      </c>
      <c r="AI44" s="7">
        <v>10</v>
      </c>
      <c r="AJ44" s="10">
        <f t="shared" si="25"/>
        <v>12</v>
      </c>
      <c r="AK44" s="1">
        <f t="shared" si="26"/>
        <v>84</v>
      </c>
      <c r="AL44" s="1">
        <v>12</v>
      </c>
      <c r="AM44" s="1">
        <v>84</v>
      </c>
      <c r="AN44" s="10">
        <f>AJ44/AM44</f>
        <v>0.14285714285714285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1" t="s">
        <v>94</v>
      </c>
      <c r="B45" s="21" t="s">
        <v>43</v>
      </c>
      <c r="C45" s="21"/>
      <c r="D45" s="21"/>
      <c r="E45" s="21">
        <v>16</v>
      </c>
      <c r="F45" s="21">
        <v>-16</v>
      </c>
      <c r="G45" s="22">
        <v>0</v>
      </c>
      <c r="H45" s="21">
        <v>180</v>
      </c>
      <c r="I45" s="21" t="s">
        <v>44</v>
      </c>
      <c r="J45" s="21"/>
      <c r="K45" s="21">
        <v>464</v>
      </c>
      <c r="L45" s="21">
        <f t="shared" si="28"/>
        <v>-448</v>
      </c>
      <c r="M45" s="21"/>
      <c r="N45" s="21"/>
      <c r="O45" s="21"/>
      <c r="P45" s="21">
        <f t="shared" si="4"/>
        <v>3.2</v>
      </c>
      <c r="Q45" s="23"/>
      <c r="R45" s="23"/>
      <c r="S45" s="23"/>
      <c r="T45" s="21"/>
      <c r="U45" s="21">
        <f t="shared" si="5"/>
        <v>-5</v>
      </c>
      <c r="V45" s="21">
        <f t="shared" si="6"/>
        <v>-5</v>
      </c>
      <c r="W45" s="21">
        <v>0</v>
      </c>
      <c r="X45" s="21">
        <v>0</v>
      </c>
      <c r="Y45" s="21">
        <v>0</v>
      </c>
      <c r="Z45" s="21">
        <v>6.4</v>
      </c>
      <c r="AA45" s="21">
        <v>13</v>
      </c>
      <c r="AB45" s="21">
        <v>67.599999999999994</v>
      </c>
      <c r="AC45" s="21">
        <v>29.8</v>
      </c>
      <c r="AD45" s="21">
        <v>48.2</v>
      </c>
      <c r="AE45" s="21">
        <v>26.6</v>
      </c>
      <c r="AF45" s="21">
        <v>21.6</v>
      </c>
      <c r="AG45" s="21" t="s">
        <v>95</v>
      </c>
      <c r="AH45" s="21"/>
      <c r="AI45" s="22">
        <v>16</v>
      </c>
      <c r="AJ45" s="25"/>
      <c r="AK45" s="21"/>
      <c r="AL45" s="21">
        <v>12</v>
      </c>
      <c r="AM45" s="21">
        <v>84</v>
      </c>
      <c r="AN45" s="25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43</v>
      </c>
      <c r="C46" s="1">
        <v>161</v>
      </c>
      <c r="D46" s="1">
        <v>41</v>
      </c>
      <c r="E46" s="1">
        <v>54</v>
      </c>
      <c r="F46" s="1">
        <v>97</v>
      </c>
      <c r="G46" s="7">
        <v>0.7</v>
      </c>
      <c r="H46" s="1">
        <v>180</v>
      </c>
      <c r="I46" s="1" t="s">
        <v>44</v>
      </c>
      <c r="J46" s="1"/>
      <c r="K46" s="1">
        <v>56</v>
      </c>
      <c r="L46" s="1">
        <f t="shared" si="28"/>
        <v>-2</v>
      </c>
      <c r="M46" s="1"/>
      <c r="N46" s="1"/>
      <c r="O46" s="1"/>
      <c r="P46" s="1">
        <f t="shared" si="4"/>
        <v>10.8</v>
      </c>
      <c r="Q46" s="5">
        <f>16*P46-F46</f>
        <v>75.800000000000011</v>
      </c>
      <c r="R46" s="5">
        <f t="shared" ref="R46:R51" si="30">AI46*AJ46</f>
        <v>120</v>
      </c>
      <c r="S46" s="5"/>
      <c r="T46" s="1"/>
      <c r="U46" s="1">
        <f t="shared" si="5"/>
        <v>20.092592592592592</v>
      </c>
      <c r="V46" s="1">
        <f t="shared" si="6"/>
        <v>8.981481481481481</v>
      </c>
      <c r="W46" s="1">
        <v>5.2</v>
      </c>
      <c r="X46" s="1">
        <v>8.1999999999999993</v>
      </c>
      <c r="Y46" s="1">
        <v>7.2</v>
      </c>
      <c r="Z46" s="1">
        <v>10.6</v>
      </c>
      <c r="AA46" s="1">
        <v>13.6</v>
      </c>
      <c r="AB46" s="1">
        <v>11.8</v>
      </c>
      <c r="AC46" s="1">
        <v>9.6</v>
      </c>
      <c r="AD46" s="1">
        <v>2.6</v>
      </c>
      <c r="AE46" s="1">
        <v>0</v>
      </c>
      <c r="AF46" s="1">
        <v>0</v>
      </c>
      <c r="AG46" s="1" t="s">
        <v>79</v>
      </c>
      <c r="AH46" s="1">
        <f t="shared" ref="AH46:AH51" si="31">G46*Q46</f>
        <v>53.06</v>
      </c>
      <c r="AI46" s="7">
        <v>10</v>
      </c>
      <c r="AJ46" s="10">
        <f t="shared" ref="AJ46:AJ51" si="32">MROUND(Q46, AI46*AL46)/AI46</f>
        <v>12</v>
      </c>
      <c r="AK46" s="1">
        <f t="shared" ref="AK46:AK51" si="33">AJ46*AI46*G46</f>
        <v>84</v>
      </c>
      <c r="AL46" s="1">
        <v>12</v>
      </c>
      <c r="AM46" s="1">
        <v>84</v>
      </c>
      <c r="AN46" s="10">
        <f t="shared" ref="AN46:AN51" si="34">AJ46/AM46</f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47</v>
      </c>
      <c r="C47" s="1">
        <v>445</v>
      </c>
      <c r="D47" s="1">
        <v>315</v>
      </c>
      <c r="E47" s="1">
        <v>338.24799999999999</v>
      </c>
      <c r="F47" s="1">
        <v>405</v>
      </c>
      <c r="G47" s="7">
        <v>1</v>
      </c>
      <c r="H47" s="1">
        <v>180</v>
      </c>
      <c r="I47" s="1" t="s">
        <v>44</v>
      </c>
      <c r="J47" s="1"/>
      <c r="K47" s="1">
        <v>340</v>
      </c>
      <c r="L47" s="1">
        <f t="shared" si="28"/>
        <v>-1.7520000000000095</v>
      </c>
      <c r="M47" s="1"/>
      <c r="N47" s="1"/>
      <c r="O47" s="1"/>
      <c r="P47" s="1">
        <f t="shared" si="4"/>
        <v>67.649599999999992</v>
      </c>
      <c r="Q47" s="5">
        <f>16*P47-F47</f>
        <v>677.39359999999988</v>
      </c>
      <c r="R47" s="5">
        <f t="shared" si="30"/>
        <v>660</v>
      </c>
      <c r="S47" s="5"/>
      <c r="T47" s="1"/>
      <c r="U47" s="1">
        <f t="shared" si="5"/>
        <v>15.742886875901707</v>
      </c>
      <c r="V47" s="1">
        <f t="shared" si="6"/>
        <v>5.9867316288640291</v>
      </c>
      <c r="W47" s="1">
        <v>55.543399999999998</v>
      </c>
      <c r="X47" s="1">
        <v>51.56</v>
      </c>
      <c r="Y47" s="1">
        <v>54</v>
      </c>
      <c r="Z47" s="1">
        <v>67</v>
      </c>
      <c r="AA47" s="1">
        <v>56.542999999999992</v>
      </c>
      <c r="AB47" s="1">
        <v>63</v>
      </c>
      <c r="AC47" s="1">
        <v>62</v>
      </c>
      <c r="AD47" s="1">
        <v>50</v>
      </c>
      <c r="AE47" s="1">
        <v>37</v>
      </c>
      <c r="AF47" s="1">
        <v>61</v>
      </c>
      <c r="AG47" s="1" t="s">
        <v>49</v>
      </c>
      <c r="AH47" s="1">
        <f t="shared" si="31"/>
        <v>677.39359999999988</v>
      </c>
      <c r="AI47" s="7">
        <v>5</v>
      </c>
      <c r="AJ47" s="10">
        <f t="shared" si="32"/>
        <v>132</v>
      </c>
      <c r="AK47" s="1">
        <f t="shared" si="33"/>
        <v>660</v>
      </c>
      <c r="AL47" s="1">
        <v>12</v>
      </c>
      <c r="AM47" s="1">
        <v>144</v>
      </c>
      <c r="AN47" s="10">
        <f t="shared" si="34"/>
        <v>0.91666666666666663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43</v>
      </c>
      <c r="C48" s="1">
        <v>425</v>
      </c>
      <c r="D48" s="1">
        <v>2520</v>
      </c>
      <c r="E48" s="1">
        <v>139</v>
      </c>
      <c r="F48" s="1">
        <v>2770</v>
      </c>
      <c r="G48" s="7">
        <v>0.4</v>
      </c>
      <c r="H48" s="1">
        <v>180</v>
      </c>
      <c r="I48" s="20" t="s">
        <v>55</v>
      </c>
      <c r="J48" s="20"/>
      <c r="K48" s="1">
        <v>149</v>
      </c>
      <c r="L48" s="1">
        <f t="shared" si="28"/>
        <v>-10</v>
      </c>
      <c r="M48" s="1"/>
      <c r="N48" s="1"/>
      <c r="O48" s="1"/>
      <c r="P48" s="1">
        <f t="shared" si="4"/>
        <v>27.8</v>
      </c>
      <c r="Q48" s="5"/>
      <c r="R48" s="5">
        <f t="shared" si="30"/>
        <v>0</v>
      </c>
      <c r="S48" s="5"/>
      <c r="T48" s="1"/>
      <c r="U48" s="1">
        <f t="shared" si="5"/>
        <v>99.640287769784166</v>
      </c>
      <c r="V48" s="1">
        <f t="shared" si="6"/>
        <v>99.640287769784166</v>
      </c>
      <c r="W48" s="1">
        <v>28.8</v>
      </c>
      <c r="X48" s="1">
        <v>42.6</v>
      </c>
      <c r="Y48" s="1">
        <v>27</v>
      </c>
      <c r="Z48" s="1">
        <v>36</v>
      </c>
      <c r="AA48" s="1">
        <v>64</v>
      </c>
      <c r="AB48" s="1">
        <v>25.4</v>
      </c>
      <c r="AC48" s="1">
        <v>38.4</v>
      </c>
      <c r="AD48" s="1">
        <v>23.2</v>
      </c>
      <c r="AE48" s="1">
        <v>31.6</v>
      </c>
      <c r="AF48" s="1">
        <v>31.8</v>
      </c>
      <c r="AG48" s="1"/>
      <c r="AH48" s="1">
        <f t="shared" si="31"/>
        <v>0</v>
      </c>
      <c r="AI48" s="7">
        <v>16</v>
      </c>
      <c r="AJ48" s="10">
        <f t="shared" si="32"/>
        <v>0</v>
      </c>
      <c r="AK48" s="1">
        <f t="shared" si="33"/>
        <v>0</v>
      </c>
      <c r="AL48" s="1">
        <v>12</v>
      </c>
      <c r="AM48" s="1">
        <v>84</v>
      </c>
      <c r="AN48" s="10">
        <f t="shared" si="34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43</v>
      </c>
      <c r="C49" s="1">
        <v>365</v>
      </c>
      <c r="D49" s="1">
        <v>2</v>
      </c>
      <c r="E49" s="1">
        <v>120</v>
      </c>
      <c r="F49" s="1">
        <v>176</v>
      </c>
      <c r="G49" s="7">
        <v>0.7</v>
      </c>
      <c r="H49" s="1">
        <v>180</v>
      </c>
      <c r="I49" s="1" t="s">
        <v>44</v>
      </c>
      <c r="J49" s="1"/>
      <c r="K49" s="1">
        <v>127</v>
      </c>
      <c r="L49" s="1">
        <f t="shared" si="28"/>
        <v>-7</v>
      </c>
      <c r="M49" s="1"/>
      <c r="N49" s="1"/>
      <c r="O49" s="1"/>
      <c r="P49" s="1">
        <f t="shared" si="4"/>
        <v>24</v>
      </c>
      <c r="Q49" s="5">
        <f t="shared" ref="Q49" si="35">14*P49-F49</f>
        <v>160</v>
      </c>
      <c r="R49" s="5">
        <f t="shared" si="30"/>
        <v>120</v>
      </c>
      <c r="S49" s="5"/>
      <c r="T49" s="1"/>
      <c r="U49" s="1">
        <f t="shared" si="5"/>
        <v>12.333333333333334</v>
      </c>
      <c r="V49" s="1">
        <f t="shared" si="6"/>
        <v>7.333333333333333</v>
      </c>
      <c r="W49" s="1">
        <v>19.600000000000001</v>
      </c>
      <c r="X49" s="1">
        <v>16.2</v>
      </c>
      <c r="Y49" s="1">
        <v>39.6</v>
      </c>
      <c r="Z49" s="1">
        <v>21</v>
      </c>
      <c r="AA49" s="1">
        <v>46.6</v>
      </c>
      <c r="AB49" s="1">
        <v>20.8</v>
      </c>
      <c r="AC49" s="1">
        <v>31.8</v>
      </c>
      <c r="AD49" s="1">
        <v>28</v>
      </c>
      <c r="AE49" s="1">
        <v>29.8</v>
      </c>
      <c r="AF49" s="1">
        <v>30.8</v>
      </c>
      <c r="AG49" s="1"/>
      <c r="AH49" s="1">
        <f t="shared" si="31"/>
        <v>112</v>
      </c>
      <c r="AI49" s="7">
        <v>10</v>
      </c>
      <c r="AJ49" s="10">
        <f t="shared" si="32"/>
        <v>12</v>
      </c>
      <c r="AK49" s="1">
        <f t="shared" si="33"/>
        <v>84</v>
      </c>
      <c r="AL49" s="1">
        <v>12</v>
      </c>
      <c r="AM49" s="1">
        <v>84</v>
      </c>
      <c r="AN49" s="10">
        <f t="shared" si="34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43</v>
      </c>
      <c r="C50" s="1">
        <v>192</v>
      </c>
      <c r="D50" s="1">
        <v>192</v>
      </c>
      <c r="E50" s="1">
        <v>96</v>
      </c>
      <c r="F50" s="1">
        <v>262</v>
      </c>
      <c r="G50" s="7">
        <v>0.4</v>
      </c>
      <c r="H50" s="1">
        <v>180</v>
      </c>
      <c r="I50" s="1" t="s">
        <v>44</v>
      </c>
      <c r="J50" s="1"/>
      <c r="K50" s="1">
        <v>102</v>
      </c>
      <c r="L50" s="1">
        <f t="shared" si="28"/>
        <v>-6</v>
      </c>
      <c r="M50" s="1"/>
      <c r="N50" s="1"/>
      <c r="O50" s="1"/>
      <c r="P50" s="1">
        <f t="shared" si="4"/>
        <v>19.2</v>
      </c>
      <c r="Q50" s="5"/>
      <c r="R50" s="5">
        <f t="shared" si="30"/>
        <v>0</v>
      </c>
      <c r="S50" s="5"/>
      <c r="T50" s="1"/>
      <c r="U50" s="1">
        <f t="shared" si="5"/>
        <v>13.645833333333334</v>
      </c>
      <c r="V50" s="1">
        <f t="shared" si="6"/>
        <v>13.645833333333334</v>
      </c>
      <c r="W50" s="1">
        <v>16.600000000000001</v>
      </c>
      <c r="X50" s="1">
        <v>15.2</v>
      </c>
      <c r="Y50" s="1">
        <v>12.6</v>
      </c>
      <c r="Z50" s="1">
        <v>13.2</v>
      </c>
      <c r="AA50" s="1">
        <v>17.2</v>
      </c>
      <c r="AB50" s="1">
        <v>7.4</v>
      </c>
      <c r="AC50" s="1">
        <v>12</v>
      </c>
      <c r="AD50" s="1">
        <v>10.6</v>
      </c>
      <c r="AE50" s="1">
        <v>10.199999999999999</v>
      </c>
      <c r="AF50" s="1">
        <v>12</v>
      </c>
      <c r="AG50" s="1"/>
      <c r="AH50" s="1">
        <f t="shared" si="31"/>
        <v>0</v>
      </c>
      <c r="AI50" s="7">
        <v>16</v>
      </c>
      <c r="AJ50" s="10">
        <f t="shared" si="32"/>
        <v>0</v>
      </c>
      <c r="AK50" s="1">
        <f t="shared" si="33"/>
        <v>0</v>
      </c>
      <c r="AL50" s="1">
        <v>12</v>
      </c>
      <c r="AM50" s="1">
        <v>84</v>
      </c>
      <c r="AN50" s="10">
        <f t="shared" si="34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43</v>
      </c>
      <c r="C51" s="1">
        <v>480</v>
      </c>
      <c r="D51" s="1">
        <v>244</v>
      </c>
      <c r="E51" s="1">
        <v>270</v>
      </c>
      <c r="F51" s="1">
        <v>390</v>
      </c>
      <c r="G51" s="7">
        <v>0.7</v>
      </c>
      <c r="H51" s="1">
        <v>180</v>
      </c>
      <c r="I51" s="1" t="s">
        <v>44</v>
      </c>
      <c r="J51" s="1"/>
      <c r="K51" s="1">
        <v>280</v>
      </c>
      <c r="L51" s="1">
        <f t="shared" si="28"/>
        <v>-10</v>
      </c>
      <c r="M51" s="1"/>
      <c r="N51" s="1"/>
      <c r="O51" s="1"/>
      <c r="P51" s="1">
        <f t="shared" si="4"/>
        <v>54</v>
      </c>
      <c r="Q51" s="5">
        <f>16*P51-F51</f>
        <v>474</v>
      </c>
      <c r="R51" s="5">
        <f t="shared" si="30"/>
        <v>480</v>
      </c>
      <c r="S51" s="5"/>
      <c r="T51" s="1"/>
      <c r="U51" s="1">
        <f t="shared" si="5"/>
        <v>16.111111111111111</v>
      </c>
      <c r="V51" s="1">
        <f t="shared" si="6"/>
        <v>7.2222222222222223</v>
      </c>
      <c r="W51" s="1">
        <v>49.2</v>
      </c>
      <c r="X51" s="1">
        <v>42.8</v>
      </c>
      <c r="Y51" s="1">
        <v>68.8</v>
      </c>
      <c r="Z51" s="1">
        <v>48.2</v>
      </c>
      <c r="AA51" s="1">
        <v>90</v>
      </c>
      <c r="AB51" s="1">
        <v>43.6</v>
      </c>
      <c r="AC51" s="1">
        <v>68.8</v>
      </c>
      <c r="AD51" s="1">
        <v>58</v>
      </c>
      <c r="AE51" s="1">
        <v>59.6</v>
      </c>
      <c r="AF51" s="1">
        <v>55.8</v>
      </c>
      <c r="AG51" s="1"/>
      <c r="AH51" s="1">
        <f t="shared" si="31"/>
        <v>331.79999999999995</v>
      </c>
      <c r="AI51" s="7">
        <v>10</v>
      </c>
      <c r="AJ51" s="10">
        <f t="shared" si="32"/>
        <v>48</v>
      </c>
      <c r="AK51" s="1">
        <f t="shared" si="33"/>
        <v>336</v>
      </c>
      <c r="AL51" s="1">
        <v>12</v>
      </c>
      <c r="AM51" s="1">
        <v>84</v>
      </c>
      <c r="AN51" s="10">
        <f t="shared" si="34"/>
        <v>0.5714285714285714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1" t="s">
        <v>102</v>
      </c>
      <c r="B52" s="21" t="s">
        <v>43</v>
      </c>
      <c r="C52" s="21"/>
      <c r="D52" s="21"/>
      <c r="E52" s="21"/>
      <c r="F52" s="21"/>
      <c r="G52" s="22">
        <v>0</v>
      </c>
      <c r="H52" s="21">
        <v>180</v>
      </c>
      <c r="I52" s="21" t="s">
        <v>44</v>
      </c>
      <c r="J52" s="21"/>
      <c r="K52" s="21"/>
      <c r="L52" s="21">
        <f t="shared" si="28"/>
        <v>0</v>
      </c>
      <c r="M52" s="21"/>
      <c r="N52" s="21"/>
      <c r="O52" s="21"/>
      <c r="P52" s="21">
        <f t="shared" si="4"/>
        <v>0</v>
      </c>
      <c r="Q52" s="23"/>
      <c r="R52" s="23"/>
      <c r="S52" s="23"/>
      <c r="T52" s="21"/>
      <c r="U52" s="21" t="e">
        <f t="shared" si="5"/>
        <v>#DIV/0!</v>
      </c>
      <c r="V52" s="21" t="e">
        <f t="shared" si="6"/>
        <v>#DIV/0!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 t="s">
        <v>103</v>
      </c>
      <c r="AH52" s="21"/>
      <c r="AI52" s="22">
        <v>10</v>
      </c>
      <c r="AJ52" s="25"/>
      <c r="AK52" s="21"/>
      <c r="AL52" s="21">
        <v>12</v>
      </c>
      <c r="AM52" s="21">
        <v>84</v>
      </c>
      <c r="AN52" s="25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43</v>
      </c>
      <c r="C53" s="1">
        <v>23</v>
      </c>
      <c r="D53" s="1">
        <v>96</v>
      </c>
      <c r="E53" s="1">
        <v>8</v>
      </c>
      <c r="F53" s="1">
        <v>111</v>
      </c>
      <c r="G53" s="7">
        <v>0.7</v>
      </c>
      <c r="H53" s="1">
        <v>180</v>
      </c>
      <c r="I53" s="1" t="s">
        <v>44</v>
      </c>
      <c r="J53" s="1"/>
      <c r="K53" s="1">
        <v>9</v>
      </c>
      <c r="L53" s="1">
        <f t="shared" si="28"/>
        <v>-1</v>
      </c>
      <c r="M53" s="1"/>
      <c r="N53" s="1"/>
      <c r="O53" s="1"/>
      <c r="P53" s="1">
        <f t="shared" si="4"/>
        <v>1.6</v>
      </c>
      <c r="Q53" s="5"/>
      <c r="R53" s="5">
        <f>AI53*AJ53</f>
        <v>0</v>
      </c>
      <c r="S53" s="5"/>
      <c r="T53" s="1"/>
      <c r="U53" s="1">
        <f t="shared" si="5"/>
        <v>69.375</v>
      </c>
      <c r="V53" s="1">
        <f t="shared" si="6"/>
        <v>69.375</v>
      </c>
      <c r="W53" s="1">
        <v>7.6</v>
      </c>
      <c r="X53" s="1">
        <v>3</v>
      </c>
      <c r="Y53" s="1">
        <v>2</v>
      </c>
      <c r="Z53" s="1">
        <v>1.4</v>
      </c>
      <c r="AA53" s="1">
        <v>6.6</v>
      </c>
      <c r="AB53" s="1">
        <v>7</v>
      </c>
      <c r="AC53" s="1">
        <v>1.6</v>
      </c>
      <c r="AD53" s="1">
        <v>3.4</v>
      </c>
      <c r="AE53" s="1">
        <v>3</v>
      </c>
      <c r="AF53" s="1">
        <v>5.6</v>
      </c>
      <c r="AG53" s="27" t="s">
        <v>61</v>
      </c>
      <c r="AH53" s="1">
        <f>G53*Q53</f>
        <v>0</v>
      </c>
      <c r="AI53" s="7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>AJ53/AM53</f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43</v>
      </c>
      <c r="C54" s="1">
        <v>64</v>
      </c>
      <c r="D54" s="1"/>
      <c r="E54" s="1">
        <v>12</v>
      </c>
      <c r="F54" s="1">
        <v>34</v>
      </c>
      <c r="G54" s="7">
        <v>0.7</v>
      </c>
      <c r="H54" s="1">
        <v>180</v>
      </c>
      <c r="I54" s="1" t="s">
        <v>44</v>
      </c>
      <c r="J54" s="1"/>
      <c r="K54" s="1">
        <v>24</v>
      </c>
      <c r="L54" s="1">
        <f t="shared" si="28"/>
        <v>-12</v>
      </c>
      <c r="M54" s="1"/>
      <c r="N54" s="1"/>
      <c r="O54" s="1"/>
      <c r="P54" s="1">
        <f t="shared" si="4"/>
        <v>2.4</v>
      </c>
      <c r="Q54" s="5"/>
      <c r="R54" s="5">
        <f>AI54*AJ54</f>
        <v>0</v>
      </c>
      <c r="S54" s="5"/>
      <c r="T54" s="1"/>
      <c r="U54" s="1">
        <f t="shared" si="5"/>
        <v>14.166666666666668</v>
      </c>
      <c r="V54" s="1">
        <f t="shared" si="6"/>
        <v>14.166666666666668</v>
      </c>
      <c r="W54" s="1">
        <v>5.6</v>
      </c>
      <c r="X54" s="1">
        <v>4</v>
      </c>
      <c r="Y54" s="1">
        <v>2.2000000000000002</v>
      </c>
      <c r="Z54" s="1">
        <v>0.2</v>
      </c>
      <c r="AA54" s="1">
        <v>5.2</v>
      </c>
      <c r="AB54" s="1">
        <v>4.2</v>
      </c>
      <c r="AC54" s="1">
        <v>1</v>
      </c>
      <c r="AD54" s="1">
        <v>5</v>
      </c>
      <c r="AE54" s="1">
        <v>0</v>
      </c>
      <c r="AF54" s="1">
        <v>4.2</v>
      </c>
      <c r="AG54" s="27" t="s">
        <v>61</v>
      </c>
      <c r="AH54" s="1">
        <f>G54*Q54</f>
        <v>0</v>
      </c>
      <c r="AI54" s="7">
        <v>8</v>
      </c>
      <c r="AJ54" s="10">
        <f>MROUND(Q54, AI54*AL54)/AI54</f>
        <v>0</v>
      </c>
      <c r="AK54" s="1">
        <f>AJ54*AI54*G54</f>
        <v>0</v>
      </c>
      <c r="AL54" s="1">
        <v>12</v>
      </c>
      <c r="AM54" s="1">
        <v>84</v>
      </c>
      <c r="AN54" s="10">
        <f>AJ54/AM54</f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1" t="s">
        <v>106</v>
      </c>
      <c r="B55" s="21" t="s">
        <v>43</v>
      </c>
      <c r="C55" s="21"/>
      <c r="D55" s="21"/>
      <c r="E55" s="21"/>
      <c r="F55" s="21"/>
      <c r="G55" s="22">
        <v>0</v>
      </c>
      <c r="H55" s="21">
        <v>180</v>
      </c>
      <c r="I55" s="21" t="s">
        <v>44</v>
      </c>
      <c r="J55" s="21"/>
      <c r="K55" s="21"/>
      <c r="L55" s="21">
        <f t="shared" si="28"/>
        <v>0</v>
      </c>
      <c r="M55" s="21"/>
      <c r="N55" s="21"/>
      <c r="O55" s="21"/>
      <c r="P55" s="21">
        <f t="shared" si="4"/>
        <v>0</v>
      </c>
      <c r="Q55" s="23"/>
      <c r="R55" s="23"/>
      <c r="S55" s="23"/>
      <c r="T55" s="21"/>
      <c r="U55" s="21" t="e">
        <f t="shared" si="5"/>
        <v>#DIV/0!</v>
      </c>
      <c r="V55" s="21" t="e">
        <f t="shared" si="6"/>
        <v>#DIV/0!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1.6</v>
      </c>
      <c r="AG55" s="21" t="s">
        <v>103</v>
      </c>
      <c r="AH55" s="21"/>
      <c r="AI55" s="22">
        <v>8</v>
      </c>
      <c r="AJ55" s="25"/>
      <c r="AK55" s="21"/>
      <c r="AL55" s="21">
        <v>12</v>
      </c>
      <c r="AM55" s="21">
        <v>84</v>
      </c>
      <c r="AN55" s="25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43</v>
      </c>
      <c r="C56" s="1">
        <v>111</v>
      </c>
      <c r="D56" s="1"/>
      <c r="E56" s="1">
        <v>39</v>
      </c>
      <c r="F56" s="1">
        <v>67</v>
      </c>
      <c r="G56" s="7">
        <v>1</v>
      </c>
      <c r="H56" s="1">
        <v>180</v>
      </c>
      <c r="I56" s="1" t="s">
        <v>44</v>
      </c>
      <c r="J56" s="1"/>
      <c r="K56" s="1">
        <v>39</v>
      </c>
      <c r="L56" s="1">
        <f t="shared" si="28"/>
        <v>0</v>
      </c>
      <c r="M56" s="1"/>
      <c r="N56" s="1"/>
      <c r="O56" s="1"/>
      <c r="P56" s="1">
        <f t="shared" si="4"/>
        <v>7.8</v>
      </c>
      <c r="Q56" s="5">
        <f t="shared" ref="Q56:Q60" si="36">14*P56-F56</f>
        <v>42.2</v>
      </c>
      <c r="R56" s="5">
        <f>AI56*AJ56</f>
        <v>60</v>
      </c>
      <c r="S56" s="5"/>
      <c r="T56" s="1"/>
      <c r="U56" s="1">
        <f t="shared" si="5"/>
        <v>16.282051282051281</v>
      </c>
      <c r="V56" s="1">
        <f t="shared" si="6"/>
        <v>8.5897435897435894</v>
      </c>
      <c r="W56" s="1">
        <v>1.8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 t="s">
        <v>79</v>
      </c>
      <c r="AH56" s="1">
        <f>G56*Q56</f>
        <v>42.2</v>
      </c>
      <c r="AI56" s="7">
        <v>5</v>
      </c>
      <c r="AJ56" s="10">
        <f>MROUND(Q56, AI56*AL56)/AI56</f>
        <v>12</v>
      </c>
      <c r="AK56" s="1">
        <f>AJ56*AI56*G56</f>
        <v>60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347</v>
      </c>
      <c r="D57" s="1">
        <v>18</v>
      </c>
      <c r="E57" s="1">
        <v>116</v>
      </c>
      <c r="F57" s="1">
        <v>136</v>
      </c>
      <c r="G57" s="7">
        <v>0.7</v>
      </c>
      <c r="H57" s="1">
        <v>180</v>
      </c>
      <c r="I57" s="1" t="s">
        <v>44</v>
      </c>
      <c r="J57" s="1"/>
      <c r="K57" s="1">
        <v>117</v>
      </c>
      <c r="L57" s="1">
        <f t="shared" si="28"/>
        <v>-1</v>
      </c>
      <c r="M57" s="1"/>
      <c r="N57" s="1"/>
      <c r="O57" s="1"/>
      <c r="P57" s="1">
        <f t="shared" si="4"/>
        <v>23.2</v>
      </c>
      <c r="Q57" s="5">
        <f>16*P57-F57</f>
        <v>235.2</v>
      </c>
      <c r="R57" s="5">
        <f>AI57*AJ57</f>
        <v>192</v>
      </c>
      <c r="S57" s="5"/>
      <c r="T57" s="1"/>
      <c r="U57" s="1">
        <f t="shared" si="5"/>
        <v>14.13793103448276</v>
      </c>
      <c r="V57" s="1">
        <f t="shared" si="6"/>
        <v>5.862068965517242</v>
      </c>
      <c r="W57" s="1">
        <v>22.6</v>
      </c>
      <c r="X57" s="1">
        <v>30.2</v>
      </c>
      <c r="Y57" s="1">
        <v>39.200000000000003</v>
      </c>
      <c r="Z57" s="1">
        <v>27.6</v>
      </c>
      <c r="AA57" s="1">
        <v>38.799999999999997</v>
      </c>
      <c r="AB57" s="1">
        <v>26.6</v>
      </c>
      <c r="AC57" s="1">
        <v>19.2</v>
      </c>
      <c r="AD57" s="1">
        <v>37.6</v>
      </c>
      <c r="AE57" s="1">
        <v>21.2</v>
      </c>
      <c r="AF57" s="1">
        <v>22.8</v>
      </c>
      <c r="AG57" s="1" t="s">
        <v>49</v>
      </c>
      <c r="AH57" s="1">
        <f>G57*Q57</f>
        <v>164.64</v>
      </c>
      <c r="AI57" s="7">
        <v>8</v>
      </c>
      <c r="AJ57" s="10">
        <f>MROUND(Q57, AI57*AL57)/AI57</f>
        <v>24</v>
      </c>
      <c r="AK57" s="1">
        <f>AJ57*AI57*G57</f>
        <v>134.39999999999998</v>
      </c>
      <c r="AL57" s="1">
        <v>12</v>
      </c>
      <c r="AM57" s="1">
        <v>84</v>
      </c>
      <c r="AN57" s="10">
        <f>AJ57/AM57</f>
        <v>0.2857142857142857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89</v>
      </c>
      <c r="D58" s="1">
        <v>100</v>
      </c>
      <c r="E58" s="1">
        <v>87</v>
      </c>
      <c r="F58" s="1">
        <v>93</v>
      </c>
      <c r="G58" s="7">
        <v>0.9</v>
      </c>
      <c r="H58" s="1">
        <v>180</v>
      </c>
      <c r="I58" s="1" t="s">
        <v>44</v>
      </c>
      <c r="J58" s="1"/>
      <c r="K58" s="1">
        <v>108</v>
      </c>
      <c r="L58" s="1">
        <f t="shared" si="28"/>
        <v>-21</v>
      </c>
      <c r="M58" s="1"/>
      <c r="N58" s="1"/>
      <c r="O58" s="1"/>
      <c r="P58" s="1">
        <f t="shared" si="4"/>
        <v>17.399999999999999</v>
      </c>
      <c r="Q58" s="5">
        <f t="shared" si="36"/>
        <v>150.59999999999997</v>
      </c>
      <c r="R58" s="5">
        <f>AI58*AJ58</f>
        <v>192</v>
      </c>
      <c r="S58" s="5"/>
      <c r="T58" s="1"/>
      <c r="U58" s="1">
        <f t="shared" si="5"/>
        <v>16.379310344827587</v>
      </c>
      <c r="V58" s="1">
        <f t="shared" si="6"/>
        <v>5.3448275862068968</v>
      </c>
      <c r="W58" s="1">
        <v>15.4</v>
      </c>
      <c r="X58" s="1">
        <v>12.8</v>
      </c>
      <c r="Y58" s="1">
        <v>18</v>
      </c>
      <c r="Z58" s="1">
        <v>17.8</v>
      </c>
      <c r="AA58" s="1">
        <v>28</v>
      </c>
      <c r="AB58" s="1">
        <v>17</v>
      </c>
      <c r="AC58" s="1">
        <v>20.399999999999999</v>
      </c>
      <c r="AD58" s="1">
        <v>33.799999999999997</v>
      </c>
      <c r="AE58" s="1">
        <v>18.399999999999999</v>
      </c>
      <c r="AF58" s="1">
        <v>22.8</v>
      </c>
      <c r="AG58" s="1" t="s">
        <v>49</v>
      </c>
      <c r="AH58" s="1">
        <f>G58*Q58</f>
        <v>135.53999999999996</v>
      </c>
      <c r="AI58" s="7">
        <v>8</v>
      </c>
      <c r="AJ58" s="10">
        <f>MROUND(Q58, AI58*AL58)/AI58</f>
        <v>24</v>
      </c>
      <c r="AK58" s="1">
        <f>AJ58*AI58*G58</f>
        <v>172.8</v>
      </c>
      <c r="AL58" s="1">
        <v>12</v>
      </c>
      <c r="AM58" s="1">
        <v>84</v>
      </c>
      <c r="AN58" s="10">
        <f>AJ58/AM58</f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43</v>
      </c>
      <c r="C59" s="1">
        <v>96</v>
      </c>
      <c r="D59" s="1">
        <v>4</v>
      </c>
      <c r="E59" s="1">
        <v>20</v>
      </c>
      <c r="F59" s="1">
        <v>74</v>
      </c>
      <c r="G59" s="7">
        <v>0.9</v>
      </c>
      <c r="H59" s="1">
        <v>180</v>
      </c>
      <c r="I59" s="1" t="s">
        <v>44</v>
      </c>
      <c r="J59" s="1"/>
      <c r="K59" s="1">
        <v>20</v>
      </c>
      <c r="L59" s="1">
        <f t="shared" si="28"/>
        <v>0</v>
      </c>
      <c r="M59" s="1"/>
      <c r="N59" s="1"/>
      <c r="O59" s="1"/>
      <c r="P59" s="1">
        <f t="shared" si="4"/>
        <v>4</v>
      </c>
      <c r="Q59" s="5"/>
      <c r="R59" s="5">
        <f>AI59*AJ59</f>
        <v>0</v>
      </c>
      <c r="S59" s="5"/>
      <c r="T59" s="1"/>
      <c r="U59" s="1">
        <f t="shared" si="5"/>
        <v>18.5</v>
      </c>
      <c r="V59" s="1">
        <f t="shared" si="6"/>
        <v>18.5</v>
      </c>
      <c r="W59" s="1">
        <v>0</v>
      </c>
      <c r="X59" s="1">
        <v>4</v>
      </c>
      <c r="Y59" s="1">
        <v>6.6</v>
      </c>
      <c r="Z59" s="1">
        <v>7.8</v>
      </c>
      <c r="AA59" s="1">
        <v>9</v>
      </c>
      <c r="AB59" s="1">
        <v>7.2</v>
      </c>
      <c r="AC59" s="1">
        <v>7</v>
      </c>
      <c r="AD59" s="1">
        <v>6.4</v>
      </c>
      <c r="AE59" s="1">
        <v>5.4</v>
      </c>
      <c r="AF59" s="1">
        <v>6.8</v>
      </c>
      <c r="AG59" s="1"/>
      <c r="AH59" s="1">
        <f>G59*Q59</f>
        <v>0</v>
      </c>
      <c r="AI59" s="7">
        <v>8</v>
      </c>
      <c r="AJ59" s="10">
        <f>MROUND(Q59, AI59*AL59)/AI59</f>
        <v>0</v>
      </c>
      <c r="AK59" s="1">
        <f>AJ59*AI59*G59</f>
        <v>0</v>
      </c>
      <c r="AL59" s="1">
        <v>12</v>
      </c>
      <c r="AM59" s="1">
        <v>84</v>
      </c>
      <c r="AN59" s="10">
        <f>AJ59/AM59</f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47</v>
      </c>
      <c r="C60" s="1">
        <v>385</v>
      </c>
      <c r="D60" s="1">
        <v>440</v>
      </c>
      <c r="E60" s="1">
        <v>220</v>
      </c>
      <c r="F60" s="1">
        <v>585</v>
      </c>
      <c r="G60" s="7">
        <v>1</v>
      </c>
      <c r="H60" s="1">
        <v>180</v>
      </c>
      <c r="I60" s="1" t="s">
        <v>44</v>
      </c>
      <c r="J60" s="1"/>
      <c r="K60" s="1">
        <v>235</v>
      </c>
      <c r="L60" s="1">
        <f t="shared" si="28"/>
        <v>-15</v>
      </c>
      <c r="M60" s="1"/>
      <c r="N60" s="1"/>
      <c r="O60" s="1"/>
      <c r="P60" s="1">
        <f t="shared" si="4"/>
        <v>44</v>
      </c>
      <c r="Q60" s="5">
        <f t="shared" si="36"/>
        <v>31</v>
      </c>
      <c r="R60" s="5">
        <f>AI60*AJ60</f>
        <v>60</v>
      </c>
      <c r="S60" s="5"/>
      <c r="T60" s="1"/>
      <c r="U60" s="1">
        <f t="shared" si="5"/>
        <v>14.659090909090908</v>
      </c>
      <c r="V60" s="1">
        <f t="shared" si="6"/>
        <v>13.295454545454545</v>
      </c>
      <c r="W60" s="1">
        <v>56</v>
      </c>
      <c r="X60" s="1">
        <v>44</v>
      </c>
      <c r="Y60" s="1">
        <v>52</v>
      </c>
      <c r="Z60" s="1">
        <v>51</v>
      </c>
      <c r="AA60" s="1">
        <v>77</v>
      </c>
      <c r="AB60" s="1">
        <v>42.2</v>
      </c>
      <c r="AC60" s="1">
        <v>61</v>
      </c>
      <c r="AD60" s="1">
        <v>55</v>
      </c>
      <c r="AE60" s="1">
        <v>44</v>
      </c>
      <c r="AF60" s="1">
        <v>43</v>
      </c>
      <c r="AG60" s="1"/>
      <c r="AH60" s="1">
        <f>G60*Q60</f>
        <v>31</v>
      </c>
      <c r="AI60" s="7">
        <v>5</v>
      </c>
      <c r="AJ60" s="10">
        <f>MROUND(Q60, AI60*AL60)/AI60</f>
        <v>12</v>
      </c>
      <c r="AK60" s="1">
        <f>AJ60*AI60*G60</f>
        <v>60</v>
      </c>
      <c r="AL60" s="1">
        <v>12</v>
      </c>
      <c r="AM60" s="1">
        <v>144</v>
      </c>
      <c r="AN60" s="10">
        <f>AJ60/AM60</f>
        <v>8.3333333333333329E-2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112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/>
      <c r="L61" s="21">
        <f t="shared" si="28"/>
        <v>0</v>
      </c>
      <c r="M61" s="21"/>
      <c r="N61" s="21"/>
      <c r="O61" s="21"/>
      <c r="P61" s="21">
        <f t="shared" si="4"/>
        <v>0</v>
      </c>
      <c r="Q61" s="23"/>
      <c r="R61" s="23"/>
      <c r="S61" s="23"/>
      <c r="T61" s="21"/>
      <c r="U61" s="21" t="e">
        <f t="shared" si="5"/>
        <v>#DIV/0!</v>
      </c>
      <c r="V61" s="21" t="e">
        <f t="shared" si="6"/>
        <v>#DIV/0!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 t="s">
        <v>103</v>
      </c>
      <c r="AH61" s="21"/>
      <c r="AI61" s="22">
        <v>5</v>
      </c>
      <c r="AJ61" s="25"/>
      <c r="AK61" s="21"/>
      <c r="AL61" s="21">
        <v>12</v>
      </c>
      <c r="AM61" s="21">
        <v>84</v>
      </c>
      <c r="AN61" s="25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113</v>
      </c>
      <c r="B62" s="21" t="s">
        <v>43</v>
      </c>
      <c r="C62" s="21"/>
      <c r="D62" s="21"/>
      <c r="E62" s="21"/>
      <c r="F62" s="21"/>
      <c r="G62" s="22">
        <v>0</v>
      </c>
      <c r="H62" s="21">
        <v>180</v>
      </c>
      <c r="I62" s="21" t="s">
        <v>44</v>
      </c>
      <c r="J62" s="21"/>
      <c r="K62" s="21"/>
      <c r="L62" s="21">
        <f t="shared" si="28"/>
        <v>0</v>
      </c>
      <c r="M62" s="21"/>
      <c r="N62" s="21"/>
      <c r="O62" s="21"/>
      <c r="P62" s="21">
        <f t="shared" si="4"/>
        <v>0</v>
      </c>
      <c r="Q62" s="23"/>
      <c r="R62" s="23"/>
      <c r="S62" s="23"/>
      <c r="T62" s="21"/>
      <c r="U62" s="21" t="e">
        <f t="shared" si="5"/>
        <v>#DIV/0!</v>
      </c>
      <c r="V62" s="21" t="e">
        <f t="shared" si="6"/>
        <v>#DIV/0!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>
        <v>0</v>
      </c>
      <c r="AF62" s="21">
        <v>0</v>
      </c>
      <c r="AG62" s="21" t="s">
        <v>103</v>
      </c>
      <c r="AH62" s="21"/>
      <c r="AI62" s="22">
        <v>8</v>
      </c>
      <c r="AJ62" s="25"/>
      <c r="AK62" s="21"/>
      <c r="AL62" s="21">
        <v>6</v>
      </c>
      <c r="AM62" s="21">
        <v>72</v>
      </c>
      <c r="AN62" s="25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47</v>
      </c>
      <c r="C63" s="1">
        <v>333</v>
      </c>
      <c r="D63" s="1">
        <v>77.7</v>
      </c>
      <c r="E63" s="1">
        <v>111</v>
      </c>
      <c r="F63" s="1">
        <v>262.7</v>
      </c>
      <c r="G63" s="7">
        <v>1</v>
      </c>
      <c r="H63" s="1">
        <v>180</v>
      </c>
      <c r="I63" s="1" t="s">
        <v>44</v>
      </c>
      <c r="J63" s="1"/>
      <c r="K63" s="1">
        <v>109.6</v>
      </c>
      <c r="L63" s="1">
        <f t="shared" si="28"/>
        <v>1.4000000000000057</v>
      </c>
      <c r="M63" s="1"/>
      <c r="N63" s="1"/>
      <c r="O63" s="1"/>
      <c r="P63" s="1">
        <f t="shared" si="4"/>
        <v>22.2</v>
      </c>
      <c r="Q63" s="5">
        <f>16*P63-F63</f>
        <v>92.5</v>
      </c>
      <c r="R63" s="5">
        <f t="shared" ref="R63:R69" si="37">AI63*AJ63</f>
        <v>103.60000000000001</v>
      </c>
      <c r="S63" s="5"/>
      <c r="T63" s="1"/>
      <c r="U63" s="1">
        <f t="shared" si="5"/>
        <v>16.5</v>
      </c>
      <c r="V63" s="1">
        <f t="shared" si="6"/>
        <v>11.833333333333334</v>
      </c>
      <c r="W63" s="1">
        <v>25.9</v>
      </c>
      <c r="X63" s="1">
        <v>31.82</v>
      </c>
      <c r="Y63" s="1">
        <v>24.42</v>
      </c>
      <c r="Z63" s="1">
        <v>31.82</v>
      </c>
      <c r="AA63" s="1">
        <v>31.82</v>
      </c>
      <c r="AB63" s="1">
        <v>25.02</v>
      </c>
      <c r="AC63" s="1">
        <v>18.46</v>
      </c>
      <c r="AD63" s="1">
        <v>25.9</v>
      </c>
      <c r="AE63" s="1">
        <v>16.28</v>
      </c>
      <c r="AF63" s="1">
        <v>17.02</v>
      </c>
      <c r="AG63" s="1"/>
      <c r="AH63" s="1">
        <f t="shared" ref="AH63:AH69" si="38">G63*Q63</f>
        <v>92.5</v>
      </c>
      <c r="AI63" s="7">
        <v>3.7</v>
      </c>
      <c r="AJ63" s="10">
        <f t="shared" ref="AJ63:AJ69" si="39">MROUND(Q63, AI63*AL63)/AI63</f>
        <v>28</v>
      </c>
      <c r="AK63" s="1">
        <f t="shared" ref="AK63:AK69" si="40">AJ63*AI63*G63</f>
        <v>103.60000000000001</v>
      </c>
      <c r="AL63" s="1">
        <v>14</v>
      </c>
      <c r="AM63" s="1">
        <v>126</v>
      </c>
      <c r="AN63" s="10">
        <f t="shared" ref="AN63:AN69" si="41">AJ63/AM63</f>
        <v>0.22222222222222221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205</v>
      </c>
      <c r="D64" s="1"/>
      <c r="E64" s="1">
        <v>16</v>
      </c>
      <c r="F64" s="1">
        <v>189</v>
      </c>
      <c r="G64" s="7">
        <v>0.09</v>
      </c>
      <c r="H64" s="1">
        <v>180</v>
      </c>
      <c r="I64" s="1" t="s">
        <v>44</v>
      </c>
      <c r="J64" s="1"/>
      <c r="K64" s="1">
        <v>16</v>
      </c>
      <c r="L64" s="1">
        <f t="shared" si="28"/>
        <v>0</v>
      </c>
      <c r="M64" s="1"/>
      <c r="N64" s="1"/>
      <c r="O64" s="1"/>
      <c r="P64" s="1">
        <f t="shared" si="4"/>
        <v>3.2</v>
      </c>
      <c r="Q64" s="5"/>
      <c r="R64" s="5">
        <f t="shared" si="37"/>
        <v>0</v>
      </c>
      <c r="S64" s="5"/>
      <c r="T64" s="1"/>
      <c r="U64" s="1">
        <f t="shared" si="5"/>
        <v>59.0625</v>
      </c>
      <c r="V64" s="1">
        <f t="shared" si="6"/>
        <v>59.0625</v>
      </c>
      <c r="W64" s="1">
        <v>6</v>
      </c>
      <c r="X64" s="1">
        <v>4</v>
      </c>
      <c r="Y64" s="1">
        <v>11.8</v>
      </c>
      <c r="Z64" s="1">
        <v>6.2</v>
      </c>
      <c r="AA64" s="1">
        <v>9.4</v>
      </c>
      <c r="AB64" s="1">
        <v>18.2</v>
      </c>
      <c r="AC64" s="1">
        <v>4.4000000000000004</v>
      </c>
      <c r="AD64" s="1">
        <v>7</v>
      </c>
      <c r="AE64" s="1">
        <v>21.4</v>
      </c>
      <c r="AF64" s="1">
        <v>10</v>
      </c>
      <c r="AG64" s="30" t="s">
        <v>65</v>
      </c>
      <c r="AH64" s="1">
        <f t="shared" si="38"/>
        <v>0</v>
      </c>
      <c r="AI64" s="7">
        <v>30</v>
      </c>
      <c r="AJ64" s="10">
        <f t="shared" si="39"/>
        <v>0</v>
      </c>
      <c r="AK64" s="1">
        <f t="shared" si="40"/>
        <v>0</v>
      </c>
      <c r="AL64" s="1">
        <v>14</v>
      </c>
      <c r="AM64" s="1">
        <v>126</v>
      </c>
      <c r="AN64" s="10">
        <f t="shared" si="4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407</v>
      </c>
      <c r="D65" s="1">
        <v>5</v>
      </c>
      <c r="E65" s="1">
        <v>208</v>
      </c>
      <c r="F65" s="1">
        <v>174</v>
      </c>
      <c r="G65" s="7">
        <v>0.25</v>
      </c>
      <c r="H65" s="1">
        <v>180</v>
      </c>
      <c r="I65" s="1" t="s">
        <v>44</v>
      </c>
      <c r="J65" s="1"/>
      <c r="K65" s="1">
        <v>208</v>
      </c>
      <c r="L65" s="1">
        <f t="shared" si="28"/>
        <v>0</v>
      </c>
      <c r="M65" s="1"/>
      <c r="N65" s="1"/>
      <c r="O65" s="1"/>
      <c r="P65" s="1">
        <f t="shared" si="4"/>
        <v>41.6</v>
      </c>
      <c r="Q65" s="5">
        <f>13*P65-F65</f>
        <v>366.80000000000007</v>
      </c>
      <c r="R65" s="5">
        <f t="shared" si="37"/>
        <v>336</v>
      </c>
      <c r="S65" s="5"/>
      <c r="T65" s="1"/>
      <c r="U65" s="1">
        <f t="shared" si="5"/>
        <v>12.259615384615385</v>
      </c>
      <c r="V65" s="1">
        <f t="shared" si="6"/>
        <v>4.1826923076923075</v>
      </c>
      <c r="W65" s="1">
        <v>26.8</v>
      </c>
      <c r="X65" s="1">
        <v>36</v>
      </c>
      <c r="Y65" s="1">
        <v>24.4</v>
      </c>
      <c r="Z65" s="1">
        <v>30</v>
      </c>
      <c r="AA65" s="1">
        <v>47.2</v>
      </c>
      <c r="AB65" s="1">
        <v>32.6</v>
      </c>
      <c r="AC65" s="1">
        <v>39.4</v>
      </c>
      <c r="AD65" s="1">
        <v>36.200000000000003</v>
      </c>
      <c r="AE65" s="1">
        <v>34.6</v>
      </c>
      <c r="AF65" s="1">
        <v>39</v>
      </c>
      <c r="AG65" s="1" t="s">
        <v>49</v>
      </c>
      <c r="AH65" s="1">
        <f t="shared" si="38"/>
        <v>91.700000000000017</v>
      </c>
      <c r="AI65" s="7">
        <v>12</v>
      </c>
      <c r="AJ65" s="10">
        <f t="shared" si="39"/>
        <v>28</v>
      </c>
      <c r="AK65" s="1">
        <f t="shared" si="40"/>
        <v>84</v>
      </c>
      <c r="AL65" s="1">
        <v>14</v>
      </c>
      <c r="AM65" s="1">
        <v>70</v>
      </c>
      <c r="AN65" s="10">
        <f t="shared" si="41"/>
        <v>0.4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230</v>
      </c>
      <c r="D66" s="1">
        <v>172</v>
      </c>
      <c r="E66" s="1">
        <v>105</v>
      </c>
      <c r="F66" s="1">
        <v>289</v>
      </c>
      <c r="G66" s="7">
        <v>0.25</v>
      </c>
      <c r="H66" s="1">
        <v>180</v>
      </c>
      <c r="I66" s="1" t="s">
        <v>44</v>
      </c>
      <c r="J66" s="1"/>
      <c r="K66" s="1">
        <v>105</v>
      </c>
      <c r="L66" s="1">
        <f t="shared" si="28"/>
        <v>0</v>
      </c>
      <c r="M66" s="1"/>
      <c r="N66" s="1"/>
      <c r="O66" s="1"/>
      <c r="P66" s="1">
        <f t="shared" si="4"/>
        <v>21</v>
      </c>
      <c r="Q66" s="5"/>
      <c r="R66" s="5">
        <f t="shared" si="37"/>
        <v>0</v>
      </c>
      <c r="S66" s="5"/>
      <c r="T66" s="1"/>
      <c r="U66" s="1">
        <f t="shared" si="5"/>
        <v>13.761904761904763</v>
      </c>
      <c r="V66" s="1">
        <f t="shared" si="6"/>
        <v>13.761904761904763</v>
      </c>
      <c r="W66" s="1">
        <v>18.8</v>
      </c>
      <c r="X66" s="1">
        <v>16.8</v>
      </c>
      <c r="Y66" s="1">
        <v>14.6</v>
      </c>
      <c r="Z66" s="1">
        <v>23.8</v>
      </c>
      <c r="AA66" s="1">
        <v>20.399999999999999</v>
      </c>
      <c r="AB66" s="1">
        <v>19.399999999999999</v>
      </c>
      <c r="AC66" s="1">
        <v>15.8</v>
      </c>
      <c r="AD66" s="1">
        <v>17</v>
      </c>
      <c r="AE66" s="1">
        <v>14.2</v>
      </c>
      <c r="AF66" s="1">
        <v>18</v>
      </c>
      <c r="AG66" s="1"/>
      <c r="AH66" s="1">
        <f t="shared" si="38"/>
        <v>0</v>
      </c>
      <c r="AI66" s="7">
        <v>12</v>
      </c>
      <c r="AJ66" s="10">
        <f t="shared" si="39"/>
        <v>0</v>
      </c>
      <c r="AK66" s="1">
        <f t="shared" si="40"/>
        <v>0</v>
      </c>
      <c r="AL66" s="1">
        <v>14</v>
      </c>
      <c r="AM66" s="1">
        <v>70</v>
      </c>
      <c r="AN66" s="10">
        <f t="shared" si="41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526</v>
      </c>
      <c r="D67" s="1">
        <v>694</v>
      </c>
      <c r="E67" s="1">
        <v>430</v>
      </c>
      <c r="F67" s="1">
        <v>590</v>
      </c>
      <c r="G67" s="7">
        <v>0.3</v>
      </c>
      <c r="H67" s="1">
        <v>180</v>
      </c>
      <c r="I67" s="1" t="s">
        <v>44</v>
      </c>
      <c r="J67" s="1"/>
      <c r="K67" s="1">
        <v>435</v>
      </c>
      <c r="L67" s="1">
        <f t="shared" si="28"/>
        <v>-5</v>
      </c>
      <c r="M67" s="1"/>
      <c r="N67" s="1"/>
      <c r="O67" s="1"/>
      <c r="P67" s="1">
        <f t="shared" si="4"/>
        <v>86</v>
      </c>
      <c r="Q67" s="5">
        <f t="shared" ref="Q67:Q69" si="42">14*P67-F67</f>
        <v>614</v>
      </c>
      <c r="R67" s="5">
        <f t="shared" si="37"/>
        <v>672</v>
      </c>
      <c r="S67" s="5"/>
      <c r="T67" s="1"/>
      <c r="U67" s="1">
        <f t="shared" si="5"/>
        <v>14.674418604651162</v>
      </c>
      <c r="V67" s="1">
        <f t="shared" si="6"/>
        <v>6.8604651162790695</v>
      </c>
      <c r="W67" s="1">
        <v>70</v>
      </c>
      <c r="X67" s="1">
        <v>54.4</v>
      </c>
      <c r="Y67" s="1">
        <v>74.2</v>
      </c>
      <c r="Z67" s="1">
        <v>75.8</v>
      </c>
      <c r="AA67" s="1">
        <v>89.8</v>
      </c>
      <c r="AB67" s="1">
        <v>60.6</v>
      </c>
      <c r="AC67" s="1">
        <v>53</v>
      </c>
      <c r="AD67" s="1">
        <v>55.4</v>
      </c>
      <c r="AE67" s="1">
        <v>61.4</v>
      </c>
      <c r="AF67" s="1">
        <v>44.6</v>
      </c>
      <c r="AG67" s="1" t="s">
        <v>49</v>
      </c>
      <c r="AH67" s="1">
        <f t="shared" si="38"/>
        <v>184.2</v>
      </c>
      <c r="AI67" s="7">
        <v>12</v>
      </c>
      <c r="AJ67" s="10">
        <f t="shared" si="39"/>
        <v>56</v>
      </c>
      <c r="AK67" s="1">
        <f t="shared" si="40"/>
        <v>201.6</v>
      </c>
      <c r="AL67" s="1">
        <v>14</v>
      </c>
      <c r="AM67" s="1">
        <v>70</v>
      </c>
      <c r="AN67" s="10">
        <f t="shared" si="41"/>
        <v>0.8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47</v>
      </c>
      <c r="C68" s="1">
        <v>156.6</v>
      </c>
      <c r="D68" s="1"/>
      <c r="E68" s="1">
        <v>59.4</v>
      </c>
      <c r="F68" s="1">
        <v>97.2</v>
      </c>
      <c r="G68" s="7">
        <v>1</v>
      </c>
      <c r="H68" s="1">
        <v>180</v>
      </c>
      <c r="I68" s="1" t="s">
        <v>44</v>
      </c>
      <c r="J68" s="1"/>
      <c r="K68" s="1">
        <v>59.4</v>
      </c>
      <c r="L68" s="1">
        <f t="shared" ref="L68:L76" si="43">E68-K68</f>
        <v>0</v>
      </c>
      <c r="M68" s="1"/>
      <c r="N68" s="1"/>
      <c r="O68" s="1"/>
      <c r="P68" s="1">
        <f t="shared" si="4"/>
        <v>11.879999999999999</v>
      </c>
      <c r="Q68" s="5">
        <f>16*P68-F68</f>
        <v>92.879999999999981</v>
      </c>
      <c r="R68" s="5">
        <f t="shared" si="37"/>
        <v>97.199999999999989</v>
      </c>
      <c r="S68" s="5"/>
      <c r="T68" s="1"/>
      <c r="U68" s="1">
        <f t="shared" si="5"/>
        <v>16.363636363636363</v>
      </c>
      <c r="V68" s="1">
        <f t="shared" si="6"/>
        <v>8.1818181818181834</v>
      </c>
      <c r="W68" s="1">
        <v>10.44</v>
      </c>
      <c r="X68" s="1">
        <v>9.48</v>
      </c>
      <c r="Y68" s="1">
        <v>16.96</v>
      </c>
      <c r="Z68" s="1">
        <v>8.64</v>
      </c>
      <c r="AA68" s="1">
        <v>16.7</v>
      </c>
      <c r="AB68" s="1">
        <v>8.3000000000000007</v>
      </c>
      <c r="AC68" s="1">
        <v>7.56</v>
      </c>
      <c r="AD68" s="1">
        <v>16.2</v>
      </c>
      <c r="AE68" s="1">
        <v>13.32</v>
      </c>
      <c r="AF68" s="1">
        <v>14.04</v>
      </c>
      <c r="AG68" s="1"/>
      <c r="AH68" s="1">
        <f t="shared" si="38"/>
        <v>92.879999999999981</v>
      </c>
      <c r="AI68" s="7">
        <v>1.8</v>
      </c>
      <c r="AJ68" s="10">
        <f t="shared" si="39"/>
        <v>53.999999999999993</v>
      </c>
      <c r="AK68" s="1">
        <f t="shared" si="40"/>
        <v>97.199999999999989</v>
      </c>
      <c r="AL68" s="1">
        <v>18</v>
      </c>
      <c r="AM68" s="1">
        <v>234</v>
      </c>
      <c r="AN68" s="10">
        <f t="shared" si="41"/>
        <v>0.23076923076923073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305</v>
      </c>
      <c r="D69" s="1">
        <v>451</v>
      </c>
      <c r="E69" s="1">
        <v>273</v>
      </c>
      <c r="F69" s="1">
        <v>300</v>
      </c>
      <c r="G69" s="7">
        <v>0.3</v>
      </c>
      <c r="H69" s="1">
        <v>180</v>
      </c>
      <c r="I69" s="1" t="s">
        <v>44</v>
      </c>
      <c r="J69" s="1"/>
      <c r="K69" s="1">
        <v>273</v>
      </c>
      <c r="L69" s="1">
        <f t="shared" si="43"/>
        <v>0</v>
      </c>
      <c r="M69" s="1"/>
      <c r="N69" s="1"/>
      <c r="O69" s="1"/>
      <c r="P69" s="1">
        <f t="shared" ref="P69:P76" si="44">E69/5</f>
        <v>54.6</v>
      </c>
      <c r="Q69" s="5">
        <f t="shared" si="42"/>
        <v>464.4</v>
      </c>
      <c r="R69" s="5">
        <f t="shared" si="37"/>
        <v>504</v>
      </c>
      <c r="S69" s="5"/>
      <c r="T69" s="1"/>
      <c r="U69" s="1">
        <f t="shared" ref="U69:U76" si="45">(F69+R69)/P69</f>
        <v>14.725274725274724</v>
      </c>
      <c r="V69" s="1">
        <f t="shared" ref="V69:V76" si="46">F69/P69</f>
        <v>5.4945054945054945</v>
      </c>
      <c r="W69" s="1">
        <v>44.6</v>
      </c>
      <c r="X69" s="1">
        <v>36.799999999999997</v>
      </c>
      <c r="Y69" s="1">
        <v>38.799999999999997</v>
      </c>
      <c r="Z69" s="1">
        <v>33.799999999999997</v>
      </c>
      <c r="AA69" s="1">
        <v>54</v>
      </c>
      <c r="AB69" s="1">
        <v>31.2</v>
      </c>
      <c r="AC69" s="1">
        <v>34.200000000000003</v>
      </c>
      <c r="AD69" s="1">
        <v>47.8</v>
      </c>
      <c r="AE69" s="1">
        <v>57.4</v>
      </c>
      <c r="AF69" s="1">
        <v>43</v>
      </c>
      <c r="AG69" s="1" t="s">
        <v>49</v>
      </c>
      <c r="AH69" s="1">
        <f t="shared" si="38"/>
        <v>139.32</v>
      </c>
      <c r="AI69" s="7">
        <v>12</v>
      </c>
      <c r="AJ69" s="10">
        <f t="shared" si="39"/>
        <v>42</v>
      </c>
      <c r="AK69" s="1">
        <f t="shared" si="40"/>
        <v>151.19999999999999</v>
      </c>
      <c r="AL69" s="1">
        <v>14</v>
      </c>
      <c r="AM69" s="1">
        <v>70</v>
      </c>
      <c r="AN69" s="10">
        <f t="shared" si="41"/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1" t="s">
        <v>121</v>
      </c>
      <c r="B70" s="21" t="s">
        <v>43</v>
      </c>
      <c r="C70" s="21"/>
      <c r="D70" s="21"/>
      <c r="E70" s="21"/>
      <c r="F70" s="21"/>
      <c r="G70" s="22">
        <v>0</v>
      </c>
      <c r="H70" s="21">
        <v>180</v>
      </c>
      <c r="I70" s="21" t="s">
        <v>44</v>
      </c>
      <c r="J70" s="21"/>
      <c r="K70" s="21"/>
      <c r="L70" s="21">
        <f t="shared" si="43"/>
        <v>0</v>
      </c>
      <c r="M70" s="21"/>
      <c r="N70" s="21"/>
      <c r="O70" s="21"/>
      <c r="P70" s="21">
        <f t="shared" si="44"/>
        <v>0</v>
      </c>
      <c r="Q70" s="23"/>
      <c r="R70" s="23"/>
      <c r="S70" s="23"/>
      <c r="T70" s="21"/>
      <c r="U70" s="21" t="e">
        <f t="shared" si="45"/>
        <v>#DIV/0!</v>
      </c>
      <c r="V70" s="21" t="e">
        <f t="shared" si="46"/>
        <v>#DIV/0!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 t="s">
        <v>103</v>
      </c>
      <c r="AH70" s="21"/>
      <c r="AI70" s="22">
        <v>14</v>
      </c>
      <c r="AJ70" s="25"/>
      <c r="AK70" s="21"/>
      <c r="AL70" s="21">
        <v>14</v>
      </c>
      <c r="AM70" s="21">
        <v>70</v>
      </c>
      <c r="AN70" s="25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122</v>
      </c>
      <c r="B71" s="21" t="s">
        <v>43</v>
      </c>
      <c r="C71" s="21"/>
      <c r="D71" s="21"/>
      <c r="E71" s="21"/>
      <c r="F71" s="21"/>
      <c r="G71" s="22">
        <v>0</v>
      </c>
      <c r="H71" s="21">
        <v>180</v>
      </c>
      <c r="I71" s="21" t="s">
        <v>44</v>
      </c>
      <c r="J71" s="21"/>
      <c r="K71" s="21"/>
      <c r="L71" s="21">
        <f t="shared" si="43"/>
        <v>0</v>
      </c>
      <c r="M71" s="21"/>
      <c r="N71" s="21"/>
      <c r="O71" s="21"/>
      <c r="P71" s="21">
        <f t="shared" si="44"/>
        <v>0</v>
      </c>
      <c r="Q71" s="23"/>
      <c r="R71" s="23"/>
      <c r="S71" s="23"/>
      <c r="T71" s="21"/>
      <c r="U71" s="21" t="e">
        <f t="shared" si="45"/>
        <v>#DIV/0!</v>
      </c>
      <c r="V71" s="21" t="e">
        <f t="shared" si="46"/>
        <v>#DIV/0!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 t="s">
        <v>103</v>
      </c>
      <c r="AH71" s="21"/>
      <c r="AI71" s="22">
        <v>8</v>
      </c>
      <c r="AJ71" s="25"/>
      <c r="AK71" s="21"/>
      <c r="AL71" s="21">
        <v>14</v>
      </c>
      <c r="AM71" s="21">
        <v>70</v>
      </c>
      <c r="AN71" s="25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123</v>
      </c>
      <c r="B72" s="1" t="s">
        <v>43</v>
      </c>
      <c r="C72" s="1">
        <v>936</v>
      </c>
      <c r="D72" s="1">
        <v>681</v>
      </c>
      <c r="E72" s="1">
        <v>674</v>
      </c>
      <c r="F72" s="1">
        <v>847</v>
      </c>
      <c r="G72" s="7">
        <v>0.25</v>
      </c>
      <c r="H72" s="1">
        <v>180</v>
      </c>
      <c r="I72" s="1" t="s">
        <v>44</v>
      </c>
      <c r="J72" s="1"/>
      <c r="K72" s="1">
        <v>677</v>
      </c>
      <c r="L72" s="1">
        <f t="shared" si="43"/>
        <v>-3</v>
      </c>
      <c r="M72" s="1"/>
      <c r="N72" s="1"/>
      <c r="O72" s="1"/>
      <c r="P72" s="1">
        <f t="shared" si="44"/>
        <v>134.80000000000001</v>
      </c>
      <c r="Q72" s="5">
        <f>16*P72-F72</f>
        <v>1309.8000000000002</v>
      </c>
      <c r="R72" s="5">
        <f>AI72*AJ72</f>
        <v>1344</v>
      </c>
      <c r="S72" s="5"/>
      <c r="T72" s="1"/>
      <c r="U72" s="1">
        <f t="shared" si="45"/>
        <v>16.253709198813056</v>
      </c>
      <c r="V72" s="1">
        <f t="shared" si="46"/>
        <v>6.2833827893175069</v>
      </c>
      <c r="W72" s="1">
        <v>120</v>
      </c>
      <c r="X72" s="1">
        <v>98.4</v>
      </c>
      <c r="Y72" s="1">
        <v>138.19999999999999</v>
      </c>
      <c r="Z72" s="1">
        <v>119</v>
      </c>
      <c r="AA72" s="1">
        <v>147.4</v>
      </c>
      <c r="AB72" s="1">
        <v>116.2</v>
      </c>
      <c r="AC72" s="1">
        <v>95.2</v>
      </c>
      <c r="AD72" s="1">
        <v>86.2</v>
      </c>
      <c r="AE72" s="1">
        <v>136.19999999999999</v>
      </c>
      <c r="AF72" s="1">
        <v>106</v>
      </c>
      <c r="AG72" s="1" t="s">
        <v>49</v>
      </c>
      <c r="AH72" s="1">
        <f>G72*Q72</f>
        <v>327.45000000000005</v>
      </c>
      <c r="AI72" s="7">
        <v>12</v>
      </c>
      <c r="AJ72" s="10">
        <f>MROUND(Q72, AI72*AL72)/AI72</f>
        <v>112</v>
      </c>
      <c r="AK72" s="1">
        <f>AJ72*AI72*G72</f>
        <v>336</v>
      </c>
      <c r="AL72" s="1">
        <v>14</v>
      </c>
      <c r="AM72" s="1">
        <v>70</v>
      </c>
      <c r="AN72" s="10">
        <f>AJ72/AM72</f>
        <v>1.6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124</v>
      </c>
      <c r="B73" s="1" t="s">
        <v>43</v>
      </c>
      <c r="C73" s="1">
        <v>1062</v>
      </c>
      <c r="D73" s="1">
        <v>2527</v>
      </c>
      <c r="E73" s="1">
        <v>459</v>
      </c>
      <c r="F73" s="1">
        <v>3064</v>
      </c>
      <c r="G73" s="7">
        <v>0.25</v>
      </c>
      <c r="H73" s="1">
        <v>180</v>
      </c>
      <c r="I73" s="20" t="s">
        <v>55</v>
      </c>
      <c r="J73" s="20"/>
      <c r="K73" s="1">
        <v>462</v>
      </c>
      <c r="L73" s="1">
        <f t="shared" si="43"/>
        <v>-3</v>
      </c>
      <c r="M73" s="1"/>
      <c r="N73" s="1"/>
      <c r="O73" s="1"/>
      <c r="P73" s="1">
        <f t="shared" si="44"/>
        <v>91.8</v>
      </c>
      <c r="Q73" s="5"/>
      <c r="R73" s="5">
        <f>AI73*AJ73</f>
        <v>0</v>
      </c>
      <c r="S73" s="5"/>
      <c r="T73" s="1"/>
      <c r="U73" s="1">
        <f t="shared" si="45"/>
        <v>33.376906318082789</v>
      </c>
      <c r="V73" s="1">
        <f t="shared" si="46"/>
        <v>33.376906318082789</v>
      </c>
      <c r="W73" s="1">
        <v>104.8</v>
      </c>
      <c r="X73" s="1">
        <v>89.2</v>
      </c>
      <c r="Y73" s="1">
        <v>128.6</v>
      </c>
      <c r="Z73" s="1">
        <v>124.4</v>
      </c>
      <c r="AA73" s="1">
        <v>82</v>
      </c>
      <c r="AB73" s="1">
        <v>265</v>
      </c>
      <c r="AC73" s="1">
        <v>127.6</v>
      </c>
      <c r="AD73" s="1">
        <v>151.80000000000001</v>
      </c>
      <c r="AE73" s="1">
        <v>109.2</v>
      </c>
      <c r="AF73" s="1">
        <v>86.4</v>
      </c>
      <c r="AG73" s="27" t="s">
        <v>61</v>
      </c>
      <c r="AH73" s="1">
        <f>G73*Q73</f>
        <v>0</v>
      </c>
      <c r="AI73" s="7">
        <v>12</v>
      </c>
      <c r="AJ73" s="10">
        <f>MROUND(Q73, AI73*AL73)/AI73</f>
        <v>0</v>
      </c>
      <c r="AK73" s="1">
        <f>AJ73*AI73*G73</f>
        <v>0</v>
      </c>
      <c r="AL73" s="1">
        <v>14</v>
      </c>
      <c r="AM73" s="1">
        <v>70</v>
      </c>
      <c r="AN73" s="10">
        <f>AJ73/AM73</f>
        <v>0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47</v>
      </c>
      <c r="C74" s="1">
        <v>2.7</v>
      </c>
      <c r="D74" s="1">
        <v>37.799999999999997</v>
      </c>
      <c r="E74" s="1">
        <v>2.7</v>
      </c>
      <c r="F74" s="1">
        <v>37.799999999999997</v>
      </c>
      <c r="G74" s="7">
        <v>1</v>
      </c>
      <c r="H74" s="1">
        <v>180</v>
      </c>
      <c r="I74" s="1" t="s">
        <v>44</v>
      </c>
      <c r="J74" s="1"/>
      <c r="K74" s="1">
        <v>8.1</v>
      </c>
      <c r="L74" s="1">
        <f t="shared" si="43"/>
        <v>-5.3999999999999995</v>
      </c>
      <c r="M74" s="1"/>
      <c r="N74" s="1"/>
      <c r="O74" s="1"/>
      <c r="P74" s="1">
        <f t="shared" si="44"/>
        <v>0.54</v>
      </c>
      <c r="Q74" s="5"/>
      <c r="R74" s="5">
        <f>AI74*AJ74</f>
        <v>0</v>
      </c>
      <c r="S74" s="5"/>
      <c r="T74" s="1"/>
      <c r="U74" s="1">
        <f t="shared" si="45"/>
        <v>69.999999999999986</v>
      </c>
      <c r="V74" s="1">
        <f t="shared" si="46"/>
        <v>69.999999999999986</v>
      </c>
      <c r="W74" s="1">
        <v>3.24</v>
      </c>
      <c r="X74" s="1">
        <v>1.62</v>
      </c>
      <c r="Y74" s="1">
        <v>2.16</v>
      </c>
      <c r="Z74" s="1">
        <v>2.16</v>
      </c>
      <c r="AA74" s="1">
        <v>2.7</v>
      </c>
      <c r="AB74" s="1">
        <v>2.7</v>
      </c>
      <c r="AC74" s="1">
        <v>2.16</v>
      </c>
      <c r="AD74" s="1">
        <v>3.24</v>
      </c>
      <c r="AE74" s="1">
        <v>2.7</v>
      </c>
      <c r="AF74" s="1">
        <v>4.8600000000000003</v>
      </c>
      <c r="AG74" s="1"/>
      <c r="AH74" s="1">
        <f>G74*Q74</f>
        <v>0</v>
      </c>
      <c r="AI74" s="7">
        <v>2.7</v>
      </c>
      <c r="AJ74" s="10">
        <f>MROUND(Q74, AI74*AL74)/AI74</f>
        <v>0</v>
      </c>
      <c r="AK74" s="1">
        <f>AJ74*AI74*G74</f>
        <v>0</v>
      </c>
      <c r="AL74" s="1">
        <v>14</v>
      </c>
      <c r="AM74" s="1">
        <v>126</v>
      </c>
      <c r="AN74" s="10">
        <f>AJ74/AM74</f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47</v>
      </c>
      <c r="C75" s="1">
        <v>430</v>
      </c>
      <c r="D75" s="1">
        <v>615</v>
      </c>
      <c r="E75" s="1">
        <v>295</v>
      </c>
      <c r="F75" s="1">
        <v>535</v>
      </c>
      <c r="G75" s="7">
        <v>1</v>
      </c>
      <c r="H75" s="1">
        <v>180</v>
      </c>
      <c r="I75" s="1" t="s">
        <v>44</v>
      </c>
      <c r="J75" s="1"/>
      <c r="K75" s="1">
        <v>295</v>
      </c>
      <c r="L75" s="1">
        <f t="shared" si="43"/>
        <v>0</v>
      </c>
      <c r="M75" s="1"/>
      <c r="N75" s="1"/>
      <c r="O75" s="1"/>
      <c r="P75" s="1">
        <f t="shared" si="44"/>
        <v>59</v>
      </c>
      <c r="Q75" s="5">
        <f>16*P75-F75</f>
        <v>409</v>
      </c>
      <c r="R75" s="5">
        <f>AI75*AJ75</f>
        <v>420</v>
      </c>
      <c r="S75" s="5"/>
      <c r="T75" s="1"/>
      <c r="U75" s="1">
        <f t="shared" si="45"/>
        <v>16.1864406779661</v>
      </c>
      <c r="V75" s="1">
        <f t="shared" si="46"/>
        <v>9.0677966101694913</v>
      </c>
      <c r="W75" s="1">
        <v>61</v>
      </c>
      <c r="X75" s="1">
        <v>51</v>
      </c>
      <c r="Y75" s="1">
        <v>54</v>
      </c>
      <c r="Z75" s="1">
        <v>64.277599999999993</v>
      </c>
      <c r="AA75" s="1">
        <v>74.539999999999992</v>
      </c>
      <c r="AB75" s="1">
        <v>54</v>
      </c>
      <c r="AC75" s="1">
        <v>40</v>
      </c>
      <c r="AD75" s="1">
        <v>51.660400000000003</v>
      </c>
      <c r="AE75" s="1">
        <v>41</v>
      </c>
      <c r="AF75" s="1">
        <v>48</v>
      </c>
      <c r="AG75" s="1"/>
      <c r="AH75" s="1">
        <f>G75*Q75</f>
        <v>409</v>
      </c>
      <c r="AI75" s="7">
        <v>5</v>
      </c>
      <c r="AJ75" s="10">
        <f>MROUND(Q75, AI75*AL75)/AI75</f>
        <v>84</v>
      </c>
      <c r="AK75" s="1">
        <f>AJ75*AI75*G75</f>
        <v>420</v>
      </c>
      <c r="AL75" s="1">
        <v>12</v>
      </c>
      <c r="AM75" s="1">
        <v>84</v>
      </c>
      <c r="AN75" s="10">
        <f>AJ75/AM75</f>
        <v>1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127</v>
      </c>
      <c r="B76" s="1" t="s">
        <v>43</v>
      </c>
      <c r="C76" s="1">
        <v>1</v>
      </c>
      <c r="D76" s="1"/>
      <c r="E76" s="1"/>
      <c r="F76" s="1">
        <v>1</v>
      </c>
      <c r="G76" s="7">
        <v>0.14000000000000001</v>
      </c>
      <c r="H76" s="1">
        <v>180</v>
      </c>
      <c r="I76" s="1" t="s">
        <v>44</v>
      </c>
      <c r="J76" s="1"/>
      <c r="K76" s="1">
        <v>91</v>
      </c>
      <c r="L76" s="1">
        <f t="shared" si="43"/>
        <v>-91</v>
      </c>
      <c r="M76" s="1"/>
      <c r="N76" s="1"/>
      <c r="O76" s="1"/>
      <c r="P76" s="1">
        <f t="shared" si="44"/>
        <v>0</v>
      </c>
      <c r="Q76" s="26">
        <v>264</v>
      </c>
      <c r="R76" s="5">
        <f>AI76*AJ76</f>
        <v>264</v>
      </c>
      <c r="S76" s="5"/>
      <c r="T76" s="1"/>
      <c r="U76" s="1" t="e">
        <f t="shared" si="45"/>
        <v>#DIV/0!</v>
      </c>
      <c r="V76" s="1" t="e">
        <f t="shared" si="46"/>
        <v>#DIV/0!</v>
      </c>
      <c r="W76" s="1">
        <v>0</v>
      </c>
      <c r="X76" s="1">
        <v>37</v>
      </c>
      <c r="Y76" s="1">
        <v>35</v>
      </c>
      <c r="Z76" s="1">
        <v>42.6</v>
      </c>
      <c r="AA76" s="1">
        <v>28.4</v>
      </c>
      <c r="AB76" s="1">
        <v>28.8</v>
      </c>
      <c r="AC76" s="1">
        <v>45.4</v>
      </c>
      <c r="AD76" s="1">
        <v>34.4</v>
      </c>
      <c r="AE76" s="1">
        <v>39.4</v>
      </c>
      <c r="AF76" s="1">
        <v>44.2</v>
      </c>
      <c r="AG76" s="20" t="s">
        <v>128</v>
      </c>
      <c r="AH76" s="1">
        <f>G76*Q76</f>
        <v>36.96</v>
      </c>
      <c r="AI76" s="7">
        <v>22</v>
      </c>
      <c r="AJ76" s="10">
        <f>MROUND(Q76, AI76*AL76)/AI76</f>
        <v>12</v>
      </c>
      <c r="AK76" s="1">
        <f>AJ76*AI76*G76</f>
        <v>36.96</v>
      </c>
      <c r="AL76" s="1">
        <v>12</v>
      </c>
      <c r="AM76" s="1">
        <v>84</v>
      </c>
      <c r="AN76" s="10">
        <f>AJ76/AM76</f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N76" xr:uid="{06489DC9-17D4-44D6-8B86-61AA5D1F23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2025-06-26T11:21:13Z</dcterms:created>
  <dcterms:modified xsi:type="dcterms:W3CDTF">2025-06-29T07:05:18Z</dcterms:modified>
</cp:coreProperties>
</file>