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D8AC9D86-F8C6-4579-A7F0-A5D120EFE8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Y174" i="1" s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Y133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F51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Y37" i="1" l="1"/>
  <c r="Y45" i="1"/>
  <c r="Y49" i="1"/>
  <c r="Y58" i="1"/>
  <c r="Y72" i="1"/>
  <c r="Y81" i="1"/>
  <c r="Y102" i="1"/>
  <c r="BP95" i="1"/>
  <c r="BN95" i="1"/>
  <c r="Z95" i="1"/>
  <c r="BP108" i="1"/>
  <c r="BN108" i="1"/>
  <c r="Z108" i="1"/>
  <c r="BP120" i="1"/>
  <c r="BN120" i="1"/>
  <c r="Z120" i="1"/>
  <c r="BP137" i="1"/>
  <c r="BN137" i="1"/>
  <c r="Z137" i="1"/>
  <c r="Z138" i="1" s="1"/>
  <c r="H515" i="1"/>
  <c r="Y143" i="1"/>
  <c r="BP142" i="1"/>
  <c r="BN142" i="1"/>
  <c r="Z142" i="1"/>
  <c r="Z143" i="1" s="1"/>
  <c r="Y149" i="1"/>
  <c r="BP146" i="1"/>
  <c r="BN146" i="1"/>
  <c r="Z146" i="1"/>
  <c r="BP160" i="1"/>
  <c r="BN160" i="1"/>
  <c r="Z160" i="1"/>
  <c r="BP164" i="1"/>
  <c r="BN164" i="1"/>
  <c r="Z164" i="1"/>
  <c r="J515" i="1"/>
  <c r="Y184" i="1"/>
  <c r="BP181" i="1"/>
  <c r="BN181" i="1"/>
  <c r="Z181" i="1"/>
  <c r="Z183" i="1" s="1"/>
  <c r="BP197" i="1"/>
  <c r="BN197" i="1"/>
  <c r="Z197" i="1"/>
  <c r="BP205" i="1"/>
  <c r="BN205" i="1"/>
  <c r="Z205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10" i="1"/>
  <c r="BP305" i="1"/>
  <c r="BN305" i="1"/>
  <c r="Z305" i="1"/>
  <c r="BP309" i="1"/>
  <c r="BN309" i="1"/>
  <c r="Z309" i="1"/>
  <c r="Y311" i="1"/>
  <c r="BP395" i="1"/>
  <c r="BN395" i="1"/>
  <c r="Z395" i="1"/>
  <c r="BP412" i="1"/>
  <c r="BN412" i="1"/>
  <c r="Z412" i="1"/>
  <c r="Y416" i="1"/>
  <c r="W515" i="1"/>
  <c r="BP432" i="1"/>
  <c r="BN432" i="1"/>
  <c r="Z432" i="1"/>
  <c r="BP435" i="1"/>
  <c r="BN435" i="1"/>
  <c r="Z435" i="1"/>
  <c r="H9" i="1"/>
  <c r="A10" i="1"/>
  <c r="Y33" i="1"/>
  <c r="Y66" i="1"/>
  <c r="Y86" i="1"/>
  <c r="BP83" i="1"/>
  <c r="BN83" i="1"/>
  <c r="Z83" i="1"/>
  <c r="Z85" i="1" s="1"/>
  <c r="BP99" i="1"/>
  <c r="BN99" i="1"/>
  <c r="Z99" i="1"/>
  <c r="Y110" i="1"/>
  <c r="Y115" i="1"/>
  <c r="BP112" i="1"/>
  <c r="BN112" i="1"/>
  <c r="Z112" i="1"/>
  <c r="Y139" i="1"/>
  <c r="Y144" i="1"/>
  <c r="BP172" i="1"/>
  <c r="BN172" i="1"/>
  <c r="Z172" i="1"/>
  <c r="Y177" i="1"/>
  <c r="BP176" i="1"/>
  <c r="BN176" i="1"/>
  <c r="Z176" i="1"/>
  <c r="Z177" i="1" s="1"/>
  <c r="Y178" i="1"/>
  <c r="BP193" i="1"/>
  <c r="BN193" i="1"/>
  <c r="Z193" i="1"/>
  <c r="BP209" i="1"/>
  <c r="BN209" i="1"/>
  <c r="Z209" i="1"/>
  <c r="Y303" i="1"/>
  <c r="Y316" i="1"/>
  <c r="BP313" i="1"/>
  <c r="BN313" i="1"/>
  <c r="Z313" i="1"/>
  <c r="Y317" i="1"/>
  <c r="Z329" i="1"/>
  <c r="BP327" i="1"/>
  <c r="BN327" i="1"/>
  <c r="Z327" i="1"/>
  <c r="Y329" i="1"/>
  <c r="BP367" i="1"/>
  <c r="BN367" i="1"/>
  <c r="Z367" i="1"/>
  <c r="Z370" i="1" s="1"/>
  <c r="Y371" i="1"/>
  <c r="BP391" i="1"/>
  <c r="BN391" i="1"/>
  <c r="Z391" i="1"/>
  <c r="BP439" i="1"/>
  <c r="BN439" i="1"/>
  <c r="Z439" i="1"/>
  <c r="BP442" i="1"/>
  <c r="BN442" i="1"/>
  <c r="Z442" i="1"/>
  <c r="BP450" i="1"/>
  <c r="BN450" i="1"/>
  <c r="Z450" i="1"/>
  <c r="Y452" i="1"/>
  <c r="F9" i="1"/>
  <c r="J9" i="1"/>
  <c r="B515" i="1"/>
  <c r="X506" i="1"/>
  <c r="X507" i="1"/>
  <c r="X509" i="1"/>
  <c r="Y24" i="1"/>
  <c r="Z27" i="1"/>
  <c r="Z32" i="1" s="1"/>
  <c r="BN27" i="1"/>
  <c r="Y506" i="1" s="1"/>
  <c r="Z29" i="1"/>
  <c r="BN29" i="1"/>
  <c r="Z31" i="1"/>
  <c r="BN31" i="1"/>
  <c r="Z35" i="1"/>
  <c r="Z36" i="1" s="1"/>
  <c r="BN35" i="1"/>
  <c r="BP35" i="1"/>
  <c r="Y507" i="1" s="1"/>
  <c r="Z41" i="1"/>
  <c r="BN41" i="1"/>
  <c r="BP41" i="1"/>
  <c r="Z43" i="1"/>
  <c r="BN43" i="1"/>
  <c r="Y44" i="1"/>
  <c r="Y509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5" i="1"/>
  <c r="BP90" i="1"/>
  <c r="BN90" i="1"/>
  <c r="Z90" i="1"/>
  <c r="Z92" i="1" s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Z122" i="1" s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Y138" i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Z173" i="1" s="1"/>
  <c r="Y183" i="1"/>
  <c r="BP187" i="1"/>
  <c r="BN187" i="1"/>
  <c r="Z187" i="1"/>
  <c r="Z188" i="1" s="1"/>
  <c r="Y189" i="1"/>
  <c r="Y200" i="1"/>
  <c r="BP191" i="1"/>
  <c r="BN191" i="1"/>
  <c r="Z191" i="1"/>
  <c r="Z199" i="1" s="1"/>
  <c r="BP195" i="1"/>
  <c r="BN195" i="1"/>
  <c r="Z195" i="1"/>
  <c r="Y199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Z268" i="1" s="1"/>
  <c r="O515" i="1"/>
  <c r="Y268" i="1"/>
  <c r="BP342" i="1"/>
  <c r="BN342" i="1"/>
  <c r="Z342" i="1"/>
  <c r="Y348" i="1"/>
  <c r="BP346" i="1"/>
  <c r="BN346" i="1"/>
  <c r="Z346" i="1"/>
  <c r="E515" i="1"/>
  <c r="Y93" i="1"/>
  <c r="Y109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Z253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Z348" i="1" s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Z415" i="1" s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Y508" i="1" l="1"/>
  <c r="Z445" i="1"/>
  <c r="Z483" i="1"/>
  <c r="Z461" i="1"/>
  <c r="Z227" i="1"/>
  <c r="Z80" i="1"/>
  <c r="Z44" i="1"/>
  <c r="Z510" i="1" s="1"/>
  <c r="Y505" i="1"/>
  <c r="Z115" i="1"/>
  <c r="Z149" i="1"/>
  <c r="Z101" i="1"/>
  <c r="Z244" i="1"/>
  <c r="Z167" i="1"/>
  <c r="X508" i="1"/>
  <c r="Z316" i="1"/>
  <c r="Z310" i="1"/>
</calcChain>
</file>

<file path=xl/sharedStrings.xml><?xml version="1.0" encoding="utf-8"?>
<sst xmlns="http://schemas.openxmlformats.org/spreadsheetml/2006/main" count="2263" uniqueCount="811">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</sst>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45862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Четверг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21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52"/>
      <c r="R10" s="753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8"/>
      <c r="R11" s="699"/>
      <c r="U11" s="24" t="s">
        <v>27</v>
      </c>
      <c r="V11" s="832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29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30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31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32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34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35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15" t="s">
        <v>38</v>
      </c>
      <c r="D17" s="612" t="s">
        <v>39</v>
      </c>
      <c r="E17" s="674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73"/>
      <c r="R17" s="673"/>
      <c r="S17" s="673"/>
      <c r="T17" s="674"/>
      <c r="U17" s="891" t="s">
        <v>51</v>
      </c>
      <c r="V17" s="616"/>
      <c r="W17" s="612" t="s">
        <v>52</v>
      </c>
      <c r="X17" s="612" t="s">
        <v>53</v>
      </c>
      <c r="Y17" s="892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57"/>
      <c r="AF17" s="858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61</v>
      </c>
      <c r="V18" s="67" t="s">
        <v>62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63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68"/>
      <c r="R22" s="568"/>
      <c r="S22" s="568"/>
      <c r="T22" s="569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101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70</v>
      </c>
      <c r="X41" s="563">
        <v>95</v>
      </c>
      <c r="Y41" s="564">
        <f>IFERROR(IF(X41="",0,CEILING((X41/$H41),1)*$H41),"")</f>
        <v>97.2</v>
      </c>
      <c r="Z41" s="36">
        <f>IFERROR(IF(Y41=0,"",ROUNDUP(Y41/H41,0)*0.01898),"")</f>
        <v>0.17082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98.826388888888886</v>
      </c>
      <c r="BN41" s="64">
        <f>IFERROR(Y41*I41/H41,"0")</f>
        <v>101.11499999999998</v>
      </c>
      <c r="BO41" s="64">
        <f>IFERROR(1/J41*(X41/H41),"0")</f>
        <v>0.13744212962962962</v>
      </c>
      <c r="BP41" s="64">
        <f>IFERROR(1/J41*(Y41/H41),"0")</f>
        <v>0.140625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70</v>
      </c>
      <c r="X42" s="563">
        <v>269</v>
      </c>
      <c r="Y42" s="564">
        <f>IFERROR(IF(X42="",0,CEILING((X42/$H42),1)*$H42),"")</f>
        <v>272</v>
      </c>
      <c r="Z42" s="36">
        <f>IFERROR(IF(Y42=0,"",ROUNDUP(Y42/H42,0)*0.00902),"")</f>
        <v>0.61336000000000002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283.1225</v>
      </c>
      <c r="BN42" s="64">
        <f>IFERROR(Y42*I42/H42,"0")</f>
        <v>286.27999999999997</v>
      </c>
      <c r="BO42" s="64">
        <f>IFERROR(1/J42*(X42/H42),"0")</f>
        <v>0.50946969696969702</v>
      </c>
      <c r="BP42" s="64">
        <f>IFERROR(1/J42*(Y42/H42),"0")</f>
        <v>0.51515151515151514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5">
        <f>IFERROR(X41/H41,"0")+IFERROR(X42/H42,"0")+IFERROR(X43/H43,"0")</f>
        <v>76.046296296296291</v>
      </c>
      <c r="Y44" s="565">
        <f>IFERROR(Y41/H41,"0")+IFERROR(Y42/H42,"0")+IFERROR(Y43/H43,"0")</f>
        <v>77</v>
      </c>
      <c r="Z44" s="565">
        <f>IFERROR(IF(Z41="",0,Z41),"0")+IFERROR(IF(Z42="",0,Z42),"0")+IFERROR(IF(Z43="",0,Z43),"0")</f>
        <v>0.78417999999999999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5">
        <f>IFERROR(SUM(X41:X43),"0")</f>
        <v>364</v>
      </c>
      <c r="Y45" s="565">
        <f>IFERROR(SUM(Y41:Y43),"0")</f>
        <v>369.2</v>
      </c>
      <c r="Z45" s="37"/>
      <c r="AA45" s="566"/>
      <c r="AB45" s="566"/>
      <c r="AC45" s="566"/>
    </row>
    <row r="46" spans="1:68" ht="14.25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70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70</v>
      </c>
      <c r="X57" s="563">
        <v>315</v>
      </c>
      <c r="Y57" s="564">
        <f t="shared" si="6"/>
        <v>315</v>
      </c>
      <c r="Z57" s="36">
        <f>IFERROR(IF(Y57=0,"",ROUNDUP(Y57/H57,0)*0.00902),"")</f>
        <v>0.63139999999999996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329.70000000000005</v>
      </c>
      <c r="BN57" s="64">
        <f t="shared" si="8"/>
        <v>329.70000000000005</v>
      </c>
      <c r="BO57" s="64">
        <f t="shared" si="9"/>
        <v>0.53030303030303028</v>
      </c>
      <c r="BP57" s="64">
        <f t="shared" si="10"/>
        <v>0.53030303030303028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5">
        <f>IFERROR(X52/H52,"0")+IFERROR(X53/H53,"0")+IFERROR(X54/H54,"0")+IFERROR(X55/H55,"0")+IFERROR(X56/H56,"0")+IFERROR(X57/H57,"0")</f>
        <v>70</v>
      </c>
      <c r="Y58" s="565">
        <f>IFERROR(Y52/H52,"0")+IFERROR(Y53/H53,"0")+IFERROR(Y54/H54,"0")+IFERROR(Y55/H55,"0")+IFERROR(Y56/H56,"0")+IFERROR(Y57/H57,"0")</f>
        <v>70</v>
      </c>
      <c r="Z58" s="565">
        <f>IFERROR(IF(Z52="",0,Z52),"0")+IFERROR(IF(Z53="",0,Z53),"0")+IFERROR(IF(Z54="",0,Z54),"0")+IFERROR(IF(Z55="",0,Z55),"0")+IFERROR(IF(Z56="",0,Z56),"0")+IFERROR(IF(Z57="",0,Z57),"0")</f>
        <v>0.63139999999999996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5">
        <f>IFERROR(SUM(X52:X57),"0")</f>
        <v>315</v>
      </c>
      <c r="Y59" s="565">
        <f>IFERROR(SUM(Y52:Y57),"0")</f>
        <v>315</v>
      </c>
      <c r="Z59" s="37"/>
      <c r="AA59" s="566"/>
      <c r="AB59" s="566"/>
      <c r="AC59" s="566"/>
    </row>
    <row r="60" spans="1:68" ht="14.25" customHeight="1" x14ac:dyDescent="0.25">
      <c r="A60" s="575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70</v>
      </c>
      <c r="X61" s="563">
        <v>300</v>
      </c>
      <c r="Y61" s="564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312.08333333333331</v>
      </c>
      <c r="BN61" s="64">
        <f>IFERROR(Y61*I61/H61,"0")</f>
        <v>314.58000000000004</v>
      </c>
      <c r="BO61" s="64">
        <f>IFERROR(1/J61*(X61/H61),"0")</f>
        <v>0.43402777777777773</v>
      </c>
      <c r="BP61" s="64">
        <f>IFERROR(1/J61*(Y61/H61),"0")</f>
        <v>0.4375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70</v>
      </c>
      <c r="X64" s="563">
        <v>179</v>
      </c>
      <c r="Y64" s="564">
        <f>IFERROR(IF(X64="",0,CEILING((X64/$H64),1)*$H64),"")</f>
        <v>180.9</v>
      </c>
      <c r="Z64" s="36">
        <f>IFERROR(IF(Y64=0,"",ROUNDUP(Y64/H64,0)*0.00651),"")</f>
        <v>0.43617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190.93333333333331</v>
      </c>
      <c r="BN64" s="64">
        <f>IFERROR(Y64*I64/H64,"0")</f>
        <v>192.95999999999998</v>
      </c>
      <c r="BO64" s="64">
        <f>IFERROR(1/J64*(X64/H64),"0")</f>
        <v>0.36426536426536427</v>
      </c>
      <c r="BP64" s="64">
        <f>IFERROR(1/J64*(Y64/H64),"0")</f>
        <v>0.36813186813186816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5">
        <f>IFERROR(X61/H61,"0")+IFERROR(X62/H62,"0")+IFERROR(X63/H63,"0")+IFERROR(X64/H64,"0")</f>
        <v>94.074074074074062</v>
      </c>
      <c r="Y65" s="565">
        <f>IFERROR(Y61/H61,"0")+IFERROR(Y62/H62,"0")+IFERROR(Y63/H63,"0")+IFERROR(Y64/H64,"0")</f>
        <v>95</v>
      </c>
      <c r="Z65" s="565">
        <f>IFERROR(IF(Z61="",0,Z61),"0")+IFERROR(IF(Z62="",0,Z62),"0")+IFERROR(IF(Z63="",0,Z63),"0")+IFERROR(IF(Z64="",0,Z64),"0")</f>
        <v>0.96761000000000008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5">
        <f>IFERROR(SUM(X61:X64),"0")</f>
        <v>479</v>
      </c>
      <c r="Y66" s="565">
        <f>IFERROR(SUM(Y61:Y64),"0")</f>
        <v>483.30000000000007</v>
      </c>
      <c r="Z66" s="37"/>
      <c r="AA66" s="566"/>
      <c r="AB66" s="566"/>
      <c r="AC66" s="566"/>
    </row>
    <row r="67" spans="1:68" ht="14.25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5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0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70</v>
      </c>
      <c r="X89" s="563">
        <v>7</v>
      </c>
      <c r="Y89" s="564">
        <f>IFERROR(IF(X89="",0,CEILING((X89/$H89),1)*$H89),"")</f>
        <v>10.8</v>
      </c>
      <c r="Z89" s="36">
        <f>IFERROR(IF(Y89=0,"",ROUNDUP(Y89/H89,0)*0.01898),"")</f>
        <v>1.898E-2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7.2819444444444432</v>
      </c>
      <c r="BN89" s="64">
        <f>IFERROR(Y89*I89/H89,"0")</f>
        <v>11.234999999999999</v>
      </c>
      <c r="BO89" s="64">
        <f>IFERROR(1/J89*(X89/H89),"0")</f>
        <v>1.0127314814814815E-2</v>
      </c>
      <c r="BP89" s="64">
        <f>IFERROR(1/J89*(Y89/H89),"0")</f>
        <v>1.5625E-2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70</v>
      </c>
      <c r="X91" s="563">
        <v>207</v>
      </c>
      <c r="Y91" s="564">
        <f>IFERROR(IF(X91="",0,CEILING((X91/$H91),1)*$H91),"")</f>
        <v>207</v>
      </c>
      <c r="Z91" s="36">
        <f>IFERROR(IF(Y91=0,"",ROUNDUP(Y91/H91,0)*0.00902),"")</f>
        <v>0.41492000000000001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216.66</v>
      </c>
      <c r="BN91" s="64">
        <f>IFERROR(Y91*I91/H91,"0")</f>
        <v>216.66</v>
      </c>
      <c r="BO91" s="64">
        <f>IFERROR(1/J91*(X91/H91),"0")</f>
        <v>0.34848484848484851</v>
      </c>
      <c r="BP91" s="64">
        <f>IFERROR(1/J91*(Y91/H91),"0")</f>
        <v>0.34848484848484851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5">
        <f>IFERROR(X89/H89,"0")+IFERROR(X90/H90,"0")+IFERROR(X91/H91,"0")</f>
        <v>46.648148148148145</v>
      </c>
      <c r="Y92" s="565">
        <f>IFERROR(Y89/H89,"0")+IFERROR(Y90/H90,"0")+IFERROR(Y91/H91,"0")</f>
        <v>47</v>
      </c>
      <c r="Z92" s="565">
        <f>IFERROR(IF(Z89="",0,Z89),"0")+IFERROR(IF(Z90="",0,Z90),"0")+IFERROR(IF(Z91="",0,Z91),"0")</f>
        <v>0.43390000000000001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5">
        <f>IFERROR(SUM(X89:X91),"0")</f>
        <v>214</v>
      </c>
      <c r="Y93" s="565">
        <f>IFERROR(SUM(Y89:Y91),"0")</f>
        <v>217.8</v>
      </c>
      <c r="Z93" s="37"/>
      <c r="AA93" s="566"/>
      <c r="AB93" s="566"/>
      <c r="AC93" s="566"/>
    </row>
    <row r="94" spans="1:68" ht="14.25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68"/>
      <c r="R95" s="568"/>
      <c r="S95" s="568"/>
      <c r="T95" s="569"/>
      <c r="U95" s="34"/>
      <c r="V95" s="34"/>
      <c r="W95" s="35" t="s">
        <v>70</v>
      </c>
      <c r="X95" s="563">
        <v>70</v>
      </c>
      <c r="Y95" s="564">
        <f t="shared" ref="Y95:Y100" si="16">IFERROR(IF(X95="",0,CEILING((X95/$H95),1)*$H95),"")</f>
        <v>72.899999999999991</v>
      </c>
      <c r="Z95" s="36">
        <f>IFERROR(IF(Y95=0,"",ROUNDUP(Y95/H95,0)*0.01898),"")</f>
        <v>0.17082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74.485185185185173</v>
      </c>
      <c r="BN95" s="64">
        <f t="shared" ref="BN95:BN100" si="18">IFERROR(Y95*I95/H95,"0")</f>
        <v>77.570999999999998</v>
      </c>
      <c r="BO95" s="64">
        <f t="shared" ref="BO95:BO100" si="19">IFERROR(1/J95*(X95/H95),"0")</f>
        <v>0.13503086419753088</v>
      </c>
      <c r="BP95" s="64">
        <f t="shared" ref="BP95:BP100" si="20">IFERROR(1/J95*(Y95/H95),"0")</f>
        <v>0.140625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70</v>
      </c>
      <c r="X99" s="563">
        <v>222</v>
      </c>
      <c r="Y99" s="564">
        <f t="shared" si="16"/>
        <v>224.10000000000002</v>
      </c>
      <c r="Z99" s="36">
        <f>IFERROR(IF(Y99=0,"",ROUNDUP(Y99/H99,0)*0.00651),"")</f>
        <v>0.54032999999999998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242.71999999999997</v>
      </c>
      <c r="BN99" s="64">
        <f t="shared" si="18"/>
        <v>245.01600000000002</v>
      </c>
      <c r="BO99" s="64">
        <f t="shared" si="19"/>
        <v>0.45177045177045178</v>
      </c>
      <c r="BP99" s="64">
        <f t="shared" si="20"/>
        <v>0.45604395604395609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65">
        <f>IFERROR(X95/H95,"0")+IFERROR(X96/H96,"0")+IFERROR(X97/H97,"0")+IFERROR(X98/H98,"0")+IFERROR(X99/H99,"0")+IFERROR(X100/H100,"0")</f>
        <v>90.864197530864189</v>
      </c>
      <c r="Y101" s="565">
        <f>IFERROR(Y95/H95,"0")+IFERROR(Y96/H96,"0")+IFERROR(Y97/H97,"0")+IFERROR(Y98/H98,"0")+IFERROR(Y99/H99,"0")+IFERROR(Y100/H100,"0")</f>
        <v>92</v>
      </c>
      <c r="Z101" s="565">
        <f>IFERROR(IF(Z95="",0,Z95),"0")+IFERROR(IF(Z96="",0,Z96),"0")+IFERROR(IF(Z97="",0,Z97),"0")+IFERROR(IF(Z98="",0,Z98),"0")+IFERROR(IF(Z99="",0,Z99),"0")+IFERROR(IF(Z100="",0,Z100),"0")</f>
        <v>0.71114999999999995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65">
        <f>IFERROR(SUM(X95:X100),"0")</f>
        <v>292</v>
      </c>
      <c r="Y102" s="565">
        <f>IFERROR(SUM(Y95:Y100),"0")</f>
        <v>297</v>
      </c>
      <c r="Z102" s="37"/>
      <c r="AA102" s="566"/>
      <c r="AB102" s="566"/>
      <c r="AC102" s="566"/>
    </row>
    <row r="103" spans="1:68" ht="16.5" customHeight="1" x14ac:dyDescent="0.25">
      <c r="A103" s="580" t="s">
        <v>204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70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70</v>
      </c>
      <c r="X107" s="563">
        <v>224</v>
      </c>
      <c r="Y107" s="564">
        <f>IFERROR(IF(X107="",0,CEILING((X107/$H107),1)*$H107),"")</f>
        <v>225</v>
      </c>
      <c r="Z107" s="36">
        <f>IFERROR(IF(Y107=0,"",ROUNDUP(Y107/H107,0)*0.00902),"")</f>
        <v>0.45100000000000001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234.45333333333332</v>
      </c>
      <c r="BN107" s="64">
        <f>IFERROR(Y107*I107/H107,"0")</f>
        <v>235.5</v>
      </c>
      <c r="BO107" s="64">
        <f>IFERROR(1/J107*(X107/H107),"0")</f>
        <v>0.37710437710437711</v>
      </c>
      <c r="BP107" s="64">
        <f>IFERROR(1/J107*(Y107/H107),"0")</f>
        <v>0.37878787878787878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65">
        <f>IFERROR(X105/H105,"0")+IFERROR(X106/H106,"0")+IFERROR(X107/H107,"0")+IFERROR(X108/H108,"0")</f>
        <v>49.777777777777779</v>
      </c>
      <c r="Y109" s="565">
        <f>IFERROR(Y105/H105,"0")+IFERROR(Y106/H106,"0")+IFERROR(Y107/H107,"0")+IFERROR(Y108/H108,"0")</f>
        <v>50</v>
      </c>
      <c r="Z109" s="565">
        <f>IFERROR(IF(Z105="",0,Z105),"0")+IFERROR(IF(Z106="",0,Z106),"0")+IFERROR(IF(Z107="",0,Z107),"0")+IFERROR(IF(Z108="",0,Z108),"0")</f>
        <v>0.45100000000000001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65">
        <f>IFERROR(SUM(X105:X108),"0")</f>
        <v>224</v>
      </c>
      <c r="Y110" s="565">
        <f>IFERROR(SUM(Y105:Y108),"0")</f>
        <v>225</v>
      </c>
      <c r="Z110" s="37"/>
      <c r="AA110" s="566"/>
      <c r="AB110" s="566"/>
      <c r="AC110" s="566"/>
    </row>
    <row r="111" spans="1:68" ht="14.25" customHeight="1" x14ac:dyDescent="0.25">
      <c r="A111" s="575" t="s">
        <v>139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70</v>
      </c>
      <c r="X113" s="563">
        <v>17</v>
      </c>
      <c r="Y113" s="564">
        <f>IFERROR(IF(X113="",0,CEILING((X113/$H113),1)*$H113),"")</f>
        <v>19.2</v>
      </c>
      <c r="Z113" s="36">
        <f>IFERROR(IF(Y113=0,"",ROUNDUP(Y113/H113,0)*0.00502),"")</f>
        <v>4.0160000000000001E-2</v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17.708333333333336</v>
      </c>
      <c r="BN113" s="64">
        <f>IFERROR(Y113*I113/H113,"0")</f>
        <v>20</v>
      </c>
      <c r="BO113" s="64">
        <f>IFERROR(1/J113*(X113/H113),"0")</f>
        <v>3.0270655270655276E-2</v>
      </c>
      <c r="BP113" s="64">
        <f>IFERROR(1/J113*(Y113/H113),"0")</f>
        <v>3.4188034188034191E-2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65">
        <f>IFERROR(X112/H112,"0")+IFERROR(X113/H113,"0")+IFERROR(X114/H114,"0")</f>
        <v>7.0833333333333339</v>
      </c>
      <c r="Y115" s="565">
        <f>IFERROR(Y112/H112,"0")+IFERROR(Y113/H113,"0")+IFERROR(Y114/H114,"0")</f>
        <v>8</v>
      </c>
      <c r="Z115" s="565">
        <f>IFERROR(IF(Z112="",0,Z112),"0")+IFERROR(IF(Z113="",0,Z113),"0")+IFERROR(IF(Z114="",0,Z114),"0")</f>
        <v>4.0160000000000001E-2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65">
        <f>IFERROR(SUM(X112:X114),"0")</f>
        <v>17</v>
      </c>
      <c r="Y116" s="565">
        <f>IFERROR(SUM(Y112:Y114),"0")</f>
        <v>19.2</v>
      </c>
      <c r="Z116" s="37"/>
      <c r="AA116" s="566"/>
      <c r="AB116" s="566"/>
      <c r="AC116" s="566"/>
    </row>
    <row r="117" spans="1:68" ht="14.25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70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70</v>
      </c>
      <c r="X120" s="563">
        <v>190</v>
      </c>
      <c r="Y120" s="564">
        <f>IFERROR(IF(X120="",0,CEILING((X120/$H120),1)*$H120),"")</f>
        <v>191.70000000000002</v>
      </c>
      <c r="Z120" s="36">
        <f>IFERROR(IF(Y120=0,"",ROUNDUP(Y120/H120,0)*0.00651),"")</f>
        <v>0.46221000000000001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207.73333333333332</v>
      </c>
      <c r="BN120" s="64">
        <f>IFERROR(Y120*I120/H120,"0")</f>
        <v>209.59200000000001</v>
      </c>
      <c r="BO120" s="64">
        <f>IFERROR(1/J120*(X120/H120),"0")</f>
        <v>0.38665038665038665</v>
      </c>
      <c r="BP120" s="64">
        <f>IFERROR(1/J120*(Y120/H120),"0")</f>
        <v>0.39010989010989017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65">
        <f>IFERROR(X118/H118,"0")+IFERROR(X119/H119,"0")+IFERROR(X120/H120,"0")+IFERROR(X121/H121,"0")</f>
        <v>70.370370370370367</v>
      </c>
      <c r="Y122" s="565">
        <f>IFERROR(Y118/H118,"0")+IFERROR(Y119/H119,"0")+IFERROR(Y120/H120,"0")+IFERROR(Y121/H121,"0")</f>
        <v>71</v>
      </c>
      <c r="Z122" s="565">
        <f>IFERROR(IF(Z118="",0,Z118),"0")+IFERROR(IF(Z119="",0,Z119),"0")+IFERROR(IF(Z120="",0,Z120),"0")+IFERROR(IF(Z121="",0,Z121),"0")</f>
        <v>0.46221000000000001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65">
        <f>IFERROR(SUM(X118:X121),"0")</f>
        <v>190</v>
      </c>
      <c r="Y123" s="565">
        <f>IFERROR(SUM(Y118:Y121),"0")</f>
        <v>191.70000000000002</v>
      </c>
      <c r="Z123" s="37"/>
      <c r="AA123" s="566"/>
      <c r="AB123" s="566"/>
      <c r="AC123" s="566"/>
    </row>
    <row r="124" spans="1:68" ht="14.25" customHeight="1" x14ac:dyDescent="0.25">
      <c r="A124" s="575" t="s">
        <v>174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237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70</v>
      </c>
      <c r="X132" s="563">
        <v>35</v>
      </c>
      <c r="Y132" s="564">
        <f>IFERROR(IF(X132="",0,CEILING((X132/$H132),1)*$H132),"")</f>
        <v>36.4</v>
      </c>
      <c r="Z132" s="36">
        <f>IFERROR(IF(Y132=0,"",ROUNDUP(Y132/H132,0)*0.00651),"")</f>
        <v>8.4629999999999997E-2</v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38.35</v>
      </c>
      <c r="BN132" s="64">
        <f>IFERROR(Y132*I132/H132,"0")</f>
        <v>39.884</v>
      </c>
      <c r="BO132" s="64">
        <f>IFERROR(1/J132*(X132/H132),"0")</f>
        <v>6.8681318681318687E-2</v>
      </c>
      <c r="BP132" s="64">
        <f>IFERROR(1/J132*(Y132/H132),"0")</f>
        <v>7.1428571428571438E-2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65">
        <f>IFERROR(X131/H131,"0")+IFERROR(X132/H132,"0")</f>
        <v>12.5</v>
      </c>
      <c r="Y133" s="565">
        <f>IFERROR(Y131/H131,"0")+IFERROR(Y132/H132,"0")</f>
        <v>13</v>
      </c>
      <c r="Z133" s="565">
        <f>IFERROR(IF(Z131="",0,Z131),"0")+IFERROR(IF(Z132="",0,Z132),"0")</f>
        <v>8.4629999999999997E-2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65">
        <f>IFERROR(SUM(X131:X132),"0")</f>
        <v>35</v>
      </c>
      <c r="Y134" s="565">
        <f>IFERROR(SUM(Y131:Y132),"0")</f>
        <v>36.4</v>
      </c>
      <c r="Z134" s="37"/>
      <c r="AA134" s="566"/>
      <c r="AB134" s="566"/>
      <c r="AC134" s="566"/>
    </row>
    <row r="135" spans="1:68" ht="14.25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70</v>
      </c>
      <c r="X137" s="563">
        <v>53</v>
      </c>
      <c r="Y137" s="564">
        <f>IFERROR(IF(X137="",0,CEILING((X137/$H137),1)*$H137),"")</f>
        <v>55.440000000000005</v>
      </c>
      <c r="Z137" s="36">
        <f>IFERROR(IF(Y137=0,"",ROUNDUP(Y137/H137,0)*0.00651),"")</f>
        <v>0.13671</v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58.380303030303025</v>
      </c>
      <c r="BN137" s="64">
        <f>IFERROR(Y137*I137/H137,"0")</f>
        <v>61.068000000000005</v>
      </c>
      <c r="BO137" s="64">
        <f>IFERROR(1/J137*(X137/H137),"0")</f>
        <v>0.1103063603063603</v>
      </c>
      <c r="BP137" s="64">
        <f>IFERROR(1/J137*(Y137/H137),"0")</f>
        <v>0.11538461538461539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65">
        <f>IFERROR(X136/H136,"0")+IFERROR(X137/H137,"0")</f>
        <v>20.075757575757574</v>
      </c>
      <c r="Y138" s="565">
        <f>IFERROR(Y136/H136,"0")+IFERROR(Y137/H137,"0")</f>
        <v>21</v>
      </c>
      <c r="Z138" s="565">
        <f>IFERROR(IF(Z136="",0,Z136),"0")+IFERROR(IF(Z137="",0,Z137),"0")</f>
        <v>0.13671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65">
        <f>IFERROR(SUM(X136:X137),"0")</f>
        <v>53</v>
      </c>
      <c r="Y139" s="565">
        <f>IFERROR(SUM(Y136:Y137),"0")</f>
        <v>55.440000000000005</v>
      </c>
      <c r="Z139" s="37"/>
      <c r="AA139" s="566"/>
      <c r="AB139" s="566"/>
      <c r="AC139" s="566"/>
    </row>
    <row r="140" spans="1:68" ht="16.5" customHeight="1" x14ac:dyDescent="0.25">
      <c r="A140" s="580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70</v>
      </c>
      <c r="X142" s="563">
        <v>178</v>
      </c>
      <c r="Y142" s="564">
        <f>IFERROR(IF(X142="",0,CEILING((X142/$H142),1)*$H142),"")</f>
        <v>180</v>
      </c>
      <c r="Z142" s="36">
        <f>IFERROR(IF(Y142=0,"",ROUNDUP(Y142/H142,0)*0.00902),"")</f>
        <v>0.40590000000000004</v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187.345</v>
      </c>
      <c r="BN142" s="64">
        <f>IFERROR(Y142*I142/H142,"0")</f>
        <v>189.45</v>
      </c>
      <c r="BO142" s="64">
        <f>IFERROR(1/J142*(X142/H142),"0")</f>
        <v>0.33712121212121215</v>
      </c>
      <c r="BP142" s="64">
        <f>IFERROR(1/J142*(Y142/H142),"0")</f>
        <v>0.34090909090909094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65">
        <f>IFERROR(X142/H142,"0")</f>
        <v>44.5</v>
      </c>
      <c r="Y143" s="565">
        <f>IFERROR(Y142/H142,"0")</f>
        <v>45</v>
      </c>
      <c r="Z143" s="565">
        <f>IFERROR(IF(Z142="",0,Z142),"0")</f>
        <v>0.40590000000000004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65">
        <f>IFERROR(SUM(X142:X142),"0")</f>
        <v>178</v>
      </c>
      <c r="Y144" s="565">
        <f>IFERROR(SUM(Y142:Y142),"0")</f>
        <v>180</v>
      </c>
      <c r="Z144" s="37"/>
      <c r="AA144" s="566"/>
      <c r="AB144" s="566"/>
      <c r="AC144" s="566"/>
    </row>
    <row r="145" spans="1:68" ht="14.25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72</v>
      </c>
      <c r="Q149" s="578"/>
      <c r="R149" s="578"/>
      <c r="S149" s="578"/>
      <c r="T149" s="578"/>
      <c r="U149" s="578"/>
      <c r="V149" s="579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72</v>
      </c>
      <c r="Q150" s="578"/>
      <c r="R150" s="578"/>
      <c r="S150" s="578"/>
      <c r="T150" s="578"/>
      <c r="U150" s="578"/>
      <c r="V150" s="579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258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259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139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72</v>
      </c>
      <c r="Q155" s="578"/>
      <c r="R155" s="578"/>
      <c r="S155" s="578"/>
      <c r="T155" s="578"/>
      <c r="U155" s="578"/>
      <c r="V155" s="579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72</v>
      </c>
      <c r="Q156" s="578"/>
      <c r="R156" s="578"/>
      <c r="S156" s="578"/>
      <c r="T156" s="578"/>
      <c r="U156" s="578"/>
      <c r="V156" s="579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70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70</v>
      </c>
      <c r="X161" s="563">
        <v>35</v>
      </c>
      <c r="Y161" s="564">
        <f t="shared" si="21"/>
        <v>35.700000000000003</v>
      </c>
      <c r="Z161" s="36">
        <f>IFERROR(IF(Y161=0,"",ROUNDUP(Y161/H161,0)*0.00502),"")</f>
        <v>8.5339999999999999E-2</v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37.166666666666664</v>
      </c>
      <c r="BN161" s="64">
        <f t="shared" si="23"/>
        <v>37.910000000000004</v>
      </c>
      <c r="BO161" s="64">
        <f t="shared" si="24"/>
        <v>7.1225071225071226E-2</v>
      </c>
      <c r="BP161" s="64">
        <f t="shared" si="25"/>
        <v>7.2649572649572655E-2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70</v>
      </c>
      <c r="X164" s="563">
        <v>91</v>
      </c>
      <c r="Y164" s="564">
        <f t="shared" si="21"/>
        <v>92.4</v>
      </c>
      <c r="Z164" s="36">
        <f>IFERROR(IF(Y164=0,"",ROUNDUP(Y164/H164,0)*0.00502),"")</f>
        <v>0.22088000000000002</v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95.333333333333343</v>
      </c>
      <c r="BN164" s="64">
        <f t="shared" si="23"/>
        <v>96.800000000000011</v>
      </c>
      <c r="BO164" s="64">
        <f t="shared" si="24"/>
        <v>0.18518518518518517</v>
      </c>
      <c r="BP164" s="64">
        <f t="shared" si="25"/>
        <v>0.18803418803418806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72</v>
      </c>
      <c r="Q167" s="578"/>
      <c r="R167" s="578"/>
      <c r="S167" s="578"/>
      <c r="T167" s="578"/>
      <c r="U167" s="578"/>
      <c r="V167" s="579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59.999999999999993</v>
      </c>
      <c r="Y167" s="565">
        <f>IFERROR(Y158/H158,"0")+IFERROR(Y159/H159,"0")+IFERROR(Y160/H160,"0")+IFERROR(Y161/H161,"0")+IFERROR(Y162/H162,"0")+IFERROR(Y163/H163,"0")+IFERROR(Y164/H164,"0")+IFERROR(Y165/H165,"0")+IFERROR(Y166/H166,"0")</f>
        <v>61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0.30622000000000005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72</v>
      </c>
      <c r="Q168" s="578"/>
      <c r="R168" s="578"/>
      <c r="S168" s="578"/>
      <c r="T168" s="578"/>
      <c r="U168" s="578"/>
      <c r="V168" s="579"/>
      <c r="W168" s="37" t="s">
        <v>70</v>
      </c>
      <c r="X168" s="565">
        <f>IFERROR(SUM(X158:X166),"0")</f>
        <v>126</v>
      </c>
      <c r="Y168" s="565">
        <f>IFERROR(SUM(Y158:Y166),"0")</f>
        <v>128.10000000000002</v>
      </c>
      <c r="Z168" s="37"/>
      <c r="AA168" s="566"/>
      <c r="AB168" s="566"/>
      <c r="AC168" s="566"/>
    </row>
    <row r="169" spans="1:68" ht="14.25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70</v>
      </c>
      <c r="X170" s="563">
        <v>1</v>
      </c>
      <c r="Y170" s="564">
        <f>IFERROR(IF(X170="",0,CEILING((X170/$H170),1)*$H170),"")</f>
        <v>1.26</v>
      </c>
      <c r="Z170" s="36">
        <f>IFERROR(IF(Y170=0,"",ROUNDUP(Y170/H170,0)*0.0059),"")</f>
        <v>5.8999999999999999E-3</v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1.1507936507936507</v>
      </c>
      <c r="BN170" s="64">
        <f>IFERROR(Y170*I170/H170,"0")</f>
        <v>1.45</v>
      </c>
      <c r="BO170" s="64">
        <f>IFERROR(1/J170*(X170/H170),"0")</f>
        <v>3.6743092298647849E-3</v>
      </c>
      <c r="BP170" s="64">
        <f>IFERROR(1/J170*(Y170/H170),"0")</f>
        <v>4.6296296296296294E-3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72</v>
      </c>
      <c r="Q173" s="578"/>
      <c r="R173" s="578"/>
      <c r="S173" s="578"/>
      <c r="T173" s="578"/>
      <c r="U173" s="578"/>
      <c r="V173" s="579"/>
      <c r="W173" s="37" t="s">
        <v>73</v>
      </c>
      <c r="X173" s="565">
        <f>IFERROR(X170/H170,"0")+IFERROR(X171/H171,"0")+IFERROR(X172/H172,"0")</f>
        <v>0.79365079365079361</v>
      </c>
      <c r="Y173" s="565">
        <f>IFERROR(Y170/H170,"0")+IFERROR(Y171/H171,"0")+IFERROR(Y172/H172,"0")</f>
        <v>1</v>
      </c>
      <c r="Z173" s="565">
        <f>IFERROR(IF(Z170="",0,Z170),"0")+IFERROR(IF(Z171="",0,Z171),"0")+IFERROR(IF(Z172="",0,Z172),"0")</f>
        <v>5.8999999999999999E-3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72</v>
      </c>
      <c r="Q174" s="578"/>
      <c r="R174" s="578"/>
      <c r="S174" s="578"/>
      <c r="T174" s="578"/>
      <c r="U174" s="578"/>
      <c r="V174" s="579"/>
      <c r="W174" s="37" t="s">
        <v>70</v>
      </c>
      <c r="X174" s="565">
        <f>IFERROR(SUM(X170:X172),"0")</f>
        <v>1</v>
      </c>
      <c r="Y174" s="565">
        <f>IFERROR(SUM(Y170:Y172),"0")</f>
        <v>1.26</v>
      </c>
      <c r="Z174" s="37"/>
      <c r="AA174" s="566"/>
      <c r="AB174" s="566"/>
      <c r="AC174" s="566"/>
    </row>
    <row r="175" spans="1:68" ht="14.25" customHeight="1" x14ac:dyDescent="0.25">
      <c r="A175" s="575" t="s">
        <v>296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299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72</v>
      </c>
      <c r="Q183" s="578"/>
      <c r="R183" s="578"/>
      <c r="S183" s="578"/>
      <c r="T183" s="578"/>
      <c r="U183" s="578"/>
      <c r="V183" s="579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72</v>
      </c>
      <c r="Q184" s="578"/>
      <c r="R184" s="578"/>
      <c r="S184" s="578"/>
      <c r="T184" s="578"/>
      <c r="U184" s="578"/>
      <c r="V184" s="579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139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70</v>
      </c>
      <c r="X191" s="563">
        <v>30</v>
      </c>
      <c r="Y191" s="564">
        <f t="shared" ref="Y191:Y198" si="26">IFERROR(IF(X191="",0,CEILING((X191/$H191),1)*$H191),"")</f>
        <v>32.400000000000006</v>
      </c>
      <c r="Z191" s="36">
        <f>IFERROR(IF(Y191=0,"",ROUNDUP(Y191/H191,0)*0.00902),"")</f>
        <v>5.4120000000000001E-2</v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31.166666666666668</v>
      </c>
      <c r="BN191" s="64">
        <f t="shared" ref="BN191:BN198" si="28">IFERROR(Y191*I191/H191,"0")</f>
        <v>33.660000000000004</v>
      </c>
      <c r="BO191" s="64">
        <f t="shared" ref="BO191:BO198" si="29">IFERROR(1/J191*(X191/H191),"0")</f>
        <v>4.208754208754209E-2</v>
      </c>
      <c r="BP191" s="64">
        <f t="shared" ref="BP191:BP198" si="30">IFERROR(1/J191*(Y191/H191),"0")</f>
        <v>4.5454545454545463E-2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70</v>
      </c>
      <c r="X192" s="563">
        <v>6</v>
      </c>
      <c r="Y192" s="564">
        <f t="shared" si="26"/>
        <v>10.8</v>
      </c>
      <c r="Z192" s="36">
        <f>IFERROR(IF(Y192=0,"",ROUNDUP(Y192/H192,0)*0.00902),"")</f>
        <v>1.804E-2</v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6.2333333333333334</v>
      </c>
      <c r="BN192" s="64">
        <f t="shared" si="28"/>
        <v>11.22</v>
      </c>
      <c r="BO192" s="64">
        <f t="shared" si="29"/>
        <v>8.4175084175084156E-3</v>
      </c>
      <c r="BP192" s="64">
        <f t="shared" si="30"/>
        <v>1.5151515151515152E-2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70</v>
      </c>
      <c r="X195" s="563">
        <v>60</v>
      </c>
      <c r="Y195" s="564">
        <f t="shared" si="26"/>
        <v>61.2</v>
      </c>
      <c r="Z195" s="36">
        <f>IFERROR(IF(Y195=0,"",ROUNDUP(Y195/H195,0)*0.00502),"")</f>
        <v>0.17068</v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64.333333333333329</v>
      </c>
      <c r="BN195" s="64">
        <f t="shared" si="28"/>
        <v>65.62</v>
      </c>
      <c r="BO195" s="64">
        <f t="shared" si="29"/>
        <v>0.14245014245014248</v>
      </c>
      <c r="BP195" s="64">
        <f t="shared" si="30"/>
        <v>0.14529914529914531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70</v>
      </c>
      <c r="X196" s="563">
        <v>48</v>
      </c>
      <c r="Y196" s="564">
        <f t="shared" si="26"/>
        <v>48.6</v>
      </c>
      <c r="Z196" s="36">
        <f>IFERROR(IF(Y196=0,"",ROUNDUP(Y196/H196,0)*0.00502),"")</f>
        <v>0.13553999999999999</v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50.666666666666657</v>
      </c>
      <c r="BN196" s="64">
        <f t="shared" si="28"/>
        <v>51.3</v>
      </c>
      <c r="BO196" s="64">
        <f t="shared" si="29"/>
        <v>0.11396011396011396</v>
      </c>
      <c r="BP196" s="64">
        <f t="shared" si="30"/>
        <v>0.11538461538461539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72</v>
      </c>
      <c r="Q199" s="578"/>
      <c r="R199" s="578"/>
      <c r="S199" s="578"/>
      <c r="T199" s="578"/>
      <c r="U199" s="578"/>
      <c r="V199" s="579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66.666666666666657</v>
      </c>
      <c r="Y199" s="565">
        <f>IFERROR(Y191/H191,"0")+IFERROR(Y192/H192,"0")+IFERROR(Y193/H193,"0")+IFERROR(Y194/H194,"0")+IFERROR(Y195/H195,"0")+IFERROR(Y196/H196,"0")+IFERROR(Y197/H197,"0")+IFERROR(Y198/H198,"0")</f>
        <v>69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0.37837999999999999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72</v>
      </c>
      <c r="Q200" s="578"/>
      <c r="R200" s="578"/>
      <c r="S200" s="578"/>
      <c r="T200" s="578"/>
      <c r="U200" s="578"/>
      <c r="V200" s="579"/>
      <c r="W200" s="37" t="s">
        <v>70</v>
      </c>
      <c r="X200" s="565">
        <f>IFERROR(SUM(X191:X198),"0")</f>
        <v>144</v>
      </c>
      <c r="Y200" s="565">
        <f>IFERROR(SUM(Y191:Y198),"0")</f>
        <v>153</v>
      </c>
      <c r="Z200" s="37"/>
      <c r="AA200" s="566"/>
      <c r="AB200" s="566"/>
      <c r="AC200" s="566"/>
    </row>
    <row r="201" spans="1:68" ht="14.25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70</v>
      </c>
      <c r="X207" s="563">
        <v>166</v>
      </c>
      <c r="Y207" s="564">
        <f t="shared" si="31"/>
        <v>168</v>
      </c>
      <c r="Z207" s="36">
        <f t="shared" si="36"/>
        <v>0.45569999999999999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183.43</v>
      </c>
      <c r="BN207" s="64">
        <f t="shared" si="33"/>
        <v>185.64000000000001</v>
      </c>
      <c r="BO207" s="64">
        <f t="shared" si="34"/>
        <v>0.38003663003663007</v>
      </c>
      <c r="BP207" s="64">
        <f t="shared" si="35"/>
        <v>0.38461538461538464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70</v>
      </c>
      <c r="X208" s="563">
        <v>159</v>
      </c>
      <c r="Y208" s="564">
        <f t="shared" si="31"/>
        <v>160.79999999999998</v>
      </c>
      <c r="Z208" s="36">
        <f t="shared" si="36"/>
        <v>0.43617</v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175.69500000000002</v>
      </c>
      <c r="BN208" s="64">
        <f t="shared" si="33"/>
        <v>177.684</v>
      </c>
      <c r="BO208" s="64">
        <f t="shared" si="34"/>
        <v>0.36401098901098905</v>
      </c>
      <c r="BP208" s="64">
        <f t="shared" si="35"/>
        <v>0.36813186813186816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72</v>
      </c>
      <c r="Q211" s="578"/>
      <c r="R211" s="578"/>
      <c r="S211" s="578"/>
      <c r="T211" s="578"/>
      <c r="U211" s="578"/>
      <c r="V211" s="579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135.41666666666669</v>
      </c>
      <c r="Y211" s="565">
        <f>IFERROR(Y202/H202,"0")+IFERROR(Y203/H203,"0")+IFERROR(Y204/H204,"0")+IFERROR(Y205/H205,"0")+IFERROR(Y206/H206,"0")+IFERROR(Y207/H207,"0")+IFERROR(Y208/H208,"0")+IFERROR(Y209/H209,"0")+IFERROR(Y210/H210,"0")</f>
        <v>137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0.89186999999999994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72</v>
      </c>
      <c r="Q212" s="578"/>
      <c r="R212" s="578"/>
      <c r="S212" s="578"/>
      <c r="T212" s="578"/>
      <c r="U212" s="578"/>
      <c r="V212" s="579"/>
      <c r="W212" s="37" t="s">
        <v>70</v>
      </c>
      <c r="X212" s="565">
        <f>IFERROR(SUM(X202:X210),"0")</f>
        <v>325</v>
      </c>
      <c r="Y212" s="565">
        <f>IFERROR(SUM(Y202:Y210),"0")</f>
        <v>328.79999999999995</v>
      </c>
      <c r="Z212" s="37"/>
      <c r="AA212" s="566"/>
      <c r="AB212" s="566"/>
      <c r="AC212" s="566"/>
    </row>
    <row r="213" spans="1:68" ht="14.25" customHeight="1" x14ac:dyDescent="0.25">
      <c r="A213" s="575" t="s">
        <v>174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0" t="s">
        <v>360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72</v>
      </c>
      <c r="Q227" s="578"/>
      <c r="R227" s="578"/>
      <c r="S227" s="578"/>
      <c r="T227" s="578"/>
      <c r="U227" s="578"/>
      <c r="V227" s="579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72</v>
      </c>
      <c r="Q228" s="578"/>
      <c r="R228" s="578"/>
      <c r="S228" s="578"/>
      <c r="T228" s="578"/>
      <c r="U228" s="578"/>
      <c r="V228" s="579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5" t="s">
        <v>139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383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2" t="s">
        <v>386</v>
      </c>
      <c r="Q235" s="568"/>
      <c r="R235" s="568"/>
      <c r="S235" s="568"/>
      <c r="T235" s="569"/>
      <c r="U235" s="34"/>
      <c r="V235" s="34"/>
      <c r="W235" s="35" t="s">
        <v>70</v>
      </c>
      <c r="X235" s="563">
        <v>10</v>
      </c>
      <c r="Y235" s="564">
        <f>IFERROR(IF(X235="",0,CEILING((X235/$H235),1)*$H235),"")</f>
        <v>10.8</v>
      </c>
      <c r="Z235" s="36">
        <f>IFERROR(IF(Y235=0,"",ROUNDUP(Y235/H235,0)*0.0059),"")</f>
        <v>3.5400000000000001E-2</v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10.972222222222221</v>
      </c>
      <c r="BN235" s="64">
        <f>IFERROR(Y235*I235/H235,"0")</f>
        <v>11.850000000000001</v>
      </c>
      <c r="BO235" s="64">
        <f>IFERROR(1/J235*(X235/H235),"0")</f>
        <v>2.5720164609053495E-2</v>
      </c>
      <c r="BP235" s="64">
        <f>IFERROR(1/J235*(Y235/H235),"0")</f>
        <v>2.7777777777777776E-2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72</v>
      </c>
      <c r="Q236" s="578"/>
      <c r="R236" s="578"/>
      <c r="S236" s="578"/>
      <c r="T236" s="578"/>
      <c r="U236" s="578"/>
      <c r="V236" s="579"/>
      <c r="W236" s="37" t="s">
        <v>73</v>
      </c>
      <c r="X236" s="565">
        <f>IFERROR(X235/H235,"0")</f>
        <v>5.5555555555555554</v>
      </c>
      <c r="Y236" s="565">
        <f>IFERROR(Y235/H235,"0")</f>
        <v>6</v>
      </c>
      <c r="Z236" s="565">
        <f>IFERROR(IF(Z235="",0,Z235),"0")</f>
        <v>3.5400000000000001E-2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72</v>
      </c>
      <c r="Q237" s="578"/>
      <c r="R237" s="578"/>
      <c r="S237" s="578"/>
      <c r="T237" s="578"/>
      <c r="U237" s="578"/>
      <c r="V237" s="579"/>
      <c r="W237" s="37" t="s">
        <v>70</v>
      </c>
      <c r="X237" s="565">
        <f>IFERROR(SUM(X235:X235),"0")</f>
        <v>10</v>
      </c>
      <c r="Y237" s="565">
        <f>IFERROR(SUM(Y235:Y235),"0")</f>
        <v>10.8</v>
      </c>
      <c r="Z237" s="37"/>
      <c r="AA237" s="566"/>
      <c r="AB237" s="566"/>
      <c r="AC237" s="566"/>
    </row>
    <row r="238" spans="1:68" ht="14.25" customHeight="1" x14ac:dyDescent="0.25">
      <c r="A238" s="575" t="s">
        <v>388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0" t="s">
        <v>394</v>
      </c>
      <c r="Q240" s="568"/>
      <c r="R240" s="568"/>
      <c r="S240" s="568"/>
      <c r="T240" s="569"/>
      <c r="U240" s="34"/>
      <c r="V240" s="34"/>
      <c r="W240" s="35" t="s">
        <v>70</v>
      </c>
      <c r="X240" s="563">
        <v>5</v>
      </c>
      <c r="Y240" s="564">
        <f>IFERROR(IF(X240="",0,CEILING((X240/$H240),1)*$H240),"")</f>
        <v>5.4</v>
      </c>
      <c r="Z240" s="36">
        <f>IFERROR(IF(Y240=0,"",ROUNDUP(Y240/H240,0)*0.0059),"")</f>
        <v>1.77E-2</v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5.4861111111111107</v>
      </c>
      <c r="BN240" s="64">
        <f>IFERROR(Y240*I240/H240,"0")</f>
        <v>5.9250000000000007</v>
      </c>
      <c r="BO240" s="64">
        <f>IFERROR(1/J240*(X240/H240),"0")</f>
        <v>1.2860082304526748E-2</v>
      </c>
      <c r="BP240" s="64">
        <f>IFERROR(1/J240*(Y240/H240),"0")</f>
        <v>1.3888888888888888E-2</v>
      </c>
    </row>
    <row r="241" spans="1:68" ht="27" customHeight="1" x14ac:dyDescent="0.25">
      <c r="A241" s="54" t="s">
        <v>395</v>
      </c>
      <c r="B241" s="54" t="s">
        <v>396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70</v>
      </c>
      <c r="X241" s="563">
        <v>6</v>
      </c>
      <c r="Y241" s="564">
        <f>IFERROR(IF(X241="",0,CEILING((X241/$H241),1)*$H241),"")</f>
        <v>6.3</v>
      </c>
      <c r="Z241" s="36">
        <f>IFERROR(IF(Y241=0,"",ROUNDUP(Y241/H241,0)*0.0059),"")</f>
        <v>4.1299999999999996E-2</v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7.2666666666666675</v>
      </c>
      <c r="BN241" s="64">
        <f>IFERROR(Y241*I241/H241,"0")</f>
        <v>7.63</v>
      </c>
      <c r="BO241" s="64">
        <f>IFERROR(1/J241*(X241/H241),"0")</f>
        <v>3.0864197530864192E-2</v>
      </c>
      <c r="BP241" s="64">
        <f>IFERROR(1/J241*(Y241/H241),"0")</f>
        <v>3.2407407407407406E-2</v>
      </c>
    </row>
    <row r="242" spans="1:68" ht="27" customHeight="1" x14ac:dyDescent="0.25">
      <c r="A242" s="54" t="s">
        <v>397</v>
      </c>
      <c r="B242" s="54" t="s">
        <v>398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70</v>
      </c>
      <c r="X242" s="563">
        <v>4</v>
      </c>
      <c r="Y242" s="564">
        <f>IFERROR(IF(X242="",0,CEILING((X242/$H242),1)*$H242),"")</f>
        <v>4.95</v>
      </c>
      <c r="Z242" s="36">
        <f>IFERROR(IF(Y242=0,"",ROUNDUP(Y242/H242,0)*0.0059),"")</f>
        <v>2.9499999999999998E-2</v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4.7676767676767673</v>
      </c>
      <c r="BN242" s="64">
        <f>IFERROR(Y242*I242/H242,"0")</f>
        <v>5.9</v>
      </c>
      <c r="BO242" s="64">
        <f>IFERROR(1/J242*(X242/H242),"0")</f>
        <v>1.8705574261129818E-2</v>
      </c>
      <c r="BP242" s="64">
        <f>IFERROR(1/J242*(Y242/H242),"0")</f>
        <v>2.3148148148148147E-2</v>
      </c>
    </row>
    <row r="243" spans="1:68" ht="27" customHeight="1" x14ac:dyDescent="0.25">
      <c r="A243" s="54" t="s">
        <v>399</v>
      </c>
      <c r="B243" s="54" t="s">
        <v>400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72</v>
      </c>
      <c r="Q244" s="578"/>
      <c r="R244" s="578"/>
      <c r="S244" s="578"/>
      <c r="T244" s="578"/>
      <c r="U244" s="578"/>
      <c r="V244" s="579"/>
      <c r="W244" s="37" t="s">
        <v>73</v>
      </c>
      <c r="X244" s="565">
        <f>IFERROR(X239/H239,"0")+IFERROR(X240/H240,"0")+IFERROR(X241/H241,"0")+IFERROR(X242/H242,"0")+IFERROR(X243/H243,"0")</f>
        <v>13.484848484848484</v>
      </c>
      <c r="Y244" s="565">
        <f>IFERROR(Y239/H239,"0")+IFERROR(Y240/H240,"0")+IFERROR(Y241/H241,"0")+IFERROR(Y242/H242,"0")+IFERROR(Y243/H243,"0")</f>
        <v>15</v>
      </c>
      <c r="Z244" s="565">
        <f>IFERROR(IF(Z239="",0,Z239),"0")+IFERROR(IF(Z240="",0,Z240),"0")+IFERROR(IF(Z241="",0,Z241),"0")+IFERROR(IF(Z242="",0,Z242),"0")+IFERROR(IF(Z243="",0,Z243),"0")</f>
        <v>8.8499999999999995E-2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72</v>
      </c>
      <c r="Q245" s="578"/>
      <c r="R245" s="578"/>
      <c r="S245" s="578"/>
      <c r="T245" s="578"/>
      <c r="U245" s="578"/>
      <c r="V245" s="579"/>
      <c r="W245" s="37" t="s">
        <v>70</v>
      </c>
      <c r="X245" s="565">
        <f>IFERROR(SUM(X239:X243),"0")</f>
        <v>15</v>
      </c>
      <c r="Y245" s="565">
        <f>IFERROR(SUM(Y239:Y243),"0")</f>
        <v>16.649999999999999</v>
      </c>
      <c r="Z245" s="37"/>
      <c r="AA245" s="566"/>
      <c r="AB245" s="566"/>
      <c r="AC245" s="566"/>
    </row>
    <row r="246" spans="1:68" ht="16.5" customHeight="1" x14ac:dyDescent="0.25">
      <c r="A246" s="580" t="s">
        <v>401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402</v>
      </c>
      <c r="B248" s="54" t="s">
        <v>403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405</v>
      </c>
      <c r="B249" s="54" t="s">
        <v>406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408</v>
      </c>
      <c r="B250" s="54" t="s">
        <v>409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411</v>
      </c>
      <c r="B251" s="54" t="s">
        <v>412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414</v>
      </c>
      <c r="B252" s="54" t="s">
        <v>415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72</v>
      </c>
      <c r="Q253" s="578"/>
      <c r="R253" s="578"/>
      <c r="S253" s="578"/>
      <c r="T253" s="578"/>
      <c r="U253" s="578"/>
      <c r="V253" s="579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72</v>
      </c>
      <c r="Q254" s="578"/>
      <c r="R254" s="578"/>
      <c r="S254" s="578"/>
      <c r="T254" s="578"/>
      <c r="U254" s="578"/>
      <c r="V254" s="579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417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418</v>
      </c>
      <c r="B257" s="54" t="s">
        <v>419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420</v>
      </c>
      <c r="B258" s="54" t="s">
        <v>421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423</v>
      </c>
      <c r="B259" s="54" t="s">
        <v>424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426</v>
      </c>
      <c r="B260" s="54" t="s">
        <v>427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9" t="s">
        <v>428</v>
      </c>
      <c r="Q260" s="568"/>
      <c r="R260" s="568"/>
      <c r="S260" s="568"/>
      <c r="T260" s="569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72</v>
      </c>
      <c r="Q261" s="578"/>
      <c r="R261" s="578"/>
      <c r="S261" s="578"/>
      <c r="T261" s="578"/>
      <c r="U261" s="578"/>
      <c r="V261" s="579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72</v>
      </c>
      <c r="Q262" s="578"/>
      <c r="R262" s="578"/>
      <c r="S262" s="578"/>
      <c r="T262" s="578"/>
      <c r="U262" s="578"/>
      <c r="V262" s="579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430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431</v>
      </c>
      <c r="B265" s="54" t="s">
        <v>432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434</v>
      </c>
      <c r="B266" s="54" t="s">
        <v>435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70</v>
      </c>
      <c r="X266" s="563">
        <v>20</v>
      </c>
      <c r="Y266" s="564">
        <f>IFERROR(IF(X266="",0,CEILING((X266/$H266),1)*$H266),"")</f>
        <v>21.599999999999998</v>
      </c>
      <c r="Z266" s="36">
        <f>IFERROR(IF(Y266=0,"",ROUNDUP(Y266/H266,0)*0.00651),"")</f>
        <v>5.8590000000000003E-2</v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22.100000000000005</v>
      </c>
      <c r="BN266" s="64">
        <f>IFERROR(Y266*I266/H266,"0")</f>
        <v>23.868000000000002</v>
      </c>
      <c r="BO266" s="64">
        <f>IFERROR(1/J266*(X266/H266),"0")</f>
        <v>4.5787545787545791E-2</v>
      </c>
      <c r="BP266" s="64">
        <f>IFERROR(1/J266*(Y266/H266),"0")</f>
        <v>4.9450549450549455E-2</v>
      </c>
    </row>
    <row r="267" spans="1:68" ht="37.5" customHeight="1" x14ac:dyDescent="0.25">
      <c r="A267" s="54" t="s">
        <v>437</v>
      </c>
      <c r="B267" s="54" t="s">
        <v>438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70</v>
      </c>
      <c r="X267" s="563">
        <v>35</v>
      </c>
      <c r="Y267" s="564">
        <f>IFERROR(IF(X267="",0,CEILING((X267/$H267),1)*$H267),"")</f>
        <v>36</v>
      </c>
      <c r="Z267" s="36">
        <f>IFERROR(IF(Y267=0,"",ROUNDUP(Y267/H267,0)*0.00651),"")</f>
        <v>9.7650000000000001E-2</v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37.625</v>
      </c>
      <c r="BN267" s="64">
        <f>IFERROR(Y267*I267/H267,"0")</f>
        <v>38.700000000000003</v>
      </c>
      <c r="BO267" s="64">
        <f>IFERROR(1/J267*(X267/H267),"0")</f>
        <v>8.0128205128205135E-2</v>
      </c>
      <c r="BP267" s="64">
        <f>IFERROR(1/J267*(Y267/H267),"0")</f>
        <v>8.241758241758243E-2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72</v>
      </c>
      <c r="Q268" s="578"/>
      <c r="R268" s="578"/>
      <c r="S268" s="578"/>
      <c r="T268" s="578"/>
      <c r="U268" s="578"/>
      <c r="V268" s="579"/>
      <c r="W268" s="37" t="s">
        <v>73</v>
      </c>
      <c r="X268" s="565">
        <f>IFERROR(X265/H265,"0")+IFERROR(X266/H266,"0")+IFERROR(X267/H267,"0")</f>
        <v>22.916666666666668</v>
      </c>
      <c r="Y268" s="565">
        <f>IFERROR(Y265/H265,"0")+IFERROR(Y266/H266,"0")+IFERROR(Y267/H267,"0")</f>
        <v>24</v>
      </c>
      <c r="Z268" s="565">
        <f>IFERROR(IF(Z265="",0,Z265),"0")+IFERROR(IF(Z266="",0,Z266),"0")+IFERROR(IF(Z267="",0,Z267),"0")</f>
        <v>0.15623999999999999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72</v>
      </c>
      <c r="Q269" s="578"/>
      <c r="R269" s="578"/>
      <c r="S269" s="578"/>
      <c r="T269" s="578"/>
      <c r="U269" s="578"/>
      <c r="V269" s="579"/>
      <c r="W269" s="37" t="s">
        <v>70</v>
      </c>
      <c r="X269" s="565">
        <f>IFERROR(SUM(X265:X267),"0")</f>
        <v>55</v>
      </c>
      <c r="Y269" s="565">
        <f>IFERROR(SUM(Y265:Y267),"0")</f>
        <v>57.599999999999994</v>
      </c>
      <c r="Z269" s="37"/>
      <c r="AA269" s="566"/>
      <c r="AB269" s="566"/>
      <c r="AC269" s="566"/>
    </row>
    <row r="270" spans="1:68" ht="16.5" customHeight="1" x14ac:dyDescent="0.25">
      <c r="A270" s="580" t="s">
        <v>440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441</v>
      </c>
      <c r="B272" s="54" t="s">
        <v>442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444</v>
      </c>
      <c r="B276" s="54" t="s">
        <v>445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72</v>
      </c>
      <c r="Q277" s="578"/>
      <c r="R277" s="578"/>
      <c r="S277" s="578"/>
      <c r="T277" s="578"/>
      <c r="U277" s="578"/>
      <c r="V277" s="579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72</v>
      </c>
      <c r="Q278" s="578"/>
      <c r="R278" s="578"/>
      <c r="S278" s="578"/>
      <c r="T278" s="578"/>
      <c r="U278" s="578"/>
      <c r="V278" s="579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447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448</v>
      </c>
      <c r="B281" s="54" t="s">
        <v>449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452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453</v>
      </c>
      <c r="B286" s="54" t="s">
        <v>454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456</v>
      </c>
      <c r="B287" s="54" t="s">
        <v>457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456</v>
      </c>
      <c r="B288" s="54" t="s">
        <v>459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72</v>
      </c>
      <c r="Q292" s="578"/>
      <c r="R292" s="578"/>
      <c r="S292" s="578"/>
      <c r="T292" s="578"/>
      <c r="U292" s="578"/>
      <c r="V292" s="579"/>
      <c r="W292" s="37" t="s">
        <v>73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72</v>
      </c>
      <c r="Q293" s="578"/>
      <c r="R293" s="578"/>
      <c r="S293" s="578"/>
      <c r="T293" s="578"/>
      <c r="U293" s="578"/>
      <c r="V293" s="579"/>
      <c r="W293" s="37" t="s">
        <v>70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70</v>
      </c>
      <c r="X296" s="563">
        <v>420</v>
      </c>
      <c r="Y296" s="564">
        <f t="shared" si="47"/>
        <v>420</v>
      </c>
      <c r="Z296" s="36">
        <f>IFERROR(IF(Y296=0,"",ROUNDUP(Y296/H296,0)*0.00902),"")</f>
        <v>0.90200000000000002</v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446.99999999999994</v>
      </c>
      <c r="BN296" s="64">
        <f t="shared" si="49"/>
        <v>446.99999999999994</v>
      </c>
      <c r="BO296" s="64">
        <f t="shared" si="50"/>
        <v>0.75757575757575757</v>
      </c>
      <c r="BP296" s="64">
        <f t="shared" si="51"/>
        <v>0.75757575757575757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70</v>
      </c>
      <c r="X299" s="563">
        <v>13</v>
      </c>
      <c r="Y299" s="564">
        <f t="shared" si="47"/>
        <v>14.700000000000001</v>
      </c>
      <c r="Z299" s="36">
        <f>IFERROR(IF(Y299=0,"",ROUNDUP(Y299/H299,0)*0.00502),"")</f>
        <v>3.5140000000000005E-2</v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13.619047619047619</v>
      </c>
      <c r="BN299" s="64">
        <f t="shared" si="49"/>
        <v>15.4</v>
      </c>
      <c r="BO299" s="64">
        <f t="shared" si="50"/>
        <v>2.6455026455026454E-2</v>
      </c>
      <c r="BP299" s="64">
        <f t="shared" si="51"/>
        <v>2.9914529914529919E-2</v>
      </c>
    </row>
    <row r="300" spans="1:68" ht="27" customHeight="1" x14ac:dyDescent="0.25">
      <c r="A300" s="54" t="s">
        <v>484</v>
      </c>
      <c r="B300" s="54" t="s">
        <v>485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70</v>
      </c>
      <c r="X301" s="563">
        <v>25</v>
      </c>
      <c r="Y301" s="564">
        <f t="shared" si="47"/>
        <v>25.2</v>
      </c>
      <c r="Z301" s="36">
        <f>IFERROR(IF(Y301=0,"",ROUNDUP(Y301/H301,0)*0.00651),"")</f>
        <v>9.1139999999999999E-2</v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28.166666666666668</v>
      </c>
      <c r="BN301" s="64">
        <f t="shared" si="49"/>
        <v>28.391999999999999</v>
      </c>
      <c r="BO301" s="64">
        <f t="shared" si="50"/>
        <v>7.6312576312576319E-2</v>
      </c>
      <c r="BP301" s="64">
        <f t="shared" si="51"/>
        <v>7.6923076923076927E-2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72</v>
      </c>
      <c r="Q302" s="578"/>
      <c r="R302" s="578"/>
      <c r="S302" s="578"/>
      <c r="T302" s="578"/>
      <c r="U302" s="578"/>
      <c r="V302" s="579"/>
      <c r="W302" s="37" t="s">
        <v>73</v>
      </c>
      <c r="X302" s="565">
        <f>IFERROR(X295/H295,"0")+IFERROR(X296/H296,"0")+IFERROR(X297/H297,"0")+IFERROR(X298/H298,"0")+IFERROR(X299/H299,"0")+IFERROR(X300/H300,"0")+IFERROR(X301/H301,"0")</f>
        <v>120.07936507936508</v>
      </c>
      <c r="Y302" s="565">
        <f>IFERROR(Y295/H295,"0")+IFERROR(Y296/H296,"0")+IFERROR(Y297/H297,"0")+IFERROR(Y298/H298,"0")+IFERROR(Y299/H299,"0")+IFERROR(Y300/H300,"0")+IFERROR(Y301/H301,"0")</f>
        <v>121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1.0282800000000001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72</v>
      </c>
      <c r="Q303" s="578"/>
      <c r="R303" s="578"/>
      <c r="S303" s="578"/>
      <c r="T303" s="578"/>
      <c r="U303" s="578"/>
      <c r="V303" s="579"/>
      <c r="W303" s="37" t="s">
        <v>70</v>
      </c>
      <c r="X303" s="565">
        <f>IFERROR(SUM(X295:X301),"0")</f>
        <v>458</v>
      </c>
      <c r="Y303" s="565">
        <f>IFERROR(SUM(Y295:Y301),"0")</f>
        <v>459.9</v>
      </c>
      <c r="Z303" s="37"/>
      <c r="AA303" s="566"/>
      <c r="AB303" s="566"/>
      <c r="AC303" s="566"/>
    </row>
    <row r="304" spans="1:68" ht="14.25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70</v>
      </c>
      <c r="X305" s="563">
        <v>350</v>
      </c>
      <c r="Y305" s="564">
        <f>IFERROR(IF(X305="",0,CEILING((X305/$H305),1)*$H305),"")</f>
        <v>351</v>
      </c>
      <c r="Z305" s="36">
        <f>IFERROR(IF(Y305=0,"",ROUNDUP(Y305/H305,0)*0.01898),"")</f>
        <v>0.85409999999999997</v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373.01923076923077</v>
      </c>
      <c r="BN305" s="64">
        <f>IFERROR(Y305*I305/H305,"0")</f>
        <v>374.08500000000004</v>
      </c>
      <c r="BO305" s="64">
        <f>IFERROR(1/J305*(X305/H305),"0")</f>
        <v>0.70112179487179493</v>
      </c>
      <c r="BP305" s="64">
        <f>IFERROR(1/J305*(Y305/H305),"0")</f>
        <v>0.703125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70</v>
      </c>
      <c r="X308" s="563">
        <v>46</v>
      </c>
      <c r="Y308" s="564">
        <f>IFERROR(IF(X308="",0,CEILING((X308/$H308),1)*$H308),"")</f>
        <v>48</v>
      </c>
      <c r="Z308" s="36">
        <f>IFERROR(IF(Y308=0,"",ROUNDUP(Y308/H308,0)*0.00651),"")</f>
        <v>0.10416</v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49.771999999999998</v>
      </c>
      <c r="BN308" s="64">
        <f>IFERROR(Y308*I308/H308,"0")</f>
        <v>51.936</v>
      </c>
      <c r="BO308" s="64">
        <f>IFERROR(1/J308*(X308/H308),"0")</f>
        <v>8.4249084249084255E-2</v>
      </c>
      <c r="BP308" s="64">
        <f>IFERROR(1/J308*(Y308/H308),"0")</f>
        <v>8.7912087912087919E-2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72</v>
      </c>
      <c r="Q310" s="578"/>
      <c r="R310" s="578"/>
      <c r="S310" s="578"/>
      <c r="T310" s="578"/>
      <c r="U310" s="578"/>
      <c r="V310" s="579"/>
      <c r="W310" s="37" t="s">
        <v>73</v>
      </c>
      <c r="X310" s="565">
        <f>IFERROR(X305/H305,"0")+IFERROR(X306/H306,"0")+IFERROR(X307/H307,"0")+IFERROR(X308/H308,"0")+IFERROR(X309/H309,"0")</f>
        <v>60.205128205128212</v>
      </c>
      <c r="Y310" s="565">
        <f>IFERROR(Y305/H305,"0")+IFERROR(Y306/H306,"0")+IFERROR(Y307/H307,"0")+IFERROR(Y308/H308,"0")+IFERROR(Y309/H309,"0")</f>
        <v>61</v>
      </c>
      <c r="Z310" s="565">
        <f>IFERROR(IF(Z305="",0,Z305),"0")+IFERROR(IF(Z306="",0,Z306),"0")+IFERROR(IF(Z307="",0,Z307),"0")+IFERROR(IF(Z308="",0,Z308),"0")+IFERROR(IF(Z309="",0,Z309),"0")</f>
        <v>0.95826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72</v>
      </c>
      <c r="Q311" s="578"/>
      <c r="R311" s="578"/>
      <c r="S311" s="578"/>
      <c r="T311" s="578"/>
      <c r="U311" s="578"/>
      <c r="V311" s="579"/>
      <c r="W311" s="37" t="s">
        <v>70</v>
      </c>
      <c r="X311" s="565">
        <f>IFERROR(SUM(X305:X309),"0")</f>
        <v>396</v>
      </c>
      <c r="Y311" s="565">
        <f>IFERROR(SUM(Y305:Y309),"0")</f>
        <v>399</v>
      </c>
      <c r="Z311" s="37"/>
      <c r="AA311" s="566"/>
      <c r="AB311" s="566"/>
      <c r="AC311" s="566"/>
    </row>
    <row r="312" spans="1:68" ht="14.25" customHeight="1" x14ac:dyDescent="0.25">
      <c r="A312" s="575" t="s">
        <v>174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70</v>
      </c>
      <c r="X314" s="563">
        <v>17</v>
      </c>
      <c r="Y314" s="564">
        <f>IFERROR(IF(X314="",0,CEILING((X314/$H314),1)*$H314),"")</f>
        <v>23.4</v>
      </c>
      <c r="Z314" s="36">
        <f>IFERROR(IF(Y314=0,"",ROUNDUP(Y314/H314,0)*0.01898),"")</f>
        <v>5.6940000000000004E-2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18.131153846153847</v>
      </c>
      <c r="BN314" s="64">
        <f>IFERROR(Y314*I314/H314,"0")</f>
        <v>24.957000000000001</v>
      </c>
      <c r="BO314" s="64">
        <f>IFERROR(1/J314*(X314/H314),"0")</f>
        <v>3.4054487179487183E-2</v>
      </c>
      <c r="BP314" s="64">
        <f>IFERROR(1/J314*(Y314/H314),"0")</f>
        <v>4.6875E-2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65">
        <f>IFERROR(X313/H313,"0")+IFERROR(X314/H314,"0")+IFERROR(X315/H315,"0")</f>
        <v>2.1794871794871797</v>
      </c>
      <c r="Y316" s="565">
        <f>IFERROR(Y313/H313,"0")+IFERROR(Y314/H314,"0")+IFERROR(Y315/H315,"0")</f>
        <v>3</v>
      </c>
      <c r="Z316" s="565">
        <f>IFERROR(IF(Z313="",0,Z313),"0")+IFERROR(IF(Z314="",0,Z314),"0")+IFERROR(IF(Z315="",0,Z315),"0")</f>
        <v>5.6940000000000004E-2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65">
        <f>IFERROR(SUM(X313:X315),"0")</f>
        <v>17</v>
      </c>
      <c r="Y317" s="565">
        <f>IFERROR(SUM(Y313:Y315),"0")</f>
        <v>23.4</v>
      </c>
      <c r="Z317" s="37"/>
      <c r="AA317" s="566"/>
      <c r="AB317" s="566"/>
      <c r="AC317" s="566"/>
    </row>
    <row r="318" spans="1:68" ht="14.25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9" t="s">
        <v>515</v>
      </c>
      <c r="Q319" s="568"/>
      <c r="R319" s="568"/>
      <c r="S319" s="568"/>
      <c r="T319" s="569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7" t="s">
        <v>519</v>
      </c>
      <c r="Q320" s="568"/>
      <c r="R320" s="568"/>
      <c r="S320" s="568"/>
      <c r="T320" s="569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70</v>
      </c>
      <c r="X321" s="563">
        <v>17</v>
      </c>
      <c r="Y321" s="564">
        <f>IFERROR(IF(X321="",0,CEILING((X321/$H321),1)*$H321),"")</f>
        <v>17.849999999999998</v>
      </c>
      <c r="Z321" s="36">
        <f>IFERROR(IF(Y321=0,"",ROUNDUP(Y321/H321,0)*0.00651),"")</f>
        <v>4.5569999999999999E-2</v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19.700000000000003</v>
      </c>
      <c r="BN321" s="64">
        <f>IFERROR(Y321*I321/H321,"0")</f>
        <v>20.684999999999999</v>
      </c>
      <c r="BO321" s="64">
        <f>IFERROR(1/J321*(X321/H321),"0")</f>
        <v>3.6630036630036632E-2</v>
      </c>
      <c r="BP321" s="64">
        <f>IFERROR(1/J321*(Y321/H321),"0")</f>
        <v>3.8461538461538464E-2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70</v>
      </c>
      <c r="X322" s="563">
        <v>18</v>
      </c>
      <c r="Y322" s="564">
        <f>IFERROR(IF(X322="",0,CEILING((X322/$H322),1)*$H322),"")</f>
        <v>20.399999999999999</v>
      </c>
      <c r="Z322" s="36">
        <f>IFERROR(IF(Y322=0,"",ROUNDUP(Y322/H322,0)*0.00651),"")</f>
        <v>5.2080000000000001E-2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20.329411764705881</v>
      </c>
      <c r="BN322" s="64">
        <f>IFERROR(Y322*I322/H322,"0")</f>
        <v>23.04</v>
      </c>
      <c r="BO322" s="64">
        <f>IFERROR(1/J322*(X322/H322),"0")</f>
        <v>3.8784744667097616E-2</v>
      </c>
      <c r="BP322" s="64">
        <f>IFERROR(1/J322*(Y322/H322),"0")</f>
        <v>4.3956043956043959E-2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72</v>
      </c>
      <c r="Q323" s="578"/>
      <c r="R323" s="578"/>
      <c r="S323" s="578"/>
      <c r="T323" s="578"/>
      <c r="U323" s="578"/>
      <c r="V323" s="579"/>
      <c r="W323" s="37" t="s">
        <v>73</v>
      </c>
      <c r="X323" s="565">
        <f>IFERROR(X319/H319,"0")+IFERROR(X320/H320,"0")+IFERROR(X321/H321,"0")+IFERROR(X322/H322,"0")</f>
        <v>13.725490196078432</v>
      </c>
      <c r="Y323" s="565">
        <f>IFERROR(Y319/H319,"0")+IFERROR(Y320/H320,"0")+IFERROR(Y321/H321,"0")+IFERROR(Y322/H322,"0")</f>
        <v>15</v>
      </c>
      <c r="Z323" s="565">
        <f>IFERROR(IF(Z319="",0,Z319),"0")+IFERROR(IF(Z320="",0,Z320),"0")+IFERROR(IF(Z321="",0,Z321),"0")+IFERROR(IF(Z322="",0,Z322),"0")</f>
        <v>9.7650000000000001E-2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72</v>
      </c>
      <c r="Q324" s="578"/>
      <c r="R324" s="578"/>
      <c r="S324" s="578"/>
      <c r="T324" s="578"/>
      <c r="U324" s="578"/>
      <c r="V324" s="579"/>
      <c r="W324" s="37" t="s">
        <v>70</v>
      </c>
      <c r="X324" s="565">
        <f>IFERROR(SUM(X319:X322),"0")</f>
        <v>35</v>
      </c>
      <c r="Y324" s="565">
        <f>IFERROR(SUM(Y319:Y322),"0")</f>
        <v>38.25</v>
      </c>
      <c r="Z324" s="37"/>
      <c r="AA324" s="566"/>
      <c r="AB324" s="566"/>
      <c r="AC324" s="566"/>
    </row>
    <row r="325" spans="1:68" ht="14.25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70</v>
      </c>
      <c r="X328" s="563">
        <v>8</v>
      </c>
      <c r="Y328" s="564">
        <f>IFERROR(IF(X328="",0,CEILING((X328/$H328),1)*$H328),"")</f>
        <v>8</v>
      </c>
      <c r="Z328" s="36">
        <f>IFERROR(IF(Y328=0,"",ROUNDUP(Y328/H328,0)*0.00474),"")</f>
        <v>1.8960000000000001E-2</v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8.9600000000000009</v>
      </c>
      <c r="BN328" s="64">
        <f>IFERROR(Y328*I328/H328,"0")</f>
        <v>8.9600000000000009</v>
      </c>
      <c r="BO328" s="64">
        <f>IFERROR(1/J328*(X328/H328),"0")</f>
        <v>1.680672268907563E-2</v>
      </c>
      <c r="BP328" s="64">
        <f>IFERROR(1/J328*(Y328/H328),"0")</f>
        <v>1.680672268907563E-2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65">
        <f>IFERROR(X326/H326,"0")+IFERROR(X327/H327,"0")+IFERROR(X328/H328,"0")</f>
        <v>4</v>
      </c>
      <c r="Y329" s="565">
        <f>IFERROR(Y326/H326,"0")+IFERROR(Y327/H327,"0")+IFERROR(Y328/H328,"0")</f>
        <v>4</v>
      </c>
      <c r="Z329" s="565">
        <f>IFERROR(IF(Z326="",0,Z326),"0")+IFERROR(IF(Z327="",0,Z327),"0")+IFERROR(IF(Z328="",0,Z328),"0")</f>
        <v>1.8960000000000001E-2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65">
        <f>IFERROR(SUM(X326:X328),"0")</f>
        <v>8</v>
      </c>
      <c r="Y330" s="565">
        <f>IFERROR(SUM(Y326:Y328),"0")</f>
        <v>8</v>
      </c>
      <c r="Z330" s="37"/>
      <c r="AA330" s="566"/>
      <c r="AB330" s="566"/>
      <c r="AC330" s="566"/>
    </row>
    <row r="331" spans="1:68" ht="16.5" customHeight="1" x14ac:dyDescent="0.25">
      <c r="A331" s="580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70</v>
      </c>
      <c r="X334" s="563">
        <v>131</v>
      </c>
      <c r="Y334" s="564">
        <f>IFERROR(IF(X334="",0,CEILING((X334/$H334),1)*$H334),"")</f>
        <v>132.30000000000001</v>
      </c>
      <c r="Z334" s="36">
        <f>IFERROR(IF(Y334=0,"",ROUNDUP(Y334/H334,0)*0.00651),"")</f>
        <v>0.41012999999999999</v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146.71999999999997</v>
      </c>
      <c r="BN334" s="64">
        <f>IFERROR(Y334*I334/H334,"0")</f>
        <v>148.17599999999999</v>
      </c>
      <c r="BO334" s="64">
        <f>IFERROR(1/J334*(X334/H334),"0")</f>
        <v>0.34275248560962851</v>
      </c>
      <c r="BP334" s="64">
        <f>IFERROR(1/J334*(Y334/H334),"0")</f>
        <v>0.3461538461538462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70</v>
      </c>
      <c r="X335" s="563">
        <v>66</v>
      </c>
      <c r="Y335" s="564">
        <f>IFERROR(IF(X335="",0,CEILING((X335/$H335),1)*$H335),"")</f>
        <v>67.2</v>
      </c>
      <c r="Z335" s="36">
        <f>IFERROR(IF(Y335=0,"",ROUNDUP(Y335/H335,0)*0.00651),"")</f>
        <v>0.20832000000000001</v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73.542857142857144</v>
      </c>
      <c r="BN335" s="64">
        <f>IFERROR(Y335*I335/H335,"0")</f>
        <v>74.88</v>
      </c>
      <c r="BO335" s="64">
        <f>IFERROR(1/J335*(X335/H335),"0")</f>
        <v>0.17268445839874411</v>
      </c>
      <c r="BP335" s="64">
        <f>IFERROR(1/J335*(Y335/H335),"0")</f>
        <v>0.17582417582417584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72</v>
      </c>
      <c r="Q336" s="578"/>
      <c r="R336" s="578"/>
      <c r="S336" s="578"/>
      <c r="T336" s="578"/>
      <c r="U336" s="578"/>
      <c r="V336" s="579"/>
      <c r="W336" s="37" t="s">
        <v>73</v>
      </c>
      <c r="X336" s="565">
        <f>IFERROR(X333/H333,"0")+IFERROR(X334/H334,"0")+IFERROR(X335/H335,"0")</f>
        <v>93.80952380952381</v>
      </c>
      <c r="Y336" s="565">
        <f>IFERROR(Y333/H333,"0")+IFERROR(Y334/H334,"0")+IFERROR(Y335/H335,"0")</f>
        <v>95</v>
      </c>
      <c r="Z336" s="565">
        <f>IFERROR(IF(Z333="",0,Z333),"0")+IFERROR(IF(Z334="",0,Z334),"0")+IFERROR(IF(Z335="",0,Z335),"0")</f>
        <v>0.61844999999999994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72</v>
      </c>
      <c r="Q337" s="578"/>
      <c r="R337" s="578"/>
      <c r="S337" s="578"/>
      <c r="T337" s="578"/>
      <c r="U337" s="578"/>
      <c r="V337" s="579"/>
      <c r="W337" s="37" t="s">
        <v>70</v>
      </c>
      <c r="X337" s="565">
        <f>IFERROR(SUM(X333:X335),"0")</f>
        <v>197</v>
      </c>
      <c r="Y337" s="565">
        <f>IFERROR(SUM(Y333:Y335),"0")</f>
        <v>199.5</v>
      </c>
      <c r="Z337" s="37"/>
      <c r="AA337" s="566"/>
      <c r="AB337" s="566"/>
      <c r="AC337" s="566"/>
    </row>
    <row r="338" spans="1:68" ht="27.75" customHeight="1" x14ac:dyDescent="0.2">
      <c r="A338" s="627" t="s">
        <v>544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70</v>
      </c>
      <c r="X341" s="563">
        <v>14</v>
      </c>
      <c r="Y341" s="564">
        <f t="shared" ref="Y341:Y347" si="52">IFERROR(IF(X341="",0,CEILING((X341/$H341),1)*$H341),"")</f>
        <v>15</v>
      </c>
      <c r="Z341" s="36">
        <f>IFERROR(IF(Y341=0,"",ROUNDUP(Y341/H341,0)*0.02175),"")</f>
        <v>2.1749999999999999E-2</v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14.448</v>
      </c>
      <c r="BN341" s="64">
        <f t="shared" ref="BN341:BN347" si="54">IFERROR(Y341*I341/H341,"0")</f>
        <v>15.48</v>
      </c>
      <c r="BO341" s="64">
        <f t="shared" ref="BO341:BO347" si="55">IFERROR(1/J341*(X341/H341),"0")</f>
        <v>1.9444444444444445E-2</v>
      </c>
      <c r="BP341" s="64">
        <f t="shared" ref="BP341:BP347" si="56">IFERROR(1/J341*(Y341/H341),"0")</f>
        <v>2.0833333333333332E-2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70</v>
      </c>
      <c r="X342" s="563">
        <v>108</v>
      </c>
      <c r="Y342" s="564">
        <f t="shared" si="52"/>
        <v>120</v>
      </c>
      <c r="Z342" s="36">
        <f>IFERROR(IF(Y342=0,"",ROUNDUP(Y342/H342,0)*0.02175),"")</f>
        <v>0.17399999999999999</v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111.456</v>
      </c>
      <c r="BN342" s="64">
        <f t="shared" si="54"/>
        <v>123.84</v>
      </c>
      <c r="BO342" s="64">
        <f t="shared" si="55"/>
        <v>0.15</v>
      </c>
      <c r="BP342" s="64">
        <f t="shared" si="56"/>
        <v>0.16666666666666666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70</v>
      </c>
      <c r="X343" s="563">
        <v>356</v>
      </c>
      <c r="Y343" s="564">
        <f t="shared" si="52"/>
        <v>360</v>
      </c>
      <c r="Z343" s="36">
        <f>IFERROR(IF(Y343=0,"",ROUNDUP(Y343/H343,0)*0.02175),"")</f>
        <v>0.52200000000000002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367.392</v>
      </c>
      <c r="BN343" s="64">
        <f t="shared" si="54"/>
        <v>371.52000000000004</v>
      </c>
      <c r="BO343" s="64">
        <f t="shared" si="55"/>
        <v>0.49444444444444446</v>
      </c>
      <c r="BP343" s="64">
        <f t="shared" si="56"/>
        <v>0.5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70</v>
      </c>
      <c r="X344" s="563">
        <v>500</v>
      </c>
      <c r="Y344" s="564">
        <f t="shared" si="52"/>
        <v>510</v>
      </c>
      <c r="Z344" s="36">
        <f>IFERROR(IF(Y344=0,"",ROUNDUP(Y344/H344,0)*0.02175),"")</f>
        <v>0.73949999999999994</v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516</v>
      </c>
      <c r="BN344" s="64">
        <f t="shared" si="54"/>
        <v>526.32000000000005</v>
      </c>
      <c r="BO344" s="64">
        <f t="shared" si="55"/>
        <v>0.69444444444444442</v>
      </c>
      <c r="BP344" s="64">
        <f t="shared" si="56"/>
        <v>0.70833333333333326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70</v>
      </c>
      <c r="X347" s="563">
        <v>13</v>
      </c>
      <c r="Y347" s="564">
        <f t="shared" si="52"/>
        <v>15</v>
      </c>
      <c r="Z347" s="36">
        <f>IFERROR(IF(Y347=0,"",ROUNDUP(Y347/H347,0)*0.00902),"")</f>
        <v>2.7060000000000001E-2</v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13.546000000000001</v>
      </c>
      <c r="BN347" s="64">
        <f t="shared" si="54"/>
        <v>15.63</v>
      </c>
      <c r="BO347" s="64">
        <f t="shared" si="55"/>
        <v>1.9696969696969699E-2</v>
      </c>
      <c r="BP347" s="64">
        <f t="shared" si="56"/>
        <v>2.2727272727272728E-2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72</v>
      </c>
      <c r="Q348" s="578"/>
      <c r="R348" s="578"/>
      <c r="S348" s="578"/>
      <c r="T348" s="578"/>
      <c r="U348" s="578"/>
      <c r="V348" s="579"/>
      <c r="W348" s="37" t="s">
        <v>73</v>
      </c>
      <c r="X348" s="565">
        <f>IFERROR(X341/H341,"0")+IFERROR(X342/H342,"0")+IFERROR(X343/H343,"0")+IFERROR(X344/H344,"0")+IFERROR(X345/H345,"0")+IFERROR(X346/H346,"0")+IFERROR(X347/H347,"0")</f>
        <v>67.8</v>
      </c>
      <c r="Y348" s="565">
        <f>IFERROR(Y341/H341,"0")+IFERROR(Y342/H342,"0")+IFERROR(Y343/H343,"0")+IFERROR(Y344/H344,"0")+IFERROR(Y345/H345,"0")+IFERROR(Y346/H346,"0")+IFERROR(Y347/H347,"0")</f>
        <v>70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1.48431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72</v>
      </c>
      <c r="Q349" s="578"/>
      <c r="R349" s="578"/>
      <c r="S349" s="578"/>
      <c r="T349" s="578"/>
      <c r="U349" s="578"/>
      <c r="V349" s="579"/>
      <c r="W349" s="37" t="s">
        <v>70</v>
      </c>
      <c r="X349" s="565">
        <f>IFERROR(SUM(X341:X347),"0")</f>
        <v>991</v>
      </c>
      <c r="Y349" s="565">
        <f>IFERROR(SUM(Y341:Y347),"0")</f>
        <v>1020</v>
      </c>
      <c r="Z349" s="37"/>
      <c r="AA349" s="566"/>
      <c r="AB349" s="566"/>
      <c r="AC349" s="566"/>
    </row>
    <row r="350" spans="1:68" ht="14.25" customHeight="1" x14ac:dyDescent="0.25">
      <c r="A350" s="575" t="s">
        <v>139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70</v>
      </c>
      <c r="X351" s="563">
        <v>150</v>
      </c>
      <c r="Y351" s="564">
        <f>IFERROR(IF(X351="",0,CEILING((X351/$H351),1)*$H351),"")</f>
        <v>150</v>
      </c>
      <c r="Z351" s="36">
        <f>IFERROR(IF(Y351=0,"",ROUNDUP(Y351/H351,0)*0.02175),"")</f>
        <v>0.21749999999999997</v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154.80000000000001</v>
      </c>
      <c r="BN351" s="64">
        <f>IFERROR(Y351*I351/H351,"0")</f>
        <v>154.80000000000001</v>
      </c>
      <c r="BO351" s="64">
        <f>IFERROR(1/J351*(X351/H351),"0")</f>
        <v>0.20833333333333331</v>
      </c>
      <c r="BP351" s="64">
        <f>IFERROR(1/J351*(Y351/H351),"0")</f>
        <v>0.20833333333333331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72</v>
      </c>
      <c r="Q353" s="578"/>
      <c r="R353" s="578"/>
      <c r="S353" s="578"/>
      <c r="T353" s="578"/>
      <c r="U353" s="578"/>
      <c r="V353" s="579"/>
      <c r="W353" s="37" t="s">
        <v>73</v>
      </c>
      <c r="X353" s="565">
        <f>IFERROR(X351/H351,"0")+IFERROR(X352/H352,"0")</f>
        <v>10</v>
      </c>
      <c r="Y353" s="565">
        <f>IFERROR(Y351/H351,"0")+IFERROR(Y352/H352,"0")</f>
        <v>10</v>
      </c>
      <c r="Z353" s="565">
        <f>IFERROR(IF(Z351="",0,Z351),"0")+IFERROR(IF(Z352="",0,Z352),"0")</f>
        <v>0.21749999999999997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72</v>
      </c>
      <c r="Q354" s="578"/>
      <c r="R354" s="578"/>
      <c r="S354" s="578"/>
      <c r="T354" s="578"/>
      <c r="U354" s="578"/>
      <c r="V354" s="579"/>
      <c r="W354" s="37" t="s">
        <v>70</v>
      </c>
      <c r="X354" s="565">
        <f>IFERROR(SUM(X351:X352),"0")</f>
        <v>150</v>
      </c>
      <c r="Y354" s="565">
        <f>IFERROR(SUM(Y351:Y352),"0")</f>
        <v>150</v>
      </c>
      <c r="Z354" s="37"/>
      <c r="AA354" s="566"/>
      <c r="AB354" s="566"/>
      <c r="AC354" s="566"/>
    </row>
    <row r="355" spans="1:68" ht="14.25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72</v>
      </c>
      <c r="Q358" s="578"/>
      <c r="R358" s="578"/>
      <c r="S358" s="578"/>
      <c r="T358" s="578"/>
      <c r="U358" s="578"/>
      <c r="V358" s="579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72</v>
      </c>
      <c r="Q359" s="578"/>
      <c r="R359" s="578"/>
      <c r="S359" s="578"/>
      <c r="T359" s="578"/>
      <c r="U359" s="578"/>
      <c r="V359" s="579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customHeight="1" x14ac:dyDescent="0.25">
      <c r="A360" s="575" t="s">
        <v>174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72</v>
      </c>
      <c r="Q362" s="578"/>
      <c r="R362" s="578"/>
      <c r="S362" s="578"/>
      <c r="T362" s="578"/>
      <c r="U362" s="578"/>
      <c r="V362" s="579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72</v>
      </c>
      <c r="Q363" s="578"/>
      <c r="R363" s="578"/>
      <c r="S363" s="578"/>
      <c r="T363" s="578"/>
      <c r="U363" s="578"/>
      <c r="V363" s="579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customHeight="1" x14ac:dyDescent="0.25">
      <c r="A364" s="580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580</v>
      </c>
      <c r="B366" s="54" t="s">
        <v>581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72</v>
      </c>
      <c r="Q370" s="578"/>
      <c r="R370" s="578"/>
      <c r="S370" s="578"/>
      <c r="T370" s="578"/>
      <c r="U370" s="578"/>
      <c r="V370" s="579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72</v>
      </c>
      <c r="Q371" s="578"/>
      <c r="R371" s="578"/>
      <c r="S371" s="578"/>
      <c r="T371" s="578"/>
      <c r="U371" s="578"/>
      <c r="V371" s="579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590</v>
      </c>
      <c r="B373" s="54" t="s">
        <v>591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72</v>
      </c>
      <c r="Q374" s="578"/>
      <c r="R374" s="578"/>
      <c r="S374" s="578"/>
      <c r="T374" s="578"/>
      <c r="U374" s="578"/>
      <c r="V374" s="579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72</v>
      </c>
      <c r="Q375" s="578"/>
      <c r="R375" s="578"/>
      <c r="S375" s="578"/>
      <c r="T375" s="578"/>
      <c r="U375" s="578"/>
      <c r="V375" s="579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70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596</v>
      </c>
      <c r="B378" s="54" t="s">
        <v>597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72</v>
      </c>
      <c r="Q379" s="578"/>
      <c r="R379" s="578"/>
      <c r="S379" s="578"/>
      <c r="T379" s="578"/>
      <c r="U379" s="578"/>
      <c r="V379" s="579"/>
      <c r="W379" s="37" t="s">
        <v>73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72</v>
      </c>
      <c r="Q380" s="578"/>
      <c r="R380" s="578"/>
      <c r="S380" s="578"/>
      <c r="T380" s="578"/>
      <c r="U380" s="578"/>
      <c r="V380" s="579"/>
      <c r="W380" s="37" t="s">
        <v>70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customHeight="1" x14ac:dyDescent="0.25">
      <c r="A381" s="575" t="s">
        <v>174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72</v>
      </c>
      <c r="Q383" s="578"/>
      <c r="R383" s="578"/>
      <c r="S383" s="578"/>
      <c r="T383" s="578"/>
      <c r="U383" s="578"/>
      <c r="V383" s="579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72</v>
      </c>
      <c r="Q384" s="578"/>
      <c r="R384" s="578"/>
      <c r="S384" s="578"/>
      <c r="T384" s="578"/>
      <c r="U384" s="578"/>
      <c r="V384" s="579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601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606</v>
      </c>
      <c r="B389" s="54" t="s">
        <v>607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606</v>
      </c>
      <c r="B390" s="54" t="s">
        <v>609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613</v>
      </c>
      <c r="B392" s="54" t="s">
        <v>614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70</v>
      </c>
      <c r="X393" s="563">
        <v>4</v>
      </c>
      <c r="Y393" s="564">
        <f t="shared" si="57"/>
        <v>4.2</v>
      </c>
      <c r="Z393" s="36">
        <f t="shared" si="62"/>
        <v>1.004E-2</v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4.2476190476190476</v>
      </c>
      <c r="BN393" s="64">
        <f t="shared" si="59"/>
        <v>4.46</v>
      </c>
      <c r="BO393" s="64">
        <f t="shared" si="60"/>
        <v>8.1400081400081412E-3</v>
      </c>
      <c r="BP393" s="64">
        <f t="shared" si="61"/>
        <v>8.5470085470085479E-3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620</v>
      </c>
      <c r="B395" s="54" t="s">
        <v>621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70</v>
      </c>
      <c r="X396" s="563">
        <v>4</v>
      </c>
      <c r="Y396" s="564">
        <f t="shared" si="57"/>
        <v>4.2</v>
      </c>
      <c r="Z396" s="36">
        <f t="shared" si="62"/>
        <v>1.004E-2</v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4.2476190476190476</v>
      </c>
      <c r="BN396" s="64">
        <f t="shared" si="59"/>
        <v>4.46</v>
      </c>
      <c r="BO396" s="64">
        <f t="shared" si="60"/>
        <v>8.1400081400081412E-3</v>
      </c>
      <c r="BP396" s="64">
        <f t="shared" si="61"/>
        <v>8.5470085470085479E-3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72</v>
      </c>
      <c r="Q398" s="578"/>
      <c r="R398" s="578"/>
      <c r="S398" s="578"/>
      <c r="T398" s="578"/>
      <c r="U398" s="578"/>
      <c r="V398" s="579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3.8095238095238093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4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2.0080000000000001E-2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72</v>
      </c>
      <c r="Q399" s="578"/>
      <c r="R399" s="578"/>
      <c r="S399" s="578"/>
      <c r="T399" s="578"/>
      <c r="U399" s="578"/>
      <c r="V399" s="579"/>
      <c r="W399" s="37" t="s">
        <v>70</v>
      </c>
      <c r="X399" s="565">
        <f>IFERROR(SUM(X388:X397),"0")</f>
        <v>8</v>
      </c>
      <c r="Y399" s="565">
        <f>IFERROR(SUM(Y388:Y397),"0")</f>
        <v>8.4</v>
      </c>
      <c r="Z399" s="37"/>
      <c r="AA399" s="566"/>
      <c r="AB399" s="566"/>
      <c r="AC399" s="566"/>
    </row>
    <row r="400" spans="1:68" ht="14.25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631</v>
      </c>
      <c r="B402" s="54" t="s">
        <v>632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72</v>
      </c>
      <c r="Q403" s="578"/>
      <c r="R403" s="578"/>
      <c r="S403" s="578"/>
      <c r="T403" s="578"/>
      <c r="U403" s="578"/>
      <c r="V403" s="579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72</v>
      </c>
      <c r="Q404" s="578"/>
      <c r="R404" s="578"/>
      <c r="S404" s="578"/>
      <c r="T404" s="578"/>
      <c r="U404" s="578"/>
      <c r="V404" s="579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139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635</v>
      </c>
      <c r="B407" s="54" t="s">
        <v>636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72</v>
      </c>
      <c r="Q408" s="578"/>
      <c r="R408" s="578"/>
      <c r="S408" s="578"/>
      <c r="T408" s="578"/>
      <c r="U408" s="578"/>
      <c r="V408" s="579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72</v>
      </c>
      <c r="Q409" s="578"/>
      <c r="R409" s="578"/>
      <c r="S409" s="578"/>
      <c r="T409" s="578"/>
      <c r="U409" s="578"/>
      <c r="V409" s="579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644</v>
      </c>
      <c r="B413" s="54" t="s">
        <v>645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72</v>
      </c>
      <c r="Q415" s="578"/>
      <c r="R415" s="578"/>
      <c r="S415" s="578"/>
      <c r="T415" s="578"/>
      <c r="U415" s="578"/>
      <c r="V415" s="579"/>
      <c r="W415" s="37" t="s">
        <v>73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72</v>
      </c>
      <c r="Q416" s="578"/>
      <c r="R416" s="578"/>
      <c r="S416" s="578"/>
      <c r="T416" s="578"/>
      <c r="U416" s="578"/>
      <c r="V416" s="579"/>
      <c r="W416" s="37" t="s">
        <v>70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customHeight="1" x14ac:dyDescent="0.25">
      <c r="A417" s="580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72</v>
      </c>
      <c r="Q420" s="578"/>
      <c r="R420" s="578"/>
      <c r="S420" s="578"/>
      <c r="T420" s="578"/>
      <c r="U420" s="578"/>
      <c r="V420" s="579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72</v>
      </c>
      <c r="Q421" s="578"/>
      <c r="R421" s="578"/>
      <c r="S421" s="578"/>
      <c r="T421" s="578"/>
      <c r="U421" s="578"/>
      <c r="V421" s="579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654</v>
      </c>
      <c r="B424" s="54" t="s">
        <v>655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72</v>
      </c>
      <c r="Q425" s="578"/>
      <c r="R425" s="578"/>
      <c r="S425" s="578"/>
      <c r="T425" s="578"/>
      <c r="U425" s="578"/>
      <c r="V425" s="579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72</v>
      </c>
      <c r="Q426" s="578"/>
      <c r="R426" s="578"/>
      <c r="S426" s="578"/>
      <c r="T426" s="578"/>
      <c r="U426" s="578"/>
      <c r="V426" s="579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657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70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70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75" t="s">
        <v>669</v>
      </c>
      <c r="Q433" s="568"/>
      <c r="R433" s="568"/>
      <c r="S433" s="568"/>
      <c r="T433" s="569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671</v>
      </c>
      <c r="B434" s="54" t="s">
        <v>672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70</v>
      </c>
      <c r="X435" s="563">
        <v>0</v>
      </c>
      <c r="Y435" s="564">
        <f t="shared" si="63"/>
        <v>0</v>
      </c>
      <c r="Z435" s="36" t="str">
        <f t="shared" si="64"/>
        <v/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0</v>
      </c>
      <c r="BN435" s="64">
        <f t="shared" si="66"/>
        <v>0</v>
      </c>
      <c r="BO435" s="64">
        <f t="shared" si="67"/>
        <v>0</v>
      </c>
      <c r="BP435" s="64">
        <f t="shared" si="68"/>
        <v>0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70</v>
      </c>
      <c r="X438" s="563">
        <v>24</v>
      </c>
      <c r="Y438" s="564">
        <f t="shared" si="63"/>
        <v>25.2</v>
      </c>
      <c r="Z438" s="36">
        <f>IFERROR(IF(Y438=0,"",ROUNDUP(Y438/H438,0)*0.00902),"")</f>
        <v>6.3140000000000002E-2</v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25.4</v>
      </c>
      <c r="BN438" s="64">
        <f t="shared" si="66"/>
        <v>26.669999999999998</v>
      </c>
      <c r="BO438" s="64">
        <f t="shared" si="67"/>
        <v>5.0505050505050504E-2</v>
      </c>
      <c r="BP438" s="64">
        <f t="shared" si="68"/>
        <v>5.3030303030303032E-2</v>
      </c>
    </row>
    <row r="439" spans="1:68" ht="27" customHeight="1" x14ac:dyDescent="0.25">
      <c r="A439" s="54" t="s">
        <v>682</v>
      </c>
      <c r="B439" s="54" t="s">
        <v>684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685</v>
      </c>
      <c r="B440" s="54" t="s">
        <v>686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68"/>
      <c r="R440" s="568"/>
      <c r="S440" s="568"/>
      <c r="T440" s="569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688</v>
      </c>
      <c r="B441" s="54" t="s">
        <v>689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690</v>
      </c>
      <c r="B442" s="54" t="s">
        <v>691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70</v>
      </c>
      <c r="X442" s="563">
        <v>5</v>
      </c>
      <c r="Y442" s="564">
        <f t="shared" si="63"/>
        <v>7.1999999999999993</v>
      </c>
      <c r="Z442" s="36">
        <f>IFERROR(IF(Y442=0,"",ROUNDUP(Y442/H442,0)*0.00651),"")</f>
        <v>1.9529999999999999E-2</v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5.375</v>
      </c>
      <c r="BN442" s="64">
        <f t="shared" si="66"/>
        <v>7.7399999999999993</v>
      </c>
      <c r="BO442" s="64">
        <f t="shared" si="67"/>
        <v>1.1446886446886448E-2</v>
      </c>
      <c r="BP442" s="64">
        <f t="shared" si="68"/>
        <v>1.6483516483516484E-2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692</v>
      </c>
      <c r="B444" s="54" t="s">
        <v>694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72</v>
      </c>
      <c r="Q445" s="578"/>
      <c r="R445" s="578"/>
      <c r="S445" s="578"/>
      <c r="T445" s="578"/>
      <c r="U445" s="578"/>
      <c r="V445" s="579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8.75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10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8.2669999999999993E-2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72</v>
      </c>
      <c r="Q446" s="578"/>
      <c r="R446" s="578"/>
      <c r="S446" s="578"/>
      <c r="T446" s="578"/>
      <c r="U446" s="578"/>
      <c r="V446" s="579"/>
      <c r="W446" s="37" t="s">
        <v>70</v>
      </c>
      <c r="X446" s="565">
        <f>IFERROR(SUM(X430:X444),"0")</f>
        <v>29</v>
      </c>
      <c r="Y446" s="565">
        <f>IFERROR(SUM(Y430:Y444),"0")</f>
        <v>32.4</v>
      </c>
      <c r="Z446" s="37"/>
      <c r="AA446" s="566"/>
      <c r="AB446" s="566"/>
      <c r="AC446" s="566"/>
    </row>
    <row r="447" spans="1:68" ht="14.25" customHeight="1" x14ac:dyDescent="0.25">
      <c r="A447" s="575" t="s">
        <v>139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70</v>
      </c>
      <c r="X448" s="563">
        <v>0</v>
      </c>
      <c r="Y448" s="564">
        <f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698</v>
      </c>
      <c r="B449" s="54" t="s">
        <v>699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700</v>
      </c>
      <c r="B450" s="54" t="s">
        <v>701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65">
        <f>IFERROR(X448/H448,"0")+IFERROR(X449/H449,"0")+IFERROR(X450/H450,"0")</f>
        <v>0</v>
      </c>
      <c r="Y451" s="565">
        <f>IFERROR(Y448/H448,"0")+IFERROR(Y449/H449,"0")+IFERROR(Y450/H450,"0")</f>
        <v>0</v>
      </c>
      <c r="Z451" s="565">
        <f>IFERROR(IF(Z448="",0,Z448),"0")+IFERROR(IF(Z449="",0,Z449),"0")+IFERROR(IF(Z450="",0,Z450),"0")</f>
        <v>0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65">
        <f>IFERROR(SUM(X448:X450),"0")</f>
        <v>0</v>
      </c>
      <c r="Y452" s="565">
        <f>IFERROR(SUM(Y448:Y450),"0")</f>
        <v>0</v>
      </c>
      <c r="Z452" s="37"/>
      <c r="AA452" s="566"/>
      <c r="AB452" s="566"/>
      <c r="AC452" s="566"/>
    </row>
    <row r="453" spans="1:68" ht="14.25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70</v>
      </c>
      <c r="X454" s="563">
        <v>0</v>
      </c>
      <c r="Y454" s="564">
        <f t="shared" ref="Y454:Y460" si="69"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0</v>
      </c>
      <c r="BN454" s="64">
        <f t="shared" ref="BN454:BN460" si="71">IFERROR(Y454*I454/H454,"0")</f>
        <v>0</v>
      </c>
      <c r="BO454" s="64">
        <f t="shared" ref="BO454:BO460" si="72">IFERROR(1/J454*(X454/H454),"0")</f>
        <v>0</v>
      </c>
      <c r="BP454" s="64">
        <f t="shared" ref="BP454:BP460" si="73">IFERROR(1/J454*(Y454/H454),"0")</f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70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70</v>
      </c>
      <c r="X456" s="563">
        <v>0</v>
      </c>
      <c r="Y456" s="564">
        <f t="shared" si="69"/>
        <v>0</v>
      </c>
      <c r="Z456" s="36" t="str">
        <f>IFERROR(IF(Y456=0,"",ROUNDUP(Y456/H456,0)*0.01196),"")</f>
        <v/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ht="27" customHeight="1" x14ac:dyDescent="0.25">
      <c r="A457" s="54" t="s">
        <v>711</v>
      </c>
      <c r="B457" s="54" t="s">
        <v>712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70</v>
      </c>
      <c r="X458" s="563">
        <v>10</v>
      </c>
      <c r="Y458" s="564">
        <f t="shared" si="69"/>
        <v>14.399999999999999</v>
      </c>
      <c r="Z458" s="36">
        <f>IFERROR(IF(Y458=0,"",ROUNDUP(Y458/H458,0)*0.00902),"")</f>
        <v>2.7060000000000001E-2</v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14.4375</v>
      </c>
      <c r="BN458" s="64">
        <f t="shared" si="71"/>
        <v>20.79</v>
      </c>
      <c r="BO458" s="64">
        <f t="shared" si="72"/>
        <v>1.5782828282828284E-2</v>
      </c>
      <c r="BP458" s="64">
        <f t="shared" si="73"/>
        <v>2.2727272727272728E-2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70</v>
      </c>
      <c r="X459" s="563">
        <v>12</v>
      </c>
      <c r="Y459" s="564">
        <f t="shared" si="69"/>
        <v>14.399999999999999</v>
      </c>
      <c r="Z459" s="36">
        <f>IFERROR(IF(Y459=0,"",ROUNDUP(Y459/H459,0)*0.00902),"")</f>
        <v>2.7060000000000001E-2</v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16.725000000000001</v>
      </c>
      <c r="BN459" s="64">
        <f t="shared" si="71"/>
        <v>20.07</v>
      </c>
      <c r="BO459" s="64">
        <f t="shared" si="72"/>
        <v>1.893939393939394E-2</v>
      </c>
      <c r="BP459" s="64">
        <f t="shared" si="73"/>
        <v>2.2727272727272728E-2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70</v>
      </c>
      <c r="X460" s="563">
        <v>10</v>
      </c>
      <c r="Y460" s="564">
        <f t="shared" si="69"/>
        <v>14.399999999999999</v>
      </c>
      <c r="Z460" s="36">
        <f>IFERROR(IF(Y460=0,"",ROUNDUP(Y460/H460,0)*0.00902),"")</f>
        <v>2.7060000000000001E-2</v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13.937500000000002</v>
      </c>
      <c r="BN460" s="64">
        <f t="shared" si="71"/>
        <v>20.07</v>
      </c>
      <c r="BO460" s="64">
        <f t="shared" si="72"/>
        <v>1.5782828282828284E-2</v>
      </c>
      <c r="BP460" s="64">
        <f t="shared" si="73"/>
        <v>2.2727272727272728E-2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72</v>
      </c>
      <c r="Q461" s="578"/>
      <c r="R461" s="578"/>
      <c r="S461" s="578"/>
      <c r="T461" s="578"/>
      <c r="U461" s="578"/>
      <c r="V461" s="579"/>
      <c r="W461" s="37" t="s">
        <v>73</v>
      </c>
      <c r="X461" s="565">
        <f>IFERROR(X454/H454,"0")+IFERROR(X455/H455,"0")+IFERROR(X456/H456,"0")+IFERROR(X457/H457,"0")+IFERROR(X458/H458,"0")+IFERROR(X459/H459,"0")+IFERROR(X460/H460,"0")</f>
        <v>6.6666666666666679</v>
      </c>
      <c r="Y461" s="565">
        <f>IFERROR(Y454/H454,"0")+IFERROR(Y455/H455,"0")+IFERROR(Y456/H456,"0")+IFERROR(Y457/H457,"0")+IFERROR(Y458/H458,"0")+IFERROR(Y459/H459,"0")+IFERROR(Y460/H460,"0")</f>
        <v>9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8.1180000000000002E-2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72</v>
      </c>
      <c r="Q462" s="578"/>
      <c r="R462" s="578"/>
      <c r="S462" s="578"/>
      <c r="T462" s="578"/>
      <c r="U462" s="578"/>
      <c r="V462" s="579"/>
      <c r="W462" s="37" t="s">
        <v>70</v>
      </c>
      <c r="X462" s="565">
        <f>IFERROR(SUM(X454:X460),"0")</f>
        <v>32</v>
      </c>
      <c r="Y462" s="565">
        <f>IFERROR(SUM(Y454:Y460),"0")</f>
        <v>43.199999999999996</v>
      </c>
      <c r="Z462" s="37"/>
      <c r="AA462" s="566"/>
      <c r="AB462" s="566"/>
      <c r="AC462" s="566"/>
    </row>
    <row r="463" spans="1:68" ht="14.25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724</v>
      </c>
      <c r="B466" s="54" t="s">
        <v>725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727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728</v>
      </c>
      <c r="B472" s="54" t="s">
        <v>729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793" t="s">
        <v>730</v>
      </c>
      <c r="Q472" s="568"/>
      <c r="R472" s="568"/>
      <c r="S472" s="568"/>
      <c r="T472" s="569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43" t="s">
        <v>734</v>
      </c>
      <c r="Q473" s="568"/>
      <c r="R473" s="568"/>
      <c r="S473" s="568"/>
      <c r="T473" s="569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5" t="s">
        <v>738</v>
      </c>
      <c r="Q474" s="568"/>
      <c r="R474" s="568"/>
      <c r="S474" s="568"/>
      <c r="T474" s="569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740</v>
      </c>
      <c r="B475" s="54" t="s">
        <v>741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21" t="s">
        <v>742</v>
      </c>
      <c r="Q475" s="568"/>
      <c r="R475" s="568"/>
      <c r="S475" s="568"/>
      <c r="T475" s="569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72</v>
      </c>
      <c r="Q476" s="578"/>
      <c r="R476" s="578"/>
      <c r="S476" s="578"/>
      <c r="T476" s="578"/>
      <c r="U476" s="578"/>
      <c r="V476" s="579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72</v>
      </c>
      <c r="Q477" s="578"/>
      <c r="R477" s="578"/>
      <c r="S477" s="578"/>
      <c r="T477" s="578"/>
      <c r="U477" s="578"/>
      <c r="V477" s="579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139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743</v>
      </c>
      <c r="B479" s="54" t="s">
        <v>744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83" t="s">
        <v>745</v>
      </c>
      <c r="Q479" s="568"/>
      <c r="R479" s="568"/>
      <c r="S479" s="568"/>
      <c r="T479" s="569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747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7" t="s">
        <v>748</v>
      </c>
      <c r="Q480" s="568"/>
      <c r="R480" s="568"/>
      <c r="S480" s="568"/>
      <c r="T480" s="569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750</v>
      </c>
      <c r="B481" s="54" t="s">
        <v>751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9" t="s">
        <v>752</v>
      </c>
      <c r="Q481" s="568"/>
      <c r="R481" s="568"/>
      <c r="S481" s="568"/>
      <c r="T481" s="569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753</v>
      </c>
      <c r="B482" s="54" t="s">
        <v>754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1" t="s">
        <v>755</v>
      </c>
      <c r="Q482" s="568"/>
      <c r="R482" s="568"/>
      <c r="S482" s="568"/>
      <c r="T482" s="569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72</v>
      </c>
      <c r="Q483" s="578"/>
      <c r="R483" s="578"/>
      <c r="S483" s="578"/>
      <c r="T483" s="578"/>
      <c r="U483" s="578"/>
      <c r="V483" s="579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72</v>
      </c>
      <c r="Q484" s="578"/>
      <c r="R484" s="578"/>
      <c r="S484" s="578"/>
      <c r="T484" s="578"/>
      <c r="U484" s="578"/>
      <c r="V484" s="579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6" t="s">
        <v>759</v>
      </c>
      <c r="Q486" s="568"/>
      <c r="R486" s="568"/>
      <c r="S486" s="568"/>
      <c r="T486" s="569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95" t="s">
        <v>763</v>
      </c>
      <c r="Q487" s="568"/>
      <c r="R487" s="568"/>
      <c r="S487" s="568"/>
      <c r="T487" s="569"/>
      <c r="U487" s="34"/>
      <c r="V487" s="34"/>
      <c r="W487" s="35" t="s">
        <v>70</v>
      </c>
      <c r="X487" s="563">
        <v>200</v>
      </c>
      <c r="Y487" s="564">
        <f>IFERROR(IF(X487="",0,CEILING((X487/$H487),1)*$H487),"")</f>
        <v>201.60000000000002</v>
      </c>
      <c r="Z487" s="36">
        <f>IFERROR(IF(Y487=0,"",ROUNDUP(Y487/H487,0)*0.00902),"")</f>
        <v>0.43296000000000001</v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212.85714285714286</v>
      </c>
      <c r="BN487" s="64">
        <f>IFERROR(Y487*I487/H487,"0")</f>
        <v>214.56</v>
      </c>
      <c r="BO487" s="64">
        <f>IFERROR(1/J487*(X487/H487),"0")</f>
        <v>0.36075036075036077</v>
      </c>
      <c r="BP487" s="64">
        <f>IFERROR(1/J487*(Y487/H487),"0")</f>
        <v>0.36363636363636365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72</v>
      </c>
      <c r="Q488" s="578"/>
      <c r="R488" s="578"/>
      <c r="S488" s="578"/>
      <c r="T488" s="578"/>
      <c r="U488" s="578"/>
      <c r="V488" s="579"/>
      <c r="W488" s="37" t="s">
        <v>73</v>
      </c>
      <c r="X488" s="565">
        <f>IFERROR(X486/H486,"0")+IFERROR(X487/H487,"0")</f>
        <v>47.61904761904762</v>
      </c>
      <c r="Y488" s="565">
        <f>IFERROR(Y486/H486,"0")+IFERROR(Y487/H487,"0")</f>
        <v>48</v>
      </c>
      <c r="Z488" s="565">
        <f>IFERROR(IF(Z486="",0,Z486),"0")+IFERROR(IF(Z487="",0,Z487),"0")</f>
        <v>0.43296000000000001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72</v>
      </c>
      <c r="Q489" s="578"/>
      <c r="R489" s="578"/>
      <c r="S489" s="578"/>
      <c r="T489" s="578"/>
      <c r="U489" s="578"/>
      <c r="V489" s="579"/>
      <c r="W489" s="37" t="s">
        <v>70</v>
      </c>
      <c r="X489" s="565">
        <f>IFERROR(SUM(X486:X487),"0")</f>
        <v>200</v>
      </c>
      <c r="Y489" s="565">
        <f>IFERROR(SUM(Y486:Y487),"0")</f>
        <v>201.60000000000002</v>
      </c>
      <c r="Z489" s="37"/>
      <c r="AA489" s="566"/>
      <c r="AB489" s="566"/>
      <c r="AC489" s="566"/>
    </row>
    <row r="490" spans="1:68" ht="14.25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57" t="s">
        <v>767</v>
      </c>
      <c r="Q491" s="568"/>
      <c r="R491" s="568"/>
      <c r="S491" s="568"/>
      <c r="T491" s="569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769</v>
      </c>
      <c r="B492" s="54" t="s">
        <v>770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81" t="s">
        <v>771</v>
      </c>
      <c r="Q492" s="568"/>
      <c r="R492" s="568"/>
      <c r="S492" s="568"/>
      <c r="T492" s="569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72</v>
      </c>
      <c r="Q493" s="578"/>
      <c r="R493" s="578"/>
      <c r="S493" s="578"/>
      <c r="T493" s="578"/>
      <c r="U493" s="578"/>
      <c r="V493" s="579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72</v>
      </c>
      <c r="Q494" s="578"/>
      <c r="R494" s="578"/>
      <c r="S494" s="578"/>
      <c r="T494" s="578"/>
      <c r="U494" s="578"/>
      <c r="V494" s="579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5" t="s">
        <v>174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4" t="s">
        <v>774</v>
      </c>
      <c r="Q496" s="568"/>
      <c r="R496" s="568"/>
      <c r="S496" s="568"/>
      <c r="T496" s="569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7" t="s">
        <v>778</v>
      </c>
      <c r="Q497" s="568"/>
      <c r="R497" s="568"/>
      <c r="S497" s="568"/>
      <c r="T497" s="569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72</v>
      </c>
      <c r="Q498" s="578"/>
      <c r="R498" s="578"/>
      <c r="S498" s="578"/>
      <c r="T498" s="578"/>
      <c r="U498" s="578"/>
      <c r="V498" s="579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72</v>
      </c>
      <c r="Q499" s="578"/>
      <c r="R499" s="578"/>
      <c r="S499" s="578"/>
      <c r="T499" s="578"/>
      <c r="U499" s="578"/>
      <c r="V499" s="579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139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781</v>
      </c>
      <c r="B502" s="54" t="s">
        <v>782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783</v>
      </c>
      <c r="Q502" s="568"/>
      <c r="R502" s="568"/>
      <c r="S502" s="568"/>
      <c r="T502" s="569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72</v>
      </c>
      <c r="Q503" s="578"/>
      <c r="R503" s="578"/>
      <c r="S503" s="578"/>
      <c r="T503" s="578"/>
      <c r="U503" s="578"/>
      <c r="V503" s="579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72</v>
      </c>
      <c r="Q504" s="578"/>
      <c r="R504" s="578"/>
      <c r="S504" s="578"/>
      <c r="T504" s="578"/>
      <c r="U504" s="578"/>
      <c r="V504" s="579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785</v>
      </c>
      <c r="Q505" s="615"/>
      <c r="R505" s="615"/>
      <c r="S505" s="615"/>
      <c r="T505" s="615"/>
      <c r="U505" s="615"/>
      <c r="V505" s="616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5558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5669.9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786</v>
      </c>
      <c r="Q506" s="615"/>
      <c r="R506" s="615"/>
      <c r="S506" s="615"/>
      <c r="T506" s="615"/>
      <c r="U506" s="615"/>
      <c r="V506" s="616"/>
      <c r="W506" s="37" t="s">
        <v>70</v>
      </c>
      <c r="X506" s="565">
        <f>IFERROR(SUM(BM22:BM502),"0")</f>
        <v>5907.006207395003</v>
      </c>
      <c r="Y506" s="565">
        <f>IFERROR(SUM(BN22:BN502),"0")</f>
        <v>6029.6890000000012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787</v>
      </c>
      <c r="Q507" s="615"/>
      <c r="R507" s="615"/>
      <c r="S507" s="615"/>
      <c r="T507" s="615"/>
      <c r="U507" s="615"/>
      <c r="V507" s="616"/>
      <c r="W507" s="37" t="s">
        <v>788</v>
      </c>
      <c r="X507" s="38">
        <f>ROUNDUP(SUM(BO22:BO502),0)</f>
        <v>11</v>
      </c>
      <c r="Y507" s="38">
        <f>ROUNDUP(SUM(BP22:BP502),0)</f>
        <v>11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789</v>
      </c>
      <c r="Q508" s="615"/>
      <c r="R508" s="615"/>
      <c r="S508" s="615"/>
      <c r="T508" s="615"/>
      <c r="U508" s="615"/>
      <c r="V508" s="616"/>
      <c r="W508" s="37" t="s">
        <v>70</v>
      </c>
      <c r="X508" s="565">
        <f>GrossWeightTotal+PalletQtyTotal*25</f>
        <v>6182.006207395003</v>
      </c>
      <c r="Y508" s="565">
        <f>GrossWeightTotalR+PalletQtyTotalR*25</f>
        <v>6304.6890000000012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790</v>
      </c>
      <c r="Q509" s="615"/>
      <c r="R509" s="615"/>
      <c r="S509" s="615"/>
      <c r="T509" s="615"/>
      <c r="U509" s="615"/>
      <c r="V509" s="616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1325.4182425054976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1352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791</v>
      </c>
      <c r="Q510" s="615"/>
      <c r="R510" s="615"/>
      <c r="S510" s="615"/>
      <c r="T510" s="615"/>
      <c r="U510" s="615"/>
      <c r="V510" s="616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12.068599999999998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3" t="s">
        <v>101</v>
      </c>
      <c r="D512" s="712"/>
      <c r="E512" s="712"/>
      <c r="F512" s="712"/>
      <c r="G512" s="712"/>
      <c r="H512" s="607"/>
      <c r="I512" s="583" t="s">
        <v>258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544</v>
      </c>
      <c r="U512" s="607"/>
      <c r="V512" s="583" t="s">
        <v>601</v>
      </c>
      <c r="W512" s="712"/>
      <c r="X512" s="712"/>
      <c r="Y512" s="607"/>
      <c r="Z512" s="560" t="s">
        <v>657</v>
      </c>
      <c r="AA512" s="583" t="s">
        <v>727</v>
      </c>
      <c r="AB512" s="607"/>
      <c r="AC512" s="52"/>
      <c r="AF512" s="561"/>
    </row>
    <row r="513" spans="1:32" ht="14.25" customHeight="1" thickTop="1" x14ac:dyDescent="0.2">
      <c r="A513" s="595" t="s">
        <v>794</v>
      </c>
      <c r="B513" s="583" t="s">
        <v>63</v>
      </c>
      <c r="C513" s="583" t="s">
        <v>102</v>
      </c>
      <c r="D513" s="583" t="s">
        <v>119</v>
      </c>
      <c r="E513" s="583" t="s">
        <v>181</v>
      </c>
      <c r="F513" s="583" t="s">
        <v>204</v>
      </c>
      <c r="G513" s="583" t="s">
        <v>237</v>
      </c>
      <c r="H513" s="583" t="s">
        <v>101</v>
      </c>
      <c r="I513" s="583" t="s">
        <v>259</v>
      </c>
      <c r="J513" s="583" t="s">
        <v>299</v>
      </c>
      <c r="K513" s="583" t="s">
        <v>360</v>
      </c>
      <c r="L513" s="583" t="s">
        <v>401</v>
      </c>
      <c r="M513" s="583" t="s">
        <v>417</v>
      </c>
      <c r="N513" s="561"/>
      <c r="O513" s="583" t="s">
        <v>430</v>
      </c>
      <c r="P513" s="583" t="s">
        <v>440</v>
      </c>
      <c r="Q513" s="583" t="s">
        <v>447</v>
      </c>
      <c r="R513" s="583" t="s">
        <v>452</v>
      </c>
      <c r="S513" s="583" t="s">
        <v>534</v>
      </c>
      <c r="T513" s="583" t="s">
        <v>545</v>
      </c>
      <c r="U513" s="583" t="s">
        <v>579</v>
      </c>
      <c r="V513" s="583" t="s">
        <v>602</v>
      </c>
      <c r="W513" s="583" t="s">
        <v>634</v>
      </c>
      <c r="X513" s="583" t="s">
        <v>649</v>
      </c>
      <c r="Y513" s="583" t="s">
        <v>653</v>
      </c>
      <c r="Z513" s="583" t="s">
        <v>657</v>
      </c>
      <c r="AA513" s="583" t="s">
        <v>727</v>
      </c>
      <c r="AB513" s="583" t="s">
        <v>780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369.2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798.30000000000007</v>
      </c>
      <c r="E515" s="46">
        <f>IFERROR(Y89*1,"0")+IFERROR(Y90*1,"0")+IFERROR(Y91*1,"0")+IFERROR(Y95*1,"0")+IFERROR(Y96*1,"0")+IFERROR(Y97*1,"0")+IFERROR(Y98*1,"0")+IFERROR(Y99*1,"0")+IFERROR(Y100*1,"0")</f>
        <v>514.79999999999995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435.9</v>
      </c>
      <c r="G515" s="46">
        <f>IFERROR(Y131*1,"0")+IFERROR(Y132*1,"0")+IFERROR(Y136*1,"0")+IFERROR(Y137*1,"0")</f>
        <v>91.84</v>
      </c>
      <c r="H515" s="46">
        <f>IFERROR(Y142*1,"0")+IFERROR(Y146*1,"0")+IFERROR(Y147*1,"0")+IFERROR(Y148*1,"0")</f>
        <v>180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129.36000000000001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481.79999999999995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27.450000000000003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57.599999999999994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928.55</v>
      </c>
      <c r="S515" s="46">
        <f>IFERROR(Y333*1,"0")+IFERROR(Y334*1,"0")+IFERROR(Y335*1,"0")</f>
        <v>199.5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1170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8.4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75.599999999999994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201.60000000000002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2025-07-22T08:50:36Z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