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1,07,25 ПОКОМ КИ Сочи\2 машина Новороссийск\"/>
    </mc:Choice>
  </mc:AlternateContent>
  <xr:revisionPtr revIDLastSave="0" documentId="13_ncr:1_{5B99BF57-4C20-42AF-A553-9ED88630A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Z302" i="1"/>
  <c r="Z65" i="1"/>
  <c r="Y507" i="1"/>
  <c r="Z227" i="1"/>
  <c r="Z167" i="1"/>
  <c r="Z122" i="1"/>
  <c r="Y505" i="1"/>
  <c r="Z483" i="1"/>
  <c r="Z461" i="1"/>
  <c r="Z316" i="1"/>
  <c r="Z310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<sst xmlns="http://schemas.openxmlformats.org/spreadsheetml/2006/main" count="2263" uniqueCount="811">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</sst>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10" t="s">
        <v>0</v>
      </c>
      <c r="E1" s="598"/>
      <c r="F1" s="598"/>
      <c r="G1" s="12" t="s">
        <v>1</v>
      </c>
      <c r="H1" s="810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868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71" t="s">
        <v>8</v>
      </c>
      <c r="B5" s="655"/>
      <c r="C5" s="575"/>
      <c r="D5" s="659"/>
      <c r="E5" s="661"/>
      <c r="F5" s="627" t="s">
        <v>9</v>
      </c>
      <c r="G5" s="575"/>
      <c r="H5" s="659"/>
      <c r="I5" s="660"/>
      <c r="J5" s="660"/>
      <c r="K5" s="660"/>
      <c r="L5" s="660"/>
      <c r="M5" s="661"/>
      <c r="N5" s="58"/>
      <c r="P5" s="24" t="s">
        <v>10</v>
      </c>
      <c r="Q5" s="601">
        <v>45862</v>
      </c>
      <c r="R5" s="602"/>
      <c r="T5" s="734" t="s">
        <v>11</v>
      </c>
      <c r="U5" s="727"/>
      <c r="V5" s="737" t="s">
        <v>12</v>
      </c>
      <c r="W5" s="602"/>
      <c r="AB5" s="51"/>
      <c r="AC5" s="51"/>
      <c r="AD5" s="51"/>
      <c r="AE5" s="51"/>
    </row>
    <row r="6" spans="1:32" s="557" customFormat="1" ht="24" customHeight="1" x14ac:dyDescent="0.2">
      <c r="A6" s="771" t="s">
        <v>13</v>
      </c>
      <c r="B6" s="655"/>
      <c r="C6" s="575"/>
      <c r="D6" s="665" t="s">
        <v>14</v>
      </c>
      <c r="E6" s="666"/>
      <c r="F6" s="666"/>
      <c r="G6" s="666"/>
      <c r="H6" s="666"/>
      <c r="I6" s="666"/>
      <c r="J6" s="666"/>
      <c r="K6" s="666"/>
      <c r="L6" s="666"/>
      <c r="M6" s="602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Четверг</v>
      </c>
      <c r="R6" s="570"/>
      <c r="T6" s="726" t="s">
        <v>16</v>
      </c>
      <c r="U6" s="727"/>
      <c r="V6" s="674" t="s">
        <v>17</v>
      </c>
      <c r="W6" s="67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0"/>
      <c r="N7" s="60"/>
      <c r="P7" s="24"/>
      <c r="Q7" s="42"/>
      <c r="R7" s="42"/>
      <c r="T7" s="580"/>
      <c r="U7" s="727"/>
      <c r="V7" s="676"/>
      <c r="W7" s="677"/>
      <c r="AB7" s="51"/>
      <c r="AC7" s="51"/>
      <c r="AD7" s="51"/>
      <c r="AE7" s="51"/>
    </row>
    <row r="8" spans="1:32" s="557" customFormat="1" ht="25.5" customHeight="1" x14ac:dyDescent="0.2">
      <c r="A8" s="578" t="s">
        <v>18</v>
      </c>
      <c r="B8" s="572"/>
      <c r="C8" s="573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39">
        <v>0.41666666666666669</v>
      </c>
      <c r="R8" s="740"/>
      <c r="T8" s="580"/>
      <c r="U8" s="727"/>
      <c r="V8" s="676"/>
      <c r="W8" s="677"/>
      <c r="AB8" s="51"/>
      <c r="AC8" s="51"/>
      <c r="AD8" s="51"/>
      <c r="AE8" s="51"/>
    </row>
    <row r="9" spans="1:32" s="55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641"/>
      <c r="E9" s="642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712" t="str">
        <f>IF(AND($A$9="Тип доверенности/получателя при получении в адресе перегруза:",$D$9="Разовая доверенность"),"Введите ФИО","")</f>
        <v/>
      </c>
      <c r="I9" s="642"/>
      <c r="J9" s="7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2"/>
      <c r="L9" s="642"/>
      <c r="M9" s="642"/>
      <c r="N9" s="555"/>
      <c r="P9" s="26" t="s">
        <v>21</v>
      </c>
      <c r="Q9" s="784"/>
      <c r="R9" s="630"/>
      <c r="T9" s="580"/>
      <c r="U9" s="727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641"/>
      <c r="E10" s="642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691" t="str">
        <f>IFERROR(VLOOKUP($D$10,Proxy,2,FALSE),"")</f>
        <v/>
      </c>
      <c r="I10" s="580"/>
      <c r="J10" s="580"/>
      <c r="K10" s="580"/>
      <c r="L10" s="580"/>
      <c r="M10" s="580"/>
      <c r="N10" s="556"/>
      <c r="P10" s="26" t="s">
        <v>22</v>
      </c>
      <c r="Q10" s="728"/>
      <c r="R10" s="729"/>
      <c r="U10" s="24" t="s">
        <v>23</v>
      </c>
      <c r="V10" s="859" t="s">
        <v>24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6"/>
      <c r="R11" s="602"/>
      <c r="U11" s="24" t="s">
        <v>27</v>
      </c>
      <c r="V11" s="629" t="s">
        <v>28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21" t="s">
        <v>29</v>
      </c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575"/>
      <c r="N12" s="62"/>
      <c r="P12" s="24" t="s">
        <v>30</v>
      </c>
      <c r="Q12" s="739"/>
      <c r="R12" s="740"/>
      <c r="S12" s="23"/>
      <c r="U12" s="24"/>
      <c r="V12" s="598"/>
      <c r="W12" s="580"/>
      <c r="AB12" s="51"/>
      <c r="AC12" s="51"/>
      <c r="AD12" s="51"/>
      <c r="AE12" s="51"/>
    </row>
    <row r="13" spans="1:32" s="557" customFormat="1" ht="23.25" customHeight="1" x14ac:dyDescent="0.2">
      <c r="A13" s="721" t="s">
        <v>31</v>
      </c>
      <c r="B13" s="655"/>
      <c r="C13" s="655"/>
      <c r="D13" s="655"/>
      <c r="E13" s="655"/>
      <c r="F13" s="655"/>
      <c r="G13" s="655"/>
      <c r="H13" s="655"/>
      <c r="I13" s="655"/>
      <c r="J13" s="655"/>
      <c r="K13" s="655"/>
      <c r="L13" s="655"/>
      <c r="M13" s="575"/>
      <c r="N13" s="62"/>
      <c r="O13" s="26"/>
      <c r="P13" s="26" t="s">
        <v>32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21" t="s">
        <v>33</v>
      </c>
      <c r="B14" s="655"/>
      <c r="C14" s="655"/>
      <c r="D14" s="655"/>
      <c r="E14" s="655"/>
      <c r="F14" s="655"/>
      <c r="G14" s="655"/>
      <c r="H14" s="655"/>
      <c r="I14" s="655"/>
      <c r="J14" s="655"/>
      <c r="K14" s="655"/>
      <c r="L14" s="655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2" t="s">
        <v>34</v>
      </c>
      <c r="B15" s="655"/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575"/>
      <c r="N15" s="63"/>
      <c r="P15" s="754" t="s">
        <v>35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7" t="s">
        <v>36</v>
      </c>
      <c r="B17" s="567" t="s">
        <v>37</v>
      </c>
      <c r="C17" s="774" t="s">
        <v>38</v>
      </c>
      <c r="D17" s="567" t="s">
        <v>39</v>
      </c>
      <c r="E17" s="588"/>
      <c r="F17" s="567" t="s">
        <v>40</v>
      </c>
      <c r="G17" s="567" t="s">
        <v>41</v>
      </c>
      <c r="H17" s="567" t="s">
        <v>42</v>
      </c>
      <c r="I17" s="567" t="s">
        <v>43</v>
      </c>
      <c r="J17" s="567" t="s">
        <v>44</v>
      </c>
      <c r="K17" s="567" t="s">
        <v>45</v>
      </c>
      <c r="L17" s="567" t="s">
        <v>46</v>
      </c>
      <c r="M17" s="567" t="s">
        <v>47</v>
      </c>
      <c r="N17" s="567" t="s">
        <v>48</v>
      </c>
      <c r="O17" s="567" t="s">
        <v>49</v>
      </c>
      <c r="P17" s="567" t="s">
        <v>50</v>
      </c>
      <c r="Q17" s="814"/>
      <c r="R17" s="814"/>
      <c r="S17" s="814"/>
      <c r="T17" s="588"/>
      <c r="U17" s="574" t="s">
        <v>51</v>
      </c>
      <c r="V17" s="575"/>
      <c r="W17" s="567" t="s">
        <v>52</v>
      </c>
      <c r="X17" s="567" t="s">
        <v>53</v>
      </c>
      <c r="Y17" s="576" t="s">
        <v>54</v>
      </c>
      <c r="Z17" s="688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68"/>
      <c r="B18" s="568"/>
      <c r="C18" s="568"/>
      <c r="D18" s="589"/>
      <c r="E18" s="590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89"/>
      <c r="Q18" s="815"/>
      <c r="R18" s="815"/>
      <c r="S18" s="815"/>
      <c r="T18" s="590"/>
      <c r="U18" s="67" t="s">
        <v>61</v>
      </c>
      <c r="V18" s="67" t="s">
        <v>62</v>
      </c>
      <c r="W18" s="568"/>
      <c r="X18" s="568"/>
      <c r="Y18" s="577"/>
      <c r="Z18" s="689"/>
      <c r="AA18" s="690"/>
      <c r="AB18" s="690"/>
      <c r="AC18" s="690"/>
      <c r="AD18" s="624"/>
      <c r="AE18" s="625"/>
      <c r="AF18" s="626"/>
      <c r="AG18" s="66"/>
      <c r="BD18" s="65"/>
    </row>
    <row r="19" spans="1:68" ht="27.75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customHeight="1" x14ac:dyDescent="0.25">
      <c r="A20" s="583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58"/>
      <c r="AB20" s="558"/>
      <c r="AC20" s="558"/>
    </row>
    <row r="21" spans="1:68" ht="14.25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9">
        <v>4680115886643</v>
      </c>
      <c r="E22" s="570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4" t="s">
        <v>69</v>
      </c>
      <c r="Q22" s="586"/>
      <c r="R22" s="586"/>
      <c r="S22" s="586"/>
      <c r="T22" s="587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2"/>
      <c r="P23" s="571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2"/>
      <c r="P24" s="571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9">
        <v>4680115885912</v>
      </c>
      <c r="E26" s="570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9">
        <v>4607091388237</v>
      </c>
      <c r="E27" s="570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9">
        <v>4680115886230</v>
      </c>
      <c r="E28" s="570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9">
        <v>4680115886247</v>
      </c>
      <c r="E29" s="570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9">
        <v>4680115885905</v>
      </c>
      <c r="E30" s="570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9">
        <v>4607091388244</v>
      </c>
      <c r="E31" s="570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2"/>
      <c r="P32" s="571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2"/>
      <c r="P33" s="571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9">
        <v>4607091388503</v>
      </c>
      <c r="E35" s="570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2"/>
      <c r="P36" s="571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2"/>
      <c r="P37" s="571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44" t="s">
        <v>101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48"/>
      <c r="AB38" s="48"/>
      <c r="AC38" s="48"/>
    </row>
    <row r="39" spans="1:68" ht="16.5" customHeight="1" x14ac:dyDescent="0.25">
      <c r="A39" s="583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58"/>
      <c r="AB39" s="558"/>
      <c r="AC39" s="558"/>
    </row>
    <row r="40" spans="1:68" ht="14.25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9">
        <v>4607091385670</v>
      </c>
      <c r="E41" s="570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70</v>
      </c>
      <c r="X41" s="563">
        <v>100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9">
        <v>4607091385687</v>
      </c>
      <c r="E42" s="570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9">
        <v>4680115882539</v>
      </c>
      <c r="E43" s="570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2"/>
      <c r="P44" s="571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5">
        <f>IFERROR(X41/H41,"0")+IFERROR(X42/H42,"0")+IFERROR(X43/H43,"0")</f>
        <v>9.2592592592592595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0.1898</v>
      </c>
      <c r="AA44" s="566"/>
      <c r="AB44" s="566"/>
      <c r="AC44" s="566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2"/>
      <c r="P45" s="571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5">
        <f>IFERROR(SUM(X41:X43),"0")</f>
        <v>100</v>
      </c>
      <c r="Y45" s="565">
        <f>IFERROR(SUM(Y41:Y43),"0")</f>
        <v>108</v>
      </c>
      <c r="Z45" s="37"/>
      <c r="AA45" s="566"/>
      <c r="AB45" s="566"/>
      <c r="AC45" s="566"/>
    </row>
    <row r="46" spans="1:68" ht="14.25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9">
        <v>4680115884915</v>
      </c>
      <c r="E47" s="570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2"/>
      <c r="P48" s="571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2"/>
      <c r="P49" s="571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3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58"/>
      <c r="AB50" s="558"/>
      <c r="AC50" s="558"/>
    </row>
    <row r="51" spans="1:68" ht="14.25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9">
        <v>4680115885882</v>
      </c>
      <c r="E52" s="570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9">
        <v>4680115881426</v>
      </c>
      <c r="E53" s="570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70</v>
      </c>
      <c r="X53" s="563">
        <v>400</v>
      </c>
      <c r="Y53" s="56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9">
        <v>4680115880283</v>
      </c>
      <c r="E54" s="570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9">
        <v>4680115881525</v>
      </c>
      <c r="E55" s="570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9">
        <v>4680115885899</v>
      </c>
      <c r="E56" s="570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9">
        <v>4680115881419</v>
      </c>
      <c r="E57" s="570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2"/>
      <c r="P58" s="571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5">
        <f>IFERROR(X52/H52,"0")+IFERROR(X53/H53,"0")+IFERROR(X54/H54,"0")+IFERROR(X55/H55,"0")+IFERROR(X56/H56,"0")+IFERROR(X57/H57,"0")</f>
        <v>37.037037037037038</v>
      </c>
      <c r="Y58" s="565">
        <f>IFERROR(Y52/H52,"0")+IFERROR(Y53/H53,"0")+IFERROR(Y54/H54,"0")+IFERROR(Y55/H55,"0")+IFERROR(Y56/H56,"0")+IFERROR(Y57/H57,"0")</f>
        <v>38</v>
      </c>
      <c r="Z58" s="565">
        <f>IFERROR(IF(Z52="",0,Z52),"0")+IFERROR(IF(Z53="",0,Z53),"0")+IFERROR(IF(Z54="",0,Z54),"0")+IFERROR(IF(Z55="",0,Z55),"0")+IFERROR(IF(Z56="",0,Z56),"0")+IFERROR(IF(Z57="",0,Z57),"0")</f>
        <v>0.72123999999999999</v>
      </c>
      <c r="AA58" s="566"/>
      <c r="AB58" s="566"/>
      <c r="AC58" s="566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2"/>
      <c r="P59" s="571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5">
        <f>IFERROR(SUM(X52:X57),"0")</f>
        <v>400</v>
      </c>
      <c r="Y59" s="565">
        <f>IFERROR(SUM(Y52:Y57),"0")</f>
        <v>410.40000000000003</v>
      </c>
      <c r="Z59" s="37"/>
      <c r="AA59" s="566"/>
      <c r="AB59" s="566"/>
      <c r="AC59" s="566"/>
    </row>
    <row r="60" spans="1:68" ht="14.25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9">
        <v>4680115881440</v>
      </c>
      <c r="E61" s="570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70</v>
      </c>
      <c r="X61" s="563">
        <v>800</v>
      </c>
      <c r="Y61" s="564">
        <f>IFERROR(IF(X61="",0,CEILING((X61/$H61),1)*$H61),"")</f>
        <v>810</v>
      </c>
      <c r="Z61" s="36">
        <f>IFERROR(IF(Y61=0,"",ROUNDUP(Y61/H61,0)*0.01898),"")</f>
        <v>1.4235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832.22222222222217</v>
      </c>
      <c r="BN61" s="64">
        <f>IFERROR(Y61*I61/H61,"0")</f>
        <v>842.625</v>
      </c>
      <c r="BO61" s="64">
        <f>IFERROR(1/J61*(X61/H61),"0")</f>
        <v>1.1574074074074074</v>
      </c>
      <c r="BP61" s="64">
        <f>IFERROR(1/J61*(Y61/H61),"0")</f>
        <v>1.171875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9">
        <v>4680115882751</v>
      </c>
      <c r="E62" s="570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9">
        <v>4680115885950</v>
      </c>
      <c r="E63" s="570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9">
        <v>4680115881433</v>
      </c>
      <c r="E64" s="570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70</v>
      </c>
      <c r="X64" s="563">
        <v>90</v>
      </c>
      <c r="Y64" s="56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81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2"/>
      <c r="P65" s="571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5">
        <f>IFERROR(X61/H61,"0")+IFERROR(X62/H62,"0")+IFERROR(X63/H63,"0")+IFERROR(X64/H64,"0")</f>
        <v>107.4074074074074</v>
      </c>
      <c r="Y65" s="565">
        <f>IFERROR(Y61/H61,"0")+IFERROR(Y62/H62,"0")+IFERROR(Y63/H63,"0")+IFERROR(Y64/H64,"0")</f>
        <v>109</v>
      </c>
      <c r="Z65" s="565">
        <f>IFERROR(IF(Z61="",0,Z61),"0")+IFERROR(IF(Z62="",0,Z62),"0")+IFERROR(IF(Z63="",0,Z63),"0")+IFERROR(IF(Z64="",0,Z64),"0")</f>
        <v>1.6448400000000001</v>
      </c>
      <c r="AA65" s="566"/>
      <c r="AB65" s="566"/>
      <c r="AC65" s="566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2"/>
      <c r="P66" s="571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5">
        <f>IFERROR(SUM(X61:X64),"0")</f>
        <v>890</v>
      </c>
      <c r="Y66" s="565">
        <f>IFERROR(SUM(Y61:Y64),"0")</f>
        <v>901.8</v>
      </c>
      <c r="Z66" s="37"/>
      <c r="AA66" s="566"/>
      <c r="AB66" s="566"/>
      <c r="AC66" s="566"/>
    </row>
    <row r="67" spans="1:68" ht="14.25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9">
        <v>4680115885073</v>
      </c>
      <c r="E68" s="570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9">
        <v>4680115885059</v>
      </c>
      <c r="E69" s="570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9">
        <v>4680115885097</v>
      </c>
      <c r="E70" s="570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2"/>
      <c r="P71" s="571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2"/>
      <c r="P72" s="571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9">
        <v>4680115881891</v>
      </c>
      <c r="E74" s="570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9">
        <v>4680115885769</v>
      </c>
      <c r="E75" s="570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9">
        <v>4680115884410</v>
      </c>
      <c r="E76" s="570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9">
        <v>4680115884311</v>
      </c>
      <c r="E77" s="570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9">
        <v>4680115885929</v>
      </c>
      <c r="E78" s="570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9">
        <v>4680115884403</v>
      </c>
      <c r="E79" s="570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2"/>
      <c r="P80" s="571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2"/>
      <c r="P81" s="571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9">
        <v>4680115881532</v>
      </c>
      <c r="E83" s="570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9">
        <v>4680115881464</v>
      </c>
      <c r="E84" s="570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2"/>
      <c r="P85" s="571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2"/>
      <c r="P86" s="571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3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58"/>
      <c r="AB87" s="558"/>
      <c r="AC87" s="558"/>
    </row>
    <row r="88" spans="1:68" ht="14.25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9">
        <v>4680115881327</v>
      </c>
      <c r="E89" s="570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69">
        <v>4680115881518</v>
      </c>
      <c r="E90" s="570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9">
        <v>4680115881303</v>
      </c>
      <c r="E91" s="570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70</v>
      </c>
      <c r="X91" s="563">
        <v>248</v>
      </c>
      <c r="Y91" s="564">
        <f>IFERROR(IF(X91="",0,CEILING((X91/$H91),1)*$H91),"")</f>
        <v>252</v>
      </c>
      <c r="Z91" s="36">
        <f>IFERROR(IF(Y91=0,"",ROUNDUP(Y91/H91,0)*0.00902),"")</f>
        <v>0.50512000000000001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259.57333333333332</v>
      </c>
      <c r="BN91" s="64">
        <f>IFERROR(Y91*I91/H91,"0")</f>
        <v>263.76</v>
      </c>
      <c r="BO91" s="64">
        <f>IFERROR(1/J91*(X91/H91),"0")</f>
        <v>0.41750841750841755</v>
      </c>
      <c r="BP91" s="64">
        <f>IFERROR(1/J91*(Y91/H91),"0")</f>
        <v>0.42424242424242425</v>
      </c>
    </row>
    <row r="92" spans="1:68" x14ac:dyDescent="0.2">
      <c r="A92" s="581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2"/>
      <c r="P92" s="571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5">
        <f>IFERROR(X89/H89,"0")+IFERROR(X90/H90,"0")+IFERROR(X91/H91,"0")</f>
        <v>55.111111111111114</v>
      </c>
      <c r="Y92" s="565">
        <f>IFERROR(Y89/H89,"0")+IFERROR(Y90/H90,"0")+IFERROR(Y91/H91,"0")</f>
        <v>56</v>
      </c>
      <c r="Z92" s="565">
        <f>IFERROR(IF(Z89="",0,Z89),"0")+IFERROR(IF(Z90="",0,Z90),"0")+IFERROR(IF(Z91="",0,Z91),"0")</f>
        <v>0.50512000000000001</v>
      </c>
      <c r="AA92" s="566"/>
      <c r="AB92" s="566"/>
      <c r="AC92" s="566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2"/>
      <c r="P93" s="571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5">
        <f>IFERROR(SUM(X89:X91),"0")</f>
        <v>248</v>
      </c>
      <c r="Y93" s="565">
        <f>IFERROR(SUM(Y89:Y91),"0")</f>
        <v>252</v>
      </c>
      <c r="Z93" s="37"/>
      <c r="AA93" s="566"/>
      <c r="AB93" s="566"/>
      <c r="AC93" s="566"/>
    </row>
    <row r="94" spans="1:68" ht="14.25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9">
        <v>4607091386967</v>
      </c>
      <c r="E95" s="570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6"/>
      <c r="R95" s="586"/>
      <c r="S95" s="586"/>
      <c r="T95" s="587"/>
      <c r="U95" s="34"/>
      <c r="V95" s="34"/>
      <c r="W95" s="35" t="s">
        <v>70</v>
      </c>
      <c r="X95" s="563">
        <v>250</v>
      </c>
      <c r="Y95" s="564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69">
        <v>4607091386967</v>
      </c>
      <c r="E96" s="570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69">
        <v>4680115884953</v>
      </c>
      <c r="E97" s="570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69">
        <v>4607091385731</v>
      </c>
      <c r="E98" s="570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6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69">
        <v>4607091385731</v>
      </c>
      <c r="E99" s="570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69">
        <v>4680115880894</v>
      </c>
      <c r="E100" s="570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1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2"/>
      <c r="P101" s="571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5">
        <f>IFERROR(X95/H95,"0")+IFERROR(X96/H96,"0")+IFERROR(X97/H97,"0")+IFERROR(X98/H98,"0")+IFERROR(X99/H99,"0")+IFERROR(X100/H100,"0")</f>
        <v>30.8641975308642</v>
      </c>
      <c r="Y101" s="565">
        <f>IFERROR(Y95/H95,"0")+IFERROR(Y96/H96,"0")+IFERROR(Y97/H97,"0")+IFERROR(Y98/H98,"0")+IFERROR(Y99/H99,"0")+IFERROR(Y100/H100,"0")</f>
        <v>31</v>
      </c>
      <c r="Z101" s="565">
        <f>IFERROR(IF(Z95="",0,Z95),"0")+IFERROR(IF(Z96="",0,Z96),"0")+IFERROR(IF(Z97="",0,Z97),"0")+IFERROR(IF(Z98="",0,Z98),"0")+IFERROR(IF(Z99="",0,Z99),"0")+IFERROR(IF(Z100="",0,Z100),"0")</f>
        <v>0.58838000000000001</v>
      </c>
      <c r="AA101" s="566"/>
      <c r="AB101" s="566"/>
      <c r="AC101" s="566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2"/>
      <c r="P102" s="571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5">
        <f>IFERROR(SUM(X95:X100),"0")</f>
        <v>250</v>
      </c>
      <c r="Y102" s="565">
        <f>IFERROR(SUM(Y95:Y100),"0")</f>
        <v>251.1</v>
      </c>
      <c r="Z102" s="37"/>
      <c r="AA102" s="566"/>
      <c r="AB102" s="566"/>
      <c r="AC102" s="566"/>
    </row>
    <row r="103" spans="1:68" ht="16.5" customHeight="1" x14ac:dyDescent="0.25">
      <c r="A103" s="583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58"/>
      <c r="AB103" s="558"/>
      <c r="AC103" s="558"/>
    </row>
    <row r="104" spans="1:68" ht="14.25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69">
        <v>4680115882133</v>
      </c>
      <c r="E105" s="570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70</v>
      </c>
      <c r="X105" s="563">
        <v>183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190.37083333333334</v>
      </c>
      <c r="BN105" s="64">
        <f>IFERROR(Y105*I105/H105,"0")</f>
        <v>190.995</v>
      </c>
      <c r="BO105" s="64">
        <f>IFERROR(1/J105*(X105/H105),"0")</f>
        <v>0.26475694444444442</v>
      </c>
      <c r="BP105" s="64">
        <f>IFERROR(1/J105*(Y105/H105),"0")</f>
        <v>0.265625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69">
        <v>4680115880269</v>
      </c>
      <c r="E106" s="570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69">
        <v>4680115880429</v>
      </c>
      <c r="E107" s="570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69">
        <v>4680115881457</v>
      </c>
      <c r="E108" s="570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1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2"/>
      <c r="P109" s="571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5">
        <f>IFERROR(X105/H105,"0")+IFERROR(X106/H106,"0")+IFERROR(X107/H107,"0")+IFERROR(X108/H108,"0")</f>
        <v>16.944444444444443</v>
      </c>
      <c r="Y109" s="565">
        <f>IFERROR(Y105/H105,"0")+IFERROR(Y106/H106,"0")+IFERROR(Y107/H107,"0")+IFERROR(Y108/H108,"0")</f>
        <v>17</v>
      </c>
      <c r="Z109" s="565">
        <f>IFERROR(IF(Z105="",0,Z105),"0")+IFERROR(IF(Z106="",0,Z106),"0")+IFERROR(IF(Z107="",0,Z107),"0")+IFERROR(IF(Z108="",0,Z108),"0")</f>
        <v>0.32266</v>
      </c>
      <c r="AA109" s="566"/>
      <c r="AB109" s="566"/>
      <c r="AC109" s="566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2"/>
      <c r="P110" s="571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5">
        <f>IFERROR(SUM(X105:X108),"0")</f>
        <v>183</v>
      </c>
      <c r="Y110" s="565">
        <f>IFERROR(SUM(Y105:Y108),"0")</f>
        <v>183.60000000000002</v>
      </c>
      <c r="Z110" s="37"/>
      <c r="AA110" s="566"/>
      <c r="AB110" s="566"/>
      <c r="AC110" s="566"/>
    </row>
    <row r="111" spans="1:68" ht="14.25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69">
        <v>4680115881488</v>
      </c>
      <c r="E112" s="570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69">
        <v>4680115882775</v>
      </c>
      <c r="E113" s="570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69">
        <v>4680115880658</v>
      </c>
      <c r="E114" s="570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1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2"/>
      <c r="P115" s="571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2"/>
      <c r="P116" s="571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9">
        <v>4607091385168</v>
      </c>
      <c r="E118" s="570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69">
        <v>4607091383256</v>
      </c>
      <c r="E119" s="570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70</v>
      </c>
      <c r="X119" s="563">
        <v>66</v>
      </c>
      <c r="Y119" s="564">
        <f>IFERROR(IF(X119="",0,CEILING((X119/$H119),1)*$H119),"")</f>
        <v>67.319999999999993</v>
      </c>
      <c r="Z119" s="36">
        <f>IFERROR(IF(Y119=0,"",ROUNDUP(Y119/H119,0)*0.00651),"")</f>
        <v>0.22134000000000001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74.2</v>
      </c>
      <c r="BN119" s="64">
        <f>IFERROR(Y119*I119/H119,"0")</f>
        <v>75.683999999999983</v>
      </c>
      <c r="BO119" s="64">
        <f>IFERROR(1/J119*(X119/H119),"0")</f>
        <v>0.18315018315018317</v>
      </c>
      <c r="BP119" s="64">
        <f>IFERROR(1/J119*(Y119/H119),"0")</f>
        <v>0.18681318681318682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69">
        <v>4607091385748</v>
      </c>
      <c r="E120" s="570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69">
        <v>4680115884533</v>
      </c>
      <c r="E121" s="570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1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2"/>
      <c r="P122" s="571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5">
        <f>IFERROR(X118/H118,"0")+IFERROR(X119/H119,"0")+IFERROR(X120/H120,"0")+IFERROR(X121/H121,"0")</f>
        <v>33.333333333333336</v>
      </c>
      <c r="Y122" s="565">
        <f>IFERROR(Y118/H118,"0")+IFERROR(Y119/H119,"0")+IFERROR(Y120/H120,"0")+IFERROR(Y121/H121,"0")</f>
        <v>34</v>
      </c>
      <c r="Z122" s="565">
        <f>IFERROR(IF(Z118="",0,Z118),"0")+IFERROR(IF(Z119="",0,Z119),"0")+IFERROR(IF(Z120="",0,Z120),"0")+IFERROR(IF(Z121="",0,Z121),"0")</f>
        <v>0.22134000000000001</v>
      </c>
      <c r="AA122" s="566"/>
      <c r="AB122" s="566"/>
      <c r="AC122" s="566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2"/>
      <c r="P123" s="571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5">
        <f>IFERROR(SUM(X118:X121),"0")</f>
        <v>66</v>
      </c>
      <c r="Y123" s="565">
        <f>IFERROR(SUM(Y118:Y121),"0")</f>
        <v>67.319999999999993</v>
      </c>
      <c r="Z123" s="37"/>
      <c r="AA123" s="566"/>
      <c r="AB123" s="566"/>
      <c r="AC123" s="566"/>
    </row>
    <row r="124" spans="1:68" ht="14.25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69">
        <v>4680115882652</v>
      </c>
      <c r="E125" s="570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69">
        <v>4680115880238</v>
      </c>
      <c r="E126" s="570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1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2"/>
      <c r="P127" s="571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2"/>
      <c r="P128" s="571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3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58"/>
      <c r="AB129" s="558"/>
      <c r="AC129" s="558"/>
    </row>
    <row r="130" spans="1:68" ht="14.25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69">
        <v>4680115883444</v>
      </c>
      <c r="E131" s="570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6"/>
      <c r="R131" s="586"/>
      <c r="S131" s="586"/>
      <c r="T131" s="587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69">
        <v>4680115883444</v>
      </c>
      <c r="E132" s="570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6"/>
      <c r="R132" s="586"/>
      <c r="S132" s="586"/>
      <c r="T132" s="587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1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2"/>
      <c r="P133" s="571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2"/>
      <c r="P134" s="571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69">
        <v>4680115882584</v>
      </c>
      <c r="E136" s="570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6"/>
      <c r="R136" s="586"/>
      <c r="S136" s="586"/>
      <c r="T136" s="587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69">
        <v>4680115882584</v>
      </c>
      <c r="E137" s="570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6"/>
      <c r="R137" s="586"/>
      <c r="S137" s="586"/>
      <c r="T137" s="587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1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2"/>
      <c r="P138" s="571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2"/>
      <c r="P139" s="571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3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58"/>
      <c r="AB140" s="558"/>
      <c r="AC140" s="558"/>
    </row>
    <row r="141" spans="1:68" ht="14.25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69">
        <v>4607091384604</v>
      </c>
      <c r="E142" s="570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6"/>
      <c r="R142" s="586"/>
      <c r="S142" s="586"/>
      <c r="T142" s="587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1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2"/>
      <c r="P143" s="571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2"/>
      <c r="P144" s="571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69">
        <v>4607091387667</v>
      </c>
      <c r="E146" s="570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6"/>
      <c r="R146" s="586"/>
      <c r="S146" s="586"/>
      <c r="T146" s="587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69">
        <v>4607091387636</v>
      </c>
      <c r="E147" s="570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6"/>
      <c r="R147" s="586"/>
      <c r="S147" s="586"/>
      <c r="T147" s="587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69">
        <v>4607091382426</v>
      </c>
      <c r="E148" s="570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6"/>
      <c r="R148" s="586"/>
      <c r="S148" s="586"/>
      <c r="T148" s="587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1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2"/>
      <c r="P149" s="571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2"/>
      <c r="P150" s="571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44" t="s">
        <v>258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48"/>
      <c r="AB151" s="48"/>
      <c r="AC151" s="48"/>
    </row>
    <row r="152" spans="1:68" ht="16.5" customHeight="1" x14ac:dyDescent="0.25">
      <c r="A152" s="583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58"/>
      <c r="AB152" s="558"/>
      <c r="AC152" s="558"/>
    </row>
    <row r="153" spans="1:68" ht="14.25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69">
        <v>4680115886223</v>
      </c>
      <c r="E154" s="570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6"/>
      <c r="R154" s="586"/>
      <c r="S154" s="586"/>
      <c r="T154" s="587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1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2"/>
      <c r="P155" s="571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2"/>
      <c r="P156" s="571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69">
        <v>4680115880993</v>
      </c>
      <c r="E158" s="570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6"/>
      <c r="R158" s="586"/>
      <c r="S158" s="586"/>
      <c r="T158" s="587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69">
        <v>4680115881761</v>
      </c>
      <c r="E159" s="570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6"/>
      <c r="R159" s="586"/>
      <c r="S159" s="586"/>
      <c r="T159" s="587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69">
        <v>4680115881563</v>
      </c>
      <c r="E160" s="570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6"/>
      <c r="R160" s="586"/>
      <c r="S160" s="586"/>
      <c r="T160" s="587"/>
      <c r="U160" s="34"/>
      <c r="V160" s="34"/>
      <c r="W160" s="35" t="s">
        <v>70</v>
      </c>
      <c r="X160" s="563">
        <v>140</v>
      </c>
      <c r="Y160" s="564">
        <f t="shared" si="21"/>
        <v>142.80000000000001</v>
      </c>
      <c r="Z160" s="36">
        <f>IFERROR(IF(Y160=0,"",ROUNDUP(Y160/H160,0)*0.00902),"")</f>
        <v>0.30668000000000001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147</v>
      </c>
      <c r="BN160" s="64">
        <f t="shared" si="23"/>
        <v>149.94</v>
      </c>
      <c r="BO160" s="64">
        <f t="shared" si="24"/>
        <v>0.25252525252525249</v>
      </c>
      <c r="BP160" s="64">
        <f t="shared" si="25"/>
        <v>0.25757575757575757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69">
        <v>4680115880986</v>
      </c>
      <c r="E161" s="570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6"/>
      <c r="R161" s="586"/>
      <c r="S161" s="586"/>
      <c r="T161" s="587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69">
        <v>4680115881785</v>
      </c>
      <c r="E162" s="570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6"/>
      <c r="R162" s="586"/>
      <c r="S162" s="586"/>
      <c r="T162" s="587"/>
      <c r="U162" s="34"/>
      <c r="V162" s="34"/>
      <c r="W162" s="35" t="s">
        <v>70</v>
      </c>
      <c r="X162" s="563">
        <v>35</v>
      </c>
      <c r="Y162" s="564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69">
        <v>4680115886537</v>
      </c>
      <c r="E163" s="570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6"/>
      <c r="R163" s="586"/>
      <c r="S163" s="586"/>
      <c r="T163" s="587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69">
        <v>4680115881679</v>
      </c>
      <c r="E164" s="570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6"/>
      <c r="R164" s="586"/>
      <c r="S164" s="586"/>
      <c r="T164" s="587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69">
        <v>4680115880191</v>
      </c>
      <c r="E165" s="570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6"/>
      <c r="R165" s="586"/>
      <c r="S165" s="586"/>
      <c r="T165" s="587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69">
        <v>4680115883963</v>
      </c>
      <c r="E166" s="570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6"/>
      <c r="R166" s="586"/>
      <c r="S166" s="586"/>
      <c r="T166" s="587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1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2"/>
      <c r="P167" s="571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49.999999999999993</v>
      </c>
      <c r="Y167" s="565">
        <f>IFERROR(Y158/H158,"0")+IFERROR(Y159/H159,"0")+IFERROR(Y160/H160,"0")+IFERROR(Y161/H161,"0")+IFERROR(Y162/H162,"0")+IFERROR(Y163/H163,"0")+IFERROR(Y164/H164,"0")+IFERROR(Y165/H165,"0")+IFERROR(Y166/H166,"0")</f>
        <v>51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0.39202000000000004</v>
      </c>
      <c r="AA167" s="566"/>
      <c r="AB167" s="566"/>
      <c r="AC167" s="566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2"/>
      <c r="P168" s="571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5">
        <f>IFERROR(SUM(X158:X166),"0")</f>
        <v>175</v>
      </c>
      <c r="Y168" s="565">
        <f>IFERROR(SUM(Y158:Y166),"0")</f>
        <v>178.5</v>
      </c>
      <c r="Z168" s="37"/>
      <c r="AA168" s="566"/>
      <c r="AB168" s="566"/>
      <c r="AC168" s="566"/>
    </row>
    <row r="169" spans="1:68" ht="14.25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69">
        <v>4680115886780</v>
      </c>
      <c r="E170" s="570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6"/>
      <c r="R170" s="586"/>
      <c r="S170" s="586"/>
      <c r="T170" s="587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69">
        <v>4680115886742</v>
      </c>
      <c r="E171" s="570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6"/>
      <c r="R171" s="586"/>
      <c r="S171" s="586"/>
      <c r="T171" s="587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69">
        <v>4680115886766</v>
      </c>
      <c r="E172" s="570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6"/>
      <c r="R172" s="586"/>
      <c r="S172" s="586"/>
      <c r="T172" s="587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1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2"/>
      <c r="P173" s="571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2"/>
      <c r="P174" s="571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69">
        <v>4680115886797</v>
      </c>
      <c r="E176" s="570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2"/>
      <c r="P177" s="571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2"/>
      <c r="P178" s="571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3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58"/>
      <c r="AB179" s="558"/>
      <c r="AC179" s="558"/>
    </row>
    <row r="180" spans="1:68" ht="14.25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69">
        <v>4680115881402</v>
      </c>
      <c r="E181" s="570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6"/>
      <c r="R181" s="586"/>
      <c r="S181" s="586"/>
      <c r="T181" s="587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69">
        <v>4680115881396</v>
      </c>
      <c r="E182" s="570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6"/>
      <c r="R182" s="586"/>
      <c r="S182" s="586"/>
      <c r="T182" s="587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1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2"/>
      <c r="P183" s="571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2"/>
      <c r="P184" s="571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69">
        <v>4680115882935</v>
      </c>
      <c r="E186" s="570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69">
        <v>4680115880764</v>
      </c>
      <c r="E187" s="570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6"/>
      <c r="R187" s="586"/>
      <c r="S187" s="586"/>
      <c r="T187" s="587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1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2"/>
      <c r="P188" s="571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2"/>
      <c r="P189" s="571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69">
        <v>4680115882683</v>
      </c>
      <c r="E191" s="570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6"/>
      <c r="R191" s="586"/>
      <c r="S191" s="586"/>
      <c r="T191" s="587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69">
        <v>4680115882690</v>
      </c>
      <c r="E192" s="570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6"/>
      <c r="R192" s="586"/>
      <c r="S192" s="586"/>
      <c r="T192" s="587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9">
        <v>4680115882669</v>
      </c>
      <c r="E193" s="570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6"/>
      <c r="R193" s="586"/>
      <c r="S193" s="586"/>
      <c r="T193" s="587"/>
      <c r="U193" s="34"/>
      <c r="V193" s="34"/>
      <c r="W193" s="35" t="s">
        <v>70</v>
      </c>
      <c r="X193" s="563">
        <v>300</v>
      </c>
      <c r="Y193" s="564">
        <f t="shared" si="26"/>
        <v>302.40000000000003</v>
      </c>
      <c r="Z193" s="36">
        <f>IFERROR(IF(Y193=0,"",ROUNDUP(Y193/H193,0)*0.00902),"")</f>
        <v>0.50512000000000001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311.66666666666663</v>
      </c>
      <c r="BN193" s="64">
        <f t="shared" si="28"/>
        <v>314.16000000000003</v>
      </c>
      <c r="BO193" s="64">
        <f t="shared" si="29"/>
        <v>0.42087542087542085</v>
      </c>
      <c r="BP193" s="64">
        <f t="shared" si="30"/>
        <v>0.42424242424242425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69">
        <v>4680115882676</v>
      </c>
      <c r="E194" s="570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6"/>
      <c r="R194" s="586"/>
      <c r="S194" s="586"/>
      <c r="T194" s="587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69">
        <v>4680115884014</v>
      </c>
      <c r="E195" s="570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6"/>
      <c r="R195" s="586"/>
      <c r="S195" s="586"/>
      <c r="T195" s="587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69">
        <v>4680115884007</v>
      </c>
      <c r="E196" s="570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6"/>
      <c r="R196" s="586"/>
      <c r="S196" s="586"/>
      <c r="T196" s="587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69">
        <v>4680115884038</v>
      </c>
      <c r="E197" s="570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6"/>
      <c r="R197" s="586"/>
      <c r="S197" s="586"/>
      <c r="T197" s="587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69">
        <v>4680115884021</v>
      </c>
      <c r="E198" s="570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6"/>
      <c r="R198" s="586"/>
      <c r="S198" s="586"/>
      <c r="T198" s="587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1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2"/>
      <c r="P199" s="571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55.55555555555555</v>
      </c>
      <c r="Y199" s="565">
        <f>IFERROR(Y191/H191,"0")+IFERROR(Y192/H192,"0")+IFERROR(Y193/H193,"0")+IFERROR(Y194/H194,"0")+IFERROR(Y195/H195,"0")+IFERROR(Y196/H196,"0")+IFERROR(Y197/H197,"0")+IFERROR(Y198/H198,"0")</f>
        <v>56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0.50512000000000001</v>
      </c>
      <c r="AA199" s="566"/>
      <c r="AB199" s="566"/>
      <c r="AC199" s="566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2"/>
      <c r="P200" s="571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5">
        <f>IFERROR(SUM(X191:X198),"0")</f>
        <v>300</v>
      </c>
      <c r="Y200" s="565">
        <f>IFERROR(SUM(Y191:Y198),"0")</f>
        <v>302.40000000000003</v>
      </c>
      <c r="Z200" s="37"/>
      <c r="AA200" s="566"/>
      <c r="AB200" s="566"/>
      <c r="AC200" s="566"/>
    </row>
    <row r="201" spans="1:68" ht="14.25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69">
        <v>4680115881594</v>
      </c>
      <c r="E202" s="570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6"/>
      <c r="R202" s="586"/>
      <c r="S202" s="586"/>
      <c r="T202" s="587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69">
        <v>4680115881617</v>
      </c>
      <c r="E203" s="570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6"/>
      <c r="R203" s="586"/>
      <c r="S203" s="586"/>
      <c r="T203" s="587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69">
        <v>4680115880573</v>
      </c>
      <c r="E204" s="570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6"/>
      <c r="R204" s="586"/>
      <c r="S204" s="586"/>
      <c r="T204" s="587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69">
        <v>4680115882195</v>
      </c>
      <c r="E205" s="570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6"/>
      <c r="R205" s="586"/>
      <c r="S205" s="586"/>
      <c r="T205" s="587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69">
        <v>4680115882607</v>
      </c>
      <c r="E206" s="570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6"/>
      <c r="R206" s="586"/>
      <c r="S206" s="586"/>
      <c r="T206" s="587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69">
        <v>4680115880092</v>
      </c>
      <c r="E207" s="570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6"/>
      <c r="R207" s="586"/>
      <c r="S207" s="586"/>
      <c r="T207" s="587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69">
        <v>4680115880221</v>
      </c>
      <c r="E208" s="570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6"/>
      <c r="R208" s="586"/>
      <c r="S208" s="586"/>
      <c r="T208" s="587"/>
      <c r="U208" s="34"/>
      <c r="V208" s="34"/>
      <c r="W208" s="35" t="s">
        <v>70</v>
      </c>
      <c r="X208" s="563">
        <v>100</v>
      </c>
      <c r="Y208" s="564">
        <f t="shared" si="31"/>
        <v>100.8</v>
      </c>
      <c r="Z208" s="36">
        <f t="shared" si="36"/>
        <v>0.27342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69">
        <v>4680115880504</v>
      </c>
      <c r="E209" s="570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6"/>
      <c r="R209" s="586"/>
      <c r="S209" s="586"/>
      <c r="T209" s="587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69">
        <v>4680115882164</v>
      </c>
      <c r="E210" s="570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1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2"/>
      <c r="P211" s="571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41.666666666666671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42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0.27342</v>
      </c>
      <c r="AA211" s="566"/>
      <c r="AB211" s="566"/>
      <c r="AC211" s="566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2"/>
      <c r="P212" s="571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5">
        <f>IFERROR(SUM(X202:X210),"0")</f>
        <v>100</v>
      </c>
      <c r="Y212" s="565">
        <f>IFERROR(SUM(Y202:Y210),"0")</f>
        <v>100.8</v>
      </c>
      <c r="Z212" s="37"/>
      <c r="AA212" s="566"/>
      <c r="AB212" s="566"/>
      <c r="AC212" s="566"/>
    </row>
    <row r="213" spans="1:68" ht="14.25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69">
        <v>4680115880818</v>
      </c>
      <c r="E214" s="570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6"/>
      <c r="R214" s="586"/>
      <c r="S214" s="586"/>
      <c r="T214" s="587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69">
        <v>4680115880801</v>
      </c>
      <c r="E215" s="570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6"/>
      <c r="R215" s="586"/>
      <c r="S215" s="586"/>
      <c r="T215" s="587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1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2"/>
      <c r="P216" s="571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2"/>
      <c r="P217" s="571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3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58"/>
      <c r="AB218" s="558"/>
      <c r="AC218" s="558"/>
    </row>
    <row r="219" spans="1:68" ht="14.25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69">
        <v>4680115884137</v>
      </c>
      <c r="E220" s="570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6"/>
      <c r="R220" s="586"/>
      <c r="S220" s="586"/>
      <c r="T220" s="587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69">
        <v>4680115884236</v>
      </c>
      <c r="E221" s="570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6"/>
      <c r="R221" s="586"/>
      <c r="S221" s="586"/>
      <c r="T221" s="587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69">
        <v>4680115884175</v>
      </c>
      <c r="E222" s="570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6"/>
      <c r="R222" s="586"/>
      <c r="S222" s="586"/>
      <c r="T222" s="587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69">
        <v>4680115884144</v>
      </c>
      <c r="E223" s="570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6"/>
      <c r="R223" s="586"/>
      <c r="S223" s="586"/>
      <c r="T223" s="587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69">
        <v>4680115886551</v>
      </c>
      <c r="E224" s="570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6"/>
      <c r="R224" s="586"/>
      <c r="S224" s="586"/>
      <c r="T224" s="587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69">
        <v>4680115884182</v>
      </c>
      <c r="E225" s="570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6"/>
      <c r="R225" s="586"/>
      <c r="S225" s="586"/>
      <c r="T225" s="587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69">
        <v>4680115884205</v>
      </c>
      <c r="E226" s="570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6"/>
      <c r="R226" s="586"/>
      <c r="S226" s="586"/>
      <c r="T226" s="587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1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2"/>
      <c r="P227" s="571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2"/>
      <c r="P228" s="571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69">
        <v>4680115885721</v>
      </c>
      <c r="E230" s="570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1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6"/>
      <c r="R230" s="586"/>
      <c r="S230" s="586"/>
      <c r="T230" s="587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69">
        <v>4680115885981</v>
      </c>
      <c r="E231" s="570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6"/>
      <c r="R231" s="586"/>
      <c r="S231" s="586"/>
      <c r="T231" s="587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1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2"/>
      <c r="P232" s="571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2"/>
      <c r="P233" s="571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69">
        <v>4680115886803</v>
      </c>
      <c r="E235" s="570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8" t="s">
        <v>386</v>
      </c>
      <c r="Q235" s="586"/>
      <c r="R235" s="586"/>
      <c r="S235" s="586"/>
      <c r="T235" s="587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1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2"/>
      <c r="P236" s="571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2"/>
      <c r="P237" s="571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69">
        <v>4680115886704</v>
      </c>
      <c r="E239" s="570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6"/>
      <c r="R239" s="586"/>
      <c r="S239" s="586"/>
      <c r="T239" s="587"/>
      <c r="U239" s="34"/>
      <c r="V239" s="34"/>
      <c r="W239" s="35" t="s">
        <v>70</v>
      </c>
      <c r="X239" s="563">
        <v>3</v>
      </c>
      <c r="Y239" s="564">
        <f>IFERROR(IF(X239="",0,CEILING((X239/$H239),1)*$H239),"")</f>
        <v>3.96</v>
      </c>
      <c r="Z239" s="36">
        <f>IFERROR(IF(Y239=0,"",ROUNDUP(Y239/H239,0)*0.0059),"")</f>
        <v>2.3599999999999999E-2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3.5757575757575757</v>
      </c>
      <c r="BN239" s="64">
        <f>IFERROR(Y239*I239/H239,"0")</f>
        <v>4.72</v>
      </c>
      <c r="BO239" s="64">
        <f>IFERROR(1/J239*(X239/H239),"0")</f>
        <v>1.4029180695847361E-2</v>
      </c>
      <c r="BP239" s="64">
        <f>IFERROR(1/J239*(Y239/H239),"0")</f>
        <v>1.8518518518518517E-2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69">
        <v>4680115886681</v>
      </c>
      <c r="E240" s="570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6"/>
      <c r="R240" s="586"/>
      <c r="S240" s="586"/>
      <c r="T240" s="587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69">
        <v>4680115886735</v>
      </c>
      <c r="E241" s="570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6"/>
      <c r="R241" s="586"/>
      <c r="S241" s="586"/>
      <c r="T241" s="587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69">
        <v>4680115886728</v>
      </c>
      <c r="E242" s="570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6"/>
      <c r="R242" s="586"/>
      <c r="S242" s="586"/>
      <c r="T242" s="587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69">
        <v>4680115886711</v>
      </c>
      <c r="E243" s="570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5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6"/>
      <c r="R243" s="586"/>
      <c r="S243" s="586"/>
      <c r="T243" s="587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1"/>
      <c r="B244" s="580"/>
      <c r="C244" s="580"/>
      <c r="D244" s="580"/>
      <c r="E244" s="580"/>
      <c r="F244" s="580"/>
      <c r="G244" s="580"/>
      <c r="H244" s="580"/>
      <c r="I244" s="580"/>
      <c r="J244" s="580"/>
      <c r="K244" s="580"/>
      <c r="L244" s="580"/>
      <c r="M244" s="580"/>
      <c r="N244" s="580"/>
      <c r="O244" s="582"/>
      <c r="P244" s="571" t="s">
        <v>72</v>
      </c>
      <c r="Q244" s="572"/>
      <c r="R244" s="572"/>
      <c r="S244" s="572"/>
      <c r="T244" s="572"/>
      <c r="U244" s="572"/>
      <c r="V244" s="573"/>
      <c r="W244" s="37" t="s">
        <v>73</v>
      </c>
      <c r="X244" s="565">
        <f>IFERROR(X239/H239,"0")+IFERROR(X240/H240,"0")+IFERROR(X241/H241,"0")+IFERROR(X242/H242,"0")+IFERROR(X243/H243,"0")</f>
        <v>3.0303030303030303</v>
      </c>
      <c r="Y244" s="565">
        <f>IFERROR(Y239/H239,"0")+IFERROR(Y240/H240,"0")+IFERROR(Y241/H241,"0")+IFERROR(Y242/H242,"0")+IFERROR(Y243/H243,"0")</f>
        <v>4</v>
      </c>
      <c r="Z244" s="565">
        <f>IFERROR(IF(Z239="",0,Z239),"0")+IFERROR(IF(Z240="",0,Z240),"0")+IFERROR(IF(Z241="",0,Z241),"0")+IFERROR(IF(Z242="",0,Z242),"0")+IFERROR(IF(Z243="",0,Z243),"0")</f>
        <v>2.3599999999999999E-2</v>
      </c>
      <c r="AA244" s="566"/>
      <c r="AB244" s="566"/>
      <c r="AC244" s="566"/>
    </row>
    <row r="245" spans="1:68" x14ac:dyDescent="0.2">
      <c r="A245" s="580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2"/>
      <c r="P245" s="571" t="s">
        <v>72</v>
      </c>
      <c r="Q245" s="572"/>
      <c r="R245" s="572"/>
      <c r="S245" s="572"/>
      <c r="T245" s="572"/>
      <c r="U245" s="572"/>
      <c r="V245" s="573"/>
      <c r="W245" s="37" t="s">
        <v>70</v>
      </c>
      <c r="X245" s="565">
        <f>IFERROR(SUM(X239:X243),"0")</f>
        <v>3</v>
      </c>
      <c r="Y245" s="565">
        <f>IFERROR(SUM(Y239:Y243),"0")</f>
        <v>3.96</v>
      </c>
      <c r="Z245" s="37"/>
      <c r="AA245" s="566"/>
      <c r="AB245" s="566"/>
      <c r="AC245" s="566"/>
    </row>
    <row r="246" spans="1:68" ht="16.5" customHeight="1" x14ac:dyDescent="0.25">
      <c r="A246" s="583" t="s">
        <v>401</v>
      </c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0"/>
      <c r="P246" s="580"/>
      <c r="Q246" s="580"/>
      <c r="R246" s="580"/>
      <c r="S246" s="580"/>
      <c r="T246" s="580"/>
      <c r="U246" s="580"/>
      <c r="V246" s="580"/>
      <c r="W246" s="580"/>
      <c r="X246" s="580"/>
      <c r="Y246" s="580"/>
      <c r="Z246" s="580"/>
      <c r="AA246" s="558"/>
      <c r="AB246" s="558"/>
      <c r="AC246" s="558"/>
    </row>
    <row r="247" spans="1:68" ht="14.25" customHeight="1" x14ac:dyDescent="0.25">
      <c r="A247" s="579" t="s">
        <v>103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69">
        <v>4680115885837</v>
      </c>
      <c r="E248" s="570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6"/>
      <c r="R248" s="586"/>
      <c r="S248" s="586"/>
      <c r="T248" s="587"/>
      <c r="U248" s="34"/>
      <c r="V248" s="34"/>
      <c r="W248" s="35" t="s">
        <v>70</v>
      </c>
      <c r="X248" s="563">
        <v>146</v>
      </c>
      <c r="Y248" s="564">
        <f>IFERROR(IF(X248="",0,CEILING((X248/$H248),1)*$H248),"")</f>
        <v>151.20000000000002</v>
      </c>
      <c r="Z248" s="36">
        <f>IFERROR(IF(Y248=0,"",ROUNDUP(Y248/H248,0)*0.01898),"")</f>
        <v>0.26572000000000001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151.88055555555553</v>
      </c>
      <c r="BN248" s="64">
        <f>IFERROR(Y248*I248/H248,"0")</f>
        <v>157.29000000000002</v>
      </c>
      <c r="BO248" s="64">
        <f>IFERROR(1/J248*(X248/H248),"0")</f>
        <v>0.21122685185185183</v>
      </c>
      <c r="BP248" s="64">
        <f>IFERROR(1/J248*(Y248/H248),"0")</f>
        <v>0.21875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9">
        <v>4680115885806</v>
      </c>
      <c r="E249" s="570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6"/>
      <c r="R249" s="586"/>
      <c r="S249" s="586"/>
      <c r="T249" s="587"/>
      <c r="U249" s="34"/>
      <c r="V249" s="34"/>
      <c r="W249" s="35" t="s">
        <v>70</v>
      </c>
      <c r="X249" s="563">
        <v>1100</v>
      </c>
      <c r="Y249" s="564">
        <f>IFERROR(IF(X249="",0,CEILING((X249/$H249),1)*$H249),"")</f>
        <v>1101.6000000000001</v>
      </c>
      <c r="Z249" s="36">
        <f>IFERROR(IF(Y249=0,"",ROUNDUP(Y249/H249,0)*0.01898),"")</f>
        <v>1.9359600000000001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1144.3055555555554</v>
      </c>
      <c r="BN249" s="64">
        <f>IFERROR(Y249*I249/H249,"0")</f>
        <v>1145.97</v>
      </c>
      <c r="BO249" s="64">
        <f>IFERROR(1/J249*(X249/H249),"0")</f>
        <v>1.5914351851851851</v>
      </c>
      <c r="BP249" s="64">
        <f>IFERROR(1/J249*(Y249/H249),"0")</f>
        <v>1.59375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69">
        <v>4680115885851</v>
      </c>
      <c r="E250" s="570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6"/>
      <c r="R250" s="586"/>
      <c r="S250" s="586"/>
      <c r="T250" s="587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69">
        <v>4680115885844</v>
      </c>
      <c r="E251" s="570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6"/>
      <c r="R251" s="586"/>
      <c r="S251" s="586"/>
      <c r="T251" s="587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69">
        <v>4680115885820</v>
      </c>
      <c r="E252" s="570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6"/>
      <c r="R252" s="586"/>
      <c r="S252" s="586"/>
      <c r="T252" s="587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1"/>
      <c r="B253" s="580"/>
      <c r="C253" s="580"/>
      <c r="D253" s="580"/>
      <c r="E253" s="580"/>
      <c r="F253" s="580"/>
      <c r="G253" s="580"/>
      <c r="H253" s="580"/>
      <c r="I253" s="580"/>
      <c r="J253" s="580"/>
      <c r="K253" s="580"/>
      <c r="L253" s="580"/>
      <c r="M253" s="580"/>
      <c r="N253" s="580"/>
      <c r="O253" s="582"/>
      <c r="P253" s="571" t="s">
        <v>72</v>
      </c>
      <c r="Q253" s="572"/>
      <c r="R253" s="572"/>
      <c r="S253" s="572"/>
      <c r="T253" s="572"/>
      <c r="U253" s="572"/>
      <c r="V253" s="573"/>
      <c r="W253" s="37" t="s">
        <v>73</v>
      </c>
      <c r="X253" s="565">
        <f>IFERROR(X248/H248,"0")+IFERROR(X249/H249,"0")+IFERROR(X250/H250,"0")+IFERROR(X251/H251,"0")+IFERROR(X252/H252,"0")</f>
        <v>115.37037037037037</v>
      </c>
      <c r="Y253" s="565">
        <f>IFERROR(Y248/H248,"0")+IFERROR(Y249/H249,"0")+IFERROR(Y250/H250,"0")+IFERROR(Y251/H251,"0")+IFERROR(Y252/H252,"0")</f>
        <v>116</v>
      </c>
      <c r="Z253" s="565">
        <f>IFERROR(IF(Z248="",0,Z248),"0")+IFERROR(IF(Z249="",0,Z249),"0")+IFERROR(IF(Z250="",0,Z250),"0")+IFERROR(IF(Z251="",0,Z251),"0")+IFERROR(IF(Z252="",0,Z252),"0")</f>
        <v>2.2016800000000001</v>
      </c>
      <c r="AA253" s="566"/>
      <c r="AB253" s="566"/>
      <c r="AC253" s="566"/>
    </row>
    <row r="254" spans="1:68" x14ac:dyDescent="0.2">
      <c r="A254" s="580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2"/>
      <c r="P254" s="571" t="s">
        <v>72</v>
      </c>
      <c r="Q254" s="572"/>
      <c r="R254" s="572"/>
      <c r="S254" s="572"/>
      <c r="T254" s="572"/>
      <c r="U254" s="572"/>
      <c r="V254" s="573"/>
      <c r="W254" s="37" t="s">
        <v>70</v>
      </c>
      <c r="X254" s="565">
        <f>IFERROR(SUM(X248:X252),"0")</f>
        <v>1246</v>
      </c>
      <c r="Y254" s="565">
        <f>IFERROR(SUM(Y248:Y252),"0")</f>
        <v>1252.8000000000002</v>
      </c>
      <c r="Z254" s="37"/>
      <c r="AA254" s="566"/>
      <c r="AB254" s="566"/>
      <c r="AC254" s="566"/>
    </row>
    <row r="255" spans="1:68" ht="16.5" customHeight="1" x14ac:dyDescent="0.25">
      <c r="A255" s="583" t="s">
        <v>417</v>
      </c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0"/>
      <c r="P255" s="580"/>
      <c r="Q255" s="580"/>
      <c r="R255" s="580"/>
      <c r="S255" s="580"/>
      <c r="T255" s="580"/>
      <c r="U255" s="580"/>
      <c r="V255" s="580"/>
      <c r="W255" s="580"/>
      <c r="X255" s="580"/>
      <c r="Y255" s="580"/>
      <c r="Z255" s="580"/>
      <c r="AA255" s="558"/>
      <c r="AB255" s="558"/>
      <c r="AC255" s="558"/>
    </row>
    <row r="256" spans="1:68" ht="14.25" customHeight="1" x14ac:dyDescent="0.25">
      <c r="A256" s="579" t="s">
        <v>103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69">
        <v>4607091383423</v>
      </c>
      <c r="E257" s="570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6"/>
      <c r="R257" s="586"/>
      <c r="S257" s="586"/>
      <c r="T257" s="587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69">
        <v>4680115885691</v>
      </c>
      <c r="E258" s="570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6"/>
      <c r="R258" s="586"/>
      <c r="S258" s="586"/>
      <c r="T258" s="587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69">
        <v>4680115885660</v>
      </c>
      <c r="E259" s="570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6"/>
      <c r="R259" s="586"/>
      <c r="S259" s="586"/>
      <c r="T259" s="587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69">
        <v>4680115886773</v>
      </c>
      <c r="E260" s="570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45" t="s">
        <v>428</v>
      </c>
      <c r="Q260" s="586"/>
      <c r="R260" s="586"/>
      <c r="S260" s="586"/>
      <c r="T260" s="587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1"/>
      <c r="B261" s="580"/>
      <c r="C261" s="580"/>
      <c r="D261" s="580"/>
      <c r="E261" s="580"/>
      <c r="F261" s="580"/>
      <c r="G261" s="580"/>
      <c r="H261" s="580"/>
      <c r="I261" s="580"/>
      <c r="J261" s="580"/>
      <c r="K261" s="580"/>
      <c r="L261" s="580"/>
      <c r="M261" s="580"/>
      <c r="N261" s="580"/>
      <c r="O261" s="582"/>
      <c r="P261" s="571" t="s">
        <v>72</v>
      </c>
      <c r="Q261" s="572"/>
      <c r="R261" s="572"/>
      <c r="S261" s="572"/>
      <c r="T261" s="572"/>
      <c r="U261" s="572"/>
      <c r="V261" s="573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80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2"/>
      <c r="P262" s="571" t="s">
        <v>72</v>
      </c>
      <c r="Q262" s="572"/>
      <c r="R262" s="572"/>
      <c r="S262" s="572"/>
      <c r="T262" s="572"/>
      <c r="U262" s="572"/>
      <c r="V262" s="573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3" t="s">
        <v>430</v>
      </c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58"/>
      <c r="AB263" s="558"/>
      <c r="AC263" s="558"/>
    </row>
    <row r="264" spans="1:68" ht="14.25" customHeight="1" x14ac:dyDescent="0.25">
      <c r="A264" s="579" t="s">
        <v>74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69">
        <v>4680115886186</v>
      </c>
      <c r="E265" s="570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6"/>
      <c r="R265" s="586"/>
      <c r="S265" s="586"/>
      <c r="T265" s="587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69">
        <v>4680115881228</v>
      </c>
      <c r="E266" s="570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6"/>
      <c r="R266" s="586"/>
      <c r="S266" s="586"/>
      <c r="T266" s="587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69">
        <v>4680115881211</v>
      </c>
      <c r="E267" s="570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6"/>
      <c r="R267" s="586"/>
      <c r="S267" s="586"/>
      <c r="T267" s="587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1"/>
      <c r="B268" s="580"/>
      <c r="C268" s="580"/>
      <c r="D268" s="580"/>
      <c r="E268" s="580"/>
      <c r="F268" s="580"/>
      <c r="G268" s="580"/>
      <c r="H268" s="580"/>
      <c r="I268" s="580"/>
      <c r="J268" s="580"/>
      <c r="K268" s="580"/>
      <c r="L268" s="580"/>
      <c r="M268" s="580"/>
      <c r="N268" s="580"/>
      <c r="O268" s="582"/>
      <c r="P268" s="571" t="s">
        <v>72</v>
      </c>
      <c r="Q268" s="572"/>
      <c r="R268" s="572"/>
      <c r="S268" s="572"/>
      <c r="T268" s="572"/>
      <c r="U268" s="572"/>
      <c r="V268" s="573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80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2"/>
      <c r="P269" s="571" t="s">
        <v>72</v>
      </c>
      <c r="Q269" s="572"/>
      <c r="R269" s="572"/>
      <c r="S269" s="572"/>
      <c r="T269" s="572"/>
      <c r="U269" s="572"/>
      <c r="V269" s="573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3" t="s">
        <v>440</v>
      </c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0"/>
      <c r="P270" s="580"/>
      <c r="Q270" s="580"/>
      <c r="R270" s="580"/>
      <c r="S270" s="580"/>
      <c r="T270" s="580"/>
      <c r="U270" s="580"/>
      <c r="V270" s="580"/>
      <c r="W270" s="580"/>
      <c r="X270" s="580"/>
      <c r="Y270" s="580"/>
      <c r="Z270" s="580"/>
      <c r="AA270" s="558"/>
      <c r="AB270" s="558"/>
      <c r="AC270" s="558"/>
    </row>
    <row r="271" spans="1:68" ht="14.25" customHeight="1" x14ac:dyDescent="0.25">
      <c r="A271" s="579" t="s">
        <v>64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69">
        <v>4680115880344</v>
      </c>
      <c r="E272" s="570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6"/>
      <c r="R272" s="586"/>
      <c r="S272" s="586"/>
      <c r="T272" s="587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1"/>
      <c r="B273" s="580"/>
      <c r="C273" s="580"/>
      <c r="D273" s="580"/>
      <c r="E273" s="580"/>
      <c r="F273" s="580"/>
      <c r="G273" s="580"/>
      <c r="H273" s="580"/>
      <c r="I273" s="580"/>
      <c r="J273" s="580"/>
      <c r="K273" s="580"/>
      <c r="L273" s="580"/>
      <c r="M273" s="580"/>
      <c r="N273" s="580"/>
      <c r="O273" s="582"/>
      <c r="P273" s="571" t="s">
        <v>72</v>
      </c>
      <c r="Q273" s="572"/>
      <c r="R273" s="572"/>
      <c r="S273" s="572"/>
      <c r="T273" s="572"/>
      <c r="U273" s="572"/>
      <c r="V273" s="573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80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2"/>
      <c r="P274" s="571" t="s">
        <v>72</v>
      </c>
      <c r="Q274" s="572"/>
      <c r="R274" s="572"/>
      <c r="S274" s="572"/>
      <c r="T274" s="572"/>
      <c r="U274" s="572"/>
      <c r="V274" s="573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9" t="s">
        <v>74</v>
      </c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0"/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69">
        <v>4680115884618</v>
      </c>
      <c r="E276" s="570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6"/>
      <c r="R276" s="586"/>
      <c r="S276" s="586"/>
      <c r="T276" s="587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1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2"/>
      <c r="P277" s="571" t="s">
        <v>72</v>
      </c>
      <c r="Q277" s="572"/>
      <c r="R277" s="572"/>
      <c r="S277" s="572"/>
      <c r="T277" s="572"/>
      <c r="U277" s="572"/>
      <c r="V277" s="573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80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2"/>
      <c r="P278" s="571" t="s">
        <v>72</v>
      </c>
      <c r="Q278" s="572"/>
      <c r="R278" s="572"/>
      <c r="S278" s="572"/>
      <c r="T278" s="572"/>
      <c r="U278" s="572"/>
      <c r="V278" s="573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3" t="s">
        <v>447</v>
      </c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0"/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  <c r="AA279" s="558"/>
      <c r="AB279" s="558"/>
      <c r="AC279" s="558"/>
    </row>
    <row r="280" spans="1:68" ht="14.25" customHeight="1" x14ac:dyDescent="0.25">
      <c r="A280" s="579" t="s">
        <v>103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69">
        <v>4680115883703</v>
      </c>
      <c r="E281" s="570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6"/>
      <c r="R281" s="586"/>
      <c r="S281" s="586"/>
      <c r="T281" s="587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1"/>
      <c r="B282" s="580"/>
      <c r="C282" s="580"/>
      <c r="D282" s="580"/>
      <c r="E282" s="580"/>
      <c r="F282" s="580"/>
      <c r="G282" s="580"/>
      <c r="H282" s="580"/>
      <c r="I282" s="580"/>
      <c r="J282" s="580"/>
      <c r="K282" s="580"/>
      <c r="L282" s="580"/>
      <c r="M282" s="580"/>
      <c r="N282" s="580"/>
      <c r="O282" s="582"/>
      <c r="P282" s="571" t="s">
        <v>72</v>
      </c>
      <c r="Q282" s="572"/>
      <c r="R282" s="572"/>
      <c r="S282" s="572"/>
      <c r="T282" s="572"/>
      <c r="U282" s="572"/>
      <c r="V282" s="573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80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2"/>
      <c r="P283" s="571" t="s">
        <v>72</v>
      </c>
      <c r="Q283" s="572"/>
      <c r="R283" s="572"/>
      <c r="S283" s="572"/>
      <c r="T283" s="572"/>
      <c r="U283" s="572"/>
      <c r="V283" s="573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3" t="s">
        <v>452</v>
      </c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0"/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  <c r="AA284" s="558"/>
      <c r="AB284" s="558"/>
      <c r="AC284" s="558"/>
    </row>
    <row r="285" spans="1:68" ht="14.25" customHeight="1" x14ac:dyDescent="0.25">
      <c r="A285" s="579" t="s">
        <v>103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69">
        <v>4680115885615</v>
      </c>
      <c r="E286" s="570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70</v>
      </c>
      <c r="X286" s="563">
        <v>400</v>
      </c>
      <c r="Y286" s="564">
        <f t="shared" ref="Y286:Y291" si="42">IFERROR(IF(X286="",0,CEILING((X286/$H286),1)*$H286),"")</f>
        <v>410.40000000000003</v>
      </c>
      <c r="Z286" s="36">
        <f>IFERROR(IF(Y286=0,"",ROUNDUP(Y286/H286,0)*0.01898),"")</f>
        <v>0.72123999999999999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416.11111111111109</v>
      </c>
      <c r="BN286" s="64">
        <f t="shared" ref="BN286:BN291" si="44">IFERROR(Y286*I286/H286,"0")</f>
        <v>426.92999999999995</v>
      </c>
      <c r="BO286" s="64">
        <f t="shared" ref="BO286:BO291" si="45">IFERROR(1/J286*(X286/H286),"0")</f>
        <v>0.57870370370370372</v>
      </c>
      <c r="BP286" s="64">
        <f t="shared" ref="BP286:BP291" si="46">IFERROR(1/J286*(Y286/H286),"0")</f>
        <v>0.59375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9">
        <v>4680115885554</v>
      </c>
      <c r="E287" s="570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7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6"/>
      <c r="R287" s="586"/>
      <c r="S287" s="586"/>
      <c r="T287" s="587"/>
      <c r="U287" s="34"/>
      <c r="V287" s="34"/>
      <c r="W287" s="35" t="s">
        <v>70</v>
      </c>
      <c r="X287" s="563">
        <v>650</v>
      </c>
      <c r="Y287" s="564">
        <f t="shared" si="42"/>
        <v>658.80000000000007</v>
      </c>
      <c r="Z287" s="36">
        <f>IFERROR(IF(Y287=0,"",ROUNDUP(Y287/H287,0)*0.01898),"")</f>
        <v>1.15778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676.18055555555554</v>
      </c>
      <c r="BN287" s="64">
        <f t="shared" si="44"/>
        <v>685.33500000000004</v>
      </c>
      <c r="BO287" s="64">
        <f t="shared" si="45"/>
        <v>0.94039351851851849</v>
      </c>
      <c r="BP287" s="64">
        <f t="shared" si="46"/>
        <v>0.953125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69">
        <v>4680115885554</v>
      </c>
      <c r="E288" s="570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6"/>
      <c r="R288" s="586"/>
      <c r="S288" s="586"/>
      <c r="T288" s="587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69">
        <v>4680115885646</v>
      </c>
      <c r="E289" s="570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6"/>
      <c r="R289" s="586"/>
      <c r="S289" s="586"/>
      <c r="T289" s="587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69">
        <v>4680115885622</v>
      </c>
      <c r="E290" s="570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6"/>
      <c r="R290" s="586"/>
      <c r="S290" s="586"/>
      <c r="T290" s="587"/>
      <c r="U290" s="34"/>
      <c r="V290" s="34"/>
      <c r="W290" s="35" t="s">
        <v>70</v>
      </c>
      <c r="X290" s="563">
        <v>48</v>
      </c>
      <c r="Y290" s="564">
        <f t="shared" si="42"/>
        <v>48</v>
      </c>
      <c r="Z290" s="36">
        <f>IFERROR(IF(Y290=0,"",ROUNDUP(Y290/H290,0)*0.00902),"")</f>
        <v>0.10824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50.519999999999996</v>
      </c>
      <c r="BN290" s="64">
        <f t="shared" si="44"/>
        <v>50.519999999999996</v>
      </c>
      <c r="BO290" s="64">
        <f t="shared" si="45"/>
        <v>9.0909090909090912E-2</v>
      </c>
      <c r="BP290" s="64">
        <f t="shared" si="46"/>
        <v>9.0909090909090912E-2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69">
        <v>4680115885608</v>
      </c>
      <c r="E291" s="570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6"/>
      <c r="R291" s="586"/>
      <c r="S291" s="586"/>
      <c r="T291" s="587"/>
      <c r="U291" s="34"/>
      <c r="V291" s="34"/>
      <c r="W291" s="35" t="s">
        <v>70</v>
      </c>
      <c r="X291" s="563">
        <v>80</v>
      </c>
      <c r="Y291" s="564">
        <f t="shared" si="42"/>
        <v>80</v>
      </c>
      <c r="Z291" s="36">
        <f>IFERROR(IF(Y291=0,"",ROUNDUP(Y291/H291,0)*0.00902),"")</f>
        <v>0.1804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84.2</v>
      </c>
      <c r="BN291" s="64">
        <f t="shared" si="44"/>
        <v>84.2</v>
      </c>
      <c r="BO291" s="64">
        <f t="shared" si="45"/>
        <v>0.15151515151515152</v>
      </c>
      <c r="BP291" s="64">
        <f t="shared" si="46"/>
        <v>0.15151515151515152</v>
      </c>
    </row>
    <row r="292" spans="1:68" x14ac:dyDescent="0.2">
      <c r="A292" s="581"/>
      <c r="B292" s="580"/>
      <c r="C292" s="580"/>
      <c r="D292" s="580"/>
      <c r="E292" s="580"/>
      <c r="F292" s="580"/>
      <c r="G292" s="580"/>
      <c r="H292" s="580"/>
      <c r="I292" s="580"/>
      <c r="J292" s="580"/>
      <c r="K292" s="580"/>
      <c r="L292" s="580"/>
      <c r="M292" s="580"/>
      <c r="N292" s="580"/>
      <c r="O292" s="582"/>
      <c r="P292" s="571" t="s">
        <v>72</v>
      </c>
      <c r="Q292" s="572"/>
      <c r="R292" s="572"/>
      <c r="S292" s="572"/>
      <c r="T292" s="572"/>
      <c r="U292" s="572"/>
      <c r="V292" s="573"/>
      <c r="W292" s="37" t="s">
        <v>73</v>
      </c>
      <c r="X292" s="565">
        <f>IFERROR(X286/H286,"0")+IFERROR(X287/H287,"0")+IFERROR(X288/H288,"0")+IFERROR(X289/H289,"0")+IFERROR(X290/H290,"0")+IFERROR(X291/H291,"0")</f>
        <v>129.22222222222223</v>
      </c>
      <c r="Y292" s="565">
        <f>IFERROR(Y286/H286,"0")+IFERROR(Y287/H287,"0")+IFERROR(Y288/H288,"0")+IFERROR(Y289/H289,"0")+IFERROR(Y290/H290,"0")+IFERROR(Y291/H291,"0")</f>
        <v>131</v>
      </c>
      <c r="Z292" s="565">
        <f>IFERROR(IF(Z286="",0,Z286),"0")+IFERROR(IF(Z287="",0,Z287),"0")+IFERROR(IF(Z288="",0,Z288),"0")+IFERROR(IF(Z289="",0,Z289),"0")+IFERROR(IF(Z290="",0,Z290),"0")+IFERROR(IF(Z291="",0,Z291),"0")</f>
        <v>2.1676600000000001</v>
      </c>
      <c r="AA292" s="566"/>
      <c r="AB292" s="566"/>
      <c r="AC292" s="566"/>
    </row>
    <row r="293" spans="1:68" x14ac:dyDescent="0.2">
      <c r="A293" s="580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2"/>
      <c r="P293" s="571" t="s">
        <v>72</v>
      </c>
      <c r="Q293" s="572"/>
      <c r="R293" s="572"/>
      <c r="S293" s="572"/>
      <c r="T293" s="572"/>
      <c r="U293" s="572"/>
      <c r="V293" s="573"/>
      <c r="W293" s="37" t="s">
        <v>70</v>
      </c>
      <c r="X293" s="565">
        <f>IFERROR(SUM(X286:X291),"0")</f>
        <v>1178</v>
      </c>
      <c r="Y293" s="565">
        <f>IFERROR(SUM(Y286:Y291),"0")</f>
        <v>1197.2</v>
      </c>
      <c r="Z293" s="37"/>
      <c r="AA293" s="566"/>
      <c r="AB293" s="566"/>
      <c r="AC293" s="566"/>
    </row>
    <row r="294" spans="1:68" ht="14.25" customHeight="1" x14ac:dyDescent="0.25">
      <c r="A294" s="579" t="s">
        <v>64</v>
      </c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0"/>
      <c r="P294" s="580"/>
      <c r="Q294" s="580"/>
      <c r="R294" s="580"/>
      <c r="S294" s="580"/>
      <c r="T294" s="580"/>
      <c r="U294" s="580"/>
      <c r="V294" s="580"/>
      <c r="W294" s="580"/>
      <c r="X294" s="580"/>
      <c r="Y294" s="580"/>
      <c r="Z294" s="580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9">
        <v>4607091387193</v>
      </c>
      <c r="E295" s="570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6"/>
      <c r="R295" s="586"/>
      <c r="S295" s="586"/>
      <c r="T295" s="587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9">
        <v>4607091387230</v>
      </c>
      <c r="E296" s="570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6"/>
      <c r="R296" s="586"/>
      <c r="S296" s="586"/>
      <c r="T296" s="587"/>
      <c r="U296" s="34"/>
      <c r="V296" s="34"/>
      <c r="W296" s="35" t="s">
        <v>70</v>
      </c>
      <c r="X296" s="563">
        <v>900</v>
      </c>
      <c r="Y296" s="564">
        <f t="shared" si="47"/>
        <v>903</v>
      </c>
      <c r="Z296" s="36">
        <f>IFERROR(IF(Y296=0,"",ROUNDUP(Y296/H296,0)*0.00902),"")</f>
        <v>1.9393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957.85714285714278</v>
      </c>
      <c r="BN296" s="64">
        <f t="shared" si="49"/>
        <v>961.05</v>
      </c>
      <c r="BO296" s="64">
        <f t="shared" si="50"/>
        <v>1.6233766233766234</v>
      </c>
      <c r="BP296" s="64">
        <f t="shared" si="51"/>
        <v>1.6287878787878789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69">
        <v>4607091387292</v>
      </c>
      <c r="E297" s="570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6"/>
      <c r="R297" s="586"/>
      <c r="S297" s="586"/>
      <c r="T297" s="587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69">
        <v>4607091387285</v>
      </c>
      <c r="E298" s="570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6"/>
      <c r="R298" s="586"/>
      <c r="S298" s="586"/>
      <c r="T298" s="587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9">
        <v>4607091389845</v>
      </c>
      <c r="E299" s="570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6"/>
      <c r="R299" s="586"/>
      <c r="S299" s="586"/>
      <c r="T299" s="587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69">
        <v>4680115882881</v>
      </c>
      <c r="E300" s="570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6"/>
      <c r="R300" s="586"/>
      <c r="S300" s="586"/>
      <c r="T300" s="587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9">
        <v>4607091383836</v>
      </c>
      <c r="E301" s="570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6"/>
      <c r="R301" s="586"/>
      <c r="S301" s="586"/>
      <c r="T301" s="587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1"/>
      <c r="B302" s="580"/>
      <c r="C302" s="580"/>
      <c r="D302" s="580"/>
      <c r="E302" s="580"/>
      <c r="F302" s="580"/>
      <c r="G302" s="580"/>
      <c r="H302" s="580"/>
      <c r="I302" s="580"/>
      <c r="J302" s="580"/>
      <c r="K302" s="580"/>
      <c r="L302" s="580"/>
      <c r="M302" s="580"/>
      <c r="N302" s="580"/>
      <c r="O302" s="582"/>
      <c r="P302" s="571" t="s">
        <v>72</v>
      </c>
      <c r="Q302" s="572"/>
      <c r="R302" s="572"/>
      <c r="S302" s="572"/>
      <c r="T302" s="572"/>
      <c r="U302" s="572"/>
      <c r="V302" s="573"/>
      <c r="W302" s="37" t="s">
        <v>73</v>
      </c>
      <c r="X302" s="565">
        <f>IFERROR(X295/H295,"0")+IFERROR(X296/H296,"0")+IFERROR(X297/H297,"0")+IFERROR(X298/H298,"0")+IFERROR(X299/H299,"0")+IFERROR(X300/H300,"0")+IFERROR(X301/H301,"0")</f>
        <v>214.28571428571428</v>
      </c>
      <c r="Y302" s="565">
        <f>IFERROR(Y295/H295,"0")+IFERROR(Y296/H296,"0")+IFERROR(Y297/H297,"0")+IFERROR(Y298/H298,"0")+IFERROR(Y299/H299,"0")+IFERROR(Y300/H300,"0")+IFERROR(Y301/H301,"0")</f>
        <v>215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1.9393</v>
      </c>
      <c r="AA302" s="566"/>
      <c r="AB302" s="566"/>
      <c r="AC302" s="566"/>
    </row>
    <row r="303" spans="1:68" x14ac:dyDescent="0.2">
      <c r="A303" s="580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2"/>
      <c r="P303" s="571" t="s">
        <v>72</v>
      </c>
      <c r="Q303" s="572"/>
      <c r="R303" s="572"/>
      <c r="S303" s="572"/>
      <c r="T303" s="572"/>
      <c r="U303" s="572"/>
      <c r="V303" s="573"/>
      <c r="W303" s="37" t="s">
        <v>70</v>
      </c>
      <c r="X303" s="565">
        <f>IFERROR(SUM(X295:X301),"0")</f>
        <v>900</v>
      </c>
      <c r="Y303" s="565">
        <f>IFERROR(SUM(Y295:Y301),"0")</f>
        <v>903</v>
      </c>
      <c r="Z303" s="37"/>
      <c r="AA303" s="566"/>
      <c r="AB303" s="566"/>
      <c r="AC303" s="566"/>
    </row>
    <row r="304" spans="1:68" ht="14.25" customHeight="1" x14ac:dyDescent="0.25">
      <c r="A304" s="579" t="s">
        <v>74</v>
      </c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0"/>
      <c r="P304" s="580"/>
      <c r="Q304" s="580"/>
      <c r="R304" s="580"/>
      <c r="S304" s="580"/>
      <c r="T304" s="580"/>
      <c r="U304" s="580"/>
      <c r="V304" s="580"/>
      <c r="W304" s="580"/>
      <c r="X304" s="580"/>
      <c r="Y304" s="580"/>
      <c r="Z304" s="580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9">
        <v>4607091387766</v>
      </c>
      <c r="E305" s="570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6"/>
      <c r="R305" s="586"/>
      <c r="S305" s="586"/>
      <c r="T305" s="587"/>
      <c r="U305" s="34"/>
      <c r="V305" s="34"/>
      <c r="W305" s="35" t="s">
        <v>70</v>
      </c>
      <c r="X305" s="563">
        <v>4300</v>
      </c>
      <c r="Y305" s="564">
        <f>IFERROR(IF(X305="",0,CEILING((X305/$H305),1)*$H305),"")</f>
        <v>4305.5999999999995</v>
      </c>
      <c r="Z305" s="36">
        <f>IFERROR(IF(Y305=0,"",ROUNDUP(Y305/H305,0)*0.01898),"")</f>
        <v>10.47696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4582.8076923076924</v>
      </c>
      <c r="BN305" s="64">
        <f>IFERROR(Y305*I305/H305,"0")</f>
        <v>4588.7759999999998</v>
      </c>
      <c r="BO305" s="64">
        <f>IFERROR(1/J305*(X305/H305),"0")</f>
        <v>8.6137820512820511</v>
      </c>
      <c r="BP305" s="64">
        <f>IFERROR(1/J305*(Y305/H305),"0")</f>
        <v>8.6249999999999982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69">
        <v>4607091387957</v>
      </c>
      <c r="E306" s="570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6"/>
      <c r="R306" s="586"/>
      <c r="S306" s="586"/>
      <c r="T306" s="587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69">
        <v>4607091387964</v>
      </c>
      <c r="E307" s="570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6"/>
      <c r="R307" s="586"/>
      <c r="S307" s="586"/>
      <c r="T307" s="587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69">
        <v>4680115884588</v>
      </c>
      <c r="E308" s="570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6"/>
      <c r="R308" s="586"/>
      <c r="S308" s="586"/>
      <c r="T308" s="587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69">
        <v>4607091387513</v>
      </c>
      <c r="E309" s="570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6"/>
      <c r="R309" s="586"/>
      <c r="S309" s="586"/>
      <c r="T309" s="587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1"/>
      <c r="B310" s="580"/>
      <c r="C310" s="580"/>
      <c r="D310" s="580"/>
      <c r="E310" s="580"/>
      <c r="F310" s="580"/>
      <c r="G310" s="580"/>
      <c r="H310" s="580"/>
      <c r="I310" s="580"/>
      <c r="J310" s="580"/>
      <c r="K310" s="580"/>
      <c r="L310" s="580"/>
      <c r="M310" s="580"/>
      <c r="N310" s="580"/>
      <c r="O310" s="582"/>
      <c r="P310" s="571" t="s">
        <v>72</v>
      </c>
      <c r="Q310" s="572"/>
      <c r="R310" s="572"/>
      <c r="S310" s="572"/>
      <c r="T310" s="572"/>
      <c r="U310" s="572"/>
      <c r="V310" s="573"/>
      <c r="W310" s="37" t="s">
        <v>73</v>
      </c>
      <c r="X310" s="565">
        <f>IFERROR(X305/H305,"0")+IFERROR(X306/H306,"0")+IFERROR(X307/H307,"0")+IFERROR(X308/H308,"0")+IFERROR(X309/H309,"0")</f>
        <v>551.28205128205127</v>
      </c>
      <c r="Y310" s="565">
        <f>IFERROR(Y305/H305,"0")+IFERROR(Y306/H306,"0")+IFERROR(Y307/H307,"0")+IFERROR(Y308/H308,"0")+IFERROR(Y309/H309,"0")</f>
        <v>551.99999999999989</v>
      </c>
      <c r="Z310" s="565">
        <f>IFERROR(IF(Z305="",0,Z305),"0")+IFERROR(IF(Z306="",0,Z306),"0")+IFERROR(IF(Z307="",0,Z307),"0")+IFERROR(IF(Z308="",0,Z308),"0")+IFERROR(IF(Z309="",0,Z309),"0")</f>
        <v>10.47696</v>
      </c>
      <c r="AA310" s="566"/>
      <c r="AB310" s="566"/>
      <c r="AC310" s="566"/>
    </row>
    <row r="311" spans="1:68" x14ac:dyDescent="0.2">
      <c r="A311" s="580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2"/>
      <c r="P311" s="571" t="s">
        <v>72</v>
      </c>
      <c r="Q311" s="572"/>
      <c r="R311" s="572"/>
      <c r="S311" s="572"/>
      <c r="T311" s="572"/>
      <c r="U311" s="572"/>
      <c r="V311" s="573"/>
      <c r="W311" s="37" t="s">
        <v>70</v>
      </c>
      <c r="X311" s="565">
        <f>IFERROR(SUM(X305:X309),"0")</f>
        <v>4300</v>
      </c>
      <c r="Y311" s="565">
        <f>IFERROR(SUM(Y305:Y309),"0")</f>
        <v>4305.5999999999995</v>
      </c>
      <c r="Z311" s="37"/>
      <c r="AA311" s="566"/>
      <c r="AB311" s="566"/>
      <c r="AC311" s="566"/>
    </row>
    <row r="312" spans="1:68" ht="14.25" customHeight="1" x14ac:dyDescent="0.25">
      <c r="A312" s="579" t="s">
        <v>174</v>
      </c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0"/>
      <c r="P312" s="580"/>
      <c r="Q312" s="580"/>
      <c r="R312" s="580"/>
      <c r="S312" s="580"/>
      <c r="T312" s="580"/>
      <c r="U312" s="580"/>
      <c r="V312" s="580"/>
      <c r="W312" s="580"/>
      <c r="X312" s="580"/>
      <c r="Y312" s="580"/>
      <c r="Z312" s="580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9">
        <v>4607091380880</v>
      </c>
      <c r="E313" s="570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5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6"/>
      <c r="R313" s="586"/>
      <c r="S313" s="586"/>
      <c r="T313" s="587"/>
      <c r="U313" s="34"/>
      <c r="V313" s="34"/>
      <c r="W313" s="35" t="s">
        <v>70</v>
      </c>
      <c r="X313" s="563">
        <v>80</v>
      </c>
      <c r="Y313" s="564">
        <f>IFERROR(IF(X313="",0,CEILING((X313/$H313),1)*$H313),"")</f>
        <v>84</v>
      </c>
      <c r="Z313" s="36">
        <f>IFERROR(IF(Y313=0,"",ROUNDUP(Y313/H313,0)*0.01898),"")</f>
        <v>0.1898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84.942857142857136</v>
      </c>
      <c r="BN313" s="64">
        <f>IFERROR(Y313*I313/H313,"0")</f>
        <v>89.19</v>
      </c>
      <c r="BO313" s="64">
        <f>IFERROR(1/J313*(X313/H313),"0")</f>
        <v>0.14880952380952381</v>
      </c>
      <c r="BP313" s="64">
        <f>IFERROR(1/J313*(Y313/H313),"0")</f>
        <v>0.15625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9">
        <v>4607091384482</v>
      </c>
      <c r="E314" s="570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6"/>
      <c r="R314" s="586"/>
      <c r="S314" s="586"/>
      <c r="T314" s="587"/>
      <c r="U314" s="34"/>
      <c r="V314" s="34"/>
      <c r="W314" s="35" t="s">
        <v>70</v>
      </c>
      <c r="X314" s="563">
        <v>600</v>
      </c>
      <c r="Y314" s="564">
        <f>IFERROR(IF(X314="",0,CEILING((X314/$H314),1)*$H314),"")</f>
        <v>600.6</v>
      </c>
      <c r="Z314" s="36">
        <f>IFERROR(IF(Y314=0,"",ROUNDUP(Y314/H314,0)*0.01898),"")</f>
        <v>1.46146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639.92307692307702</v>
      </c>
      <c r="BN314" s="64">
        <f>IFERROR(Y314*I314/H314,"0")</f>
        <v>640.5630000000001</v>
      </c>
      <c r="BO314" s="64">
        <f>IFERROR(1/J314*(X314/H314),"0")</f>
        <v>1.2019230769230769</v>
      </c>
      <c r="BP314" s="64">
        <f>IFERROR(1/J314*(Y314/H314),"0")</f>
        <v>1.203125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9">
        <v>4607091380897</v>
      </c>
      <c r="E315" s="570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6"/>
      <c r="R315" s="586"/>
      <c r="S315" s="586"/>
      <c r="T315" s="587"/>
      <c r="U315" s="34"/>
      <c r="V315" s="34"/>
      <c r="W315" s="35" t="s">
        <v>70</v>
      </c>
      <c r="X315" s="563">
        <v>40</v>
      </c>
      <c r="Y315" s="564">
        <f>IFERROR(IF(X315="",0,CEILING((X315/$H315),1)*$H315),"")</f>
        <v>42</v>
      </c>
      <c r="Z315" s="36">
        <f>IFERROR(IF(Y315=0,"",ROUNDUP(Y315/H315,0)*0.01898),"")</f>
        <v>9.4899999999999998E-2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42.471428571428568</v>
      </c>
      <c r="BN315" s="64">
        <f>IFERROR(Y315*I315/H315,"0")</f>
        <v>44.594999999999999</v>
      </c>
      <c r="BO315" s="64">
        <f>IFERROR(1/J315*(X315/H315),"0")</f>
        <v>7.4404761904761904E-2</v>
      </c>
      <c r="BP315" s="64">
        <f>IFERROR(1/J315*(Y315/H315),"0")</f>
        <v>7.8125E-2</v>
      </c>
    </row>
    <row r="316" spans="1:68" x14ac:dyDescent="0.2">
      <c r="A316" s="581"/>
      <c r="B316" s="580"/>
      <c r="C316" s="580"/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2"/>
      <c r="P316" s="571" t="s">
        <v>72</v>
      </c>
      <c r="Q316" s="572"/>
      <c r="R316" s="572"/>
      <c r="S316" s="572"/>
      <c r="T316" s="572"/>
      <c r="U316" s="572"/>
      <c r="V316" s="573"/>
      <c r="W316" s="37" t="s">
        <v>73</v>
      </c>
      <c r="X316" s="565">
        <f>IFERROR(X313/H313,"0")+IFERROR(X314/H314,"0")+IFERROR(X315/H315,"0")</f>
        <v>91.208791208791197</v>
      </c>
      <c r="Y316" s="565">
        <f>IFERROR(Y313/H313,"0")+IFERROR(Y314/H314,"0")+IFERROR(Y315/H315,"0")</f>
        <v>92</v>
      </c>
      <c r="Z316" s="565">
        <f>IFERROR(IF(Z313="",0,Z313),"0")+IFERROR(IF(Z314="",0,Z314),"0")+IFERROR(IF(Z315="",0,Z315),"0")</f>
        <v>1.7461599999999999</v>
      </c>
      <c r="AA316" s="566"/>
      <c r="AB316" s="566"/>
      <c r="AC316" s="566"/>
    </row>
    <row r="317" spans="1:68" x14ac:dyDescent="0.2">
      <c r="A317" s="580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2"/>
      <c r="P317" s="571" t="s">
        <v>72</v>
      </c>
      <c r="Q317" s="572"/>
      <c r="R317" s="572"/>
      <c r="S317" s="572"/>
      <c r="T317" s="572"/>
      <c r="U317" s="572"/>
      <c r="V317" s="573"/>
      <c r="W317" s="37" t="s">
        <v>70</v>
      </c>
      <c r="X317" s="565">
        <f>IFERROR(SUM(X313:X315),"0")</f>
        <v>720</v>
      </c>
      <c r="Y317" s="565">
        <f>IFERROR(SUM(Y313:Y315),"0")</f>
        <v>726.6</v>
      </c>
      <c r="Z317" s="37"/>
      <c r="AA317" s="566"/>
      <c r="AB317" s="566"/>
      <c r="AC317" s="566"/>
    </row>
    <row r="318" spans="1:68" ht="14.25" customHeight="1" x14ac:dyDescent="0.25">
      <c r="A318" s="579" t="s">
        <v>95</v>
      </c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0"/>
      <c r="P318" s="580"/>
      <c r="Q318" s="580"/>
      <c r="R318" s="580"/>
      <c r="S318" s="580"/>
      <c r="T318" s="580"/>
      <c r="U318" s="580"/>
      <c r="V318" s="580"/>
      <c r="W318" s="580"/>
      <c r="X318" s="580"/>
      <c r="Y318" s="580"/>
      <c r="Z318" s="580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69">
        <v>4607091388381</v>
      </c>
      <c r="E319" s="570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599" t="s">
        <v>515</v>
      </c>
      <c r="Q319" s="586"/>
      <c r="R319" s="586"/>
      <c r="S319" s="586"/>
      <c r="T319" s="587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69">
        <v>4607091388374</v>
      </c>
      <c r="E320" s="570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85" t="s">
        <v>519</v>
      </c>
      <c r="Q320" s="586"/>
      <c r="R320" s="586"/>
      <c r="S320" s="586"/>
      <c r="T320" s="587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69">
        <v>4607091383102</v>
      </c>
      <c r="E321" s="570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6"/>
      <c r="R321" s="586"/>
      <c r="S321" s="586"/>
      <c r="T321" s="587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9">
        <v>4607091388404</v>
      </c>
      <c r="E322" s="570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6"/>
      <c r="R322" s="586"/>
      <c r="S322" s="586"/>
      <c r="T322" s="587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1"/>
      <c r="B323" s="580"/>
      <c r="C323" s="580"/>
      <c r="D323" s="580"/>
      <c r="E323" s="580"/>
      <c r="F323" s="580"/>
      <c r="G323" s="580"/>
      <c r="H323" s="580"/>
      <c r="I323" s="580"/>
      <c r="J323" s="580"/>
      <c r="K323" s="580"/>
      <c r="L323" s="580"/>
      <c r="M323" s="580"/>
      <c r="N323" s="580"/>
      <c r="O323" s="582"/>
      <c r="P323" s="571" t="s">
        <v>72</v>
      </c>
      <c r="Q323" s="572"/>
      <c r="R323" s="572"/>
      <c r="S323" s="572"/>
      <c r="T323" s="572"/>
      <c r="U323" s="572"/>
      <c r="V323" s="573"/>
      <c r="W323" s="37" t="s">
        <v>73</v>
      </c>
      <c r="X323" s="565">
        <f>IFERROR(X319/H319,"0")+IFERROR(X320/H320,"0")+IFERROR(X321/H321,"0")+IFERROR(X322/H322,"0")</f>
        <v>6.666666666666667</v>
      </c>
      <c r="Y323" s="565">
        <f>IFERROR(Y319/H319,"0")+IFERROR(Y320/H320,"0")+IFERROR(Y321/H321,"0")+IFERROR(Y322/H322,"0")</f>
        <v>7</v>
      </c>
      <c r="Z323" s="565">
        <f>IFERROR(IF(Z319="",0,Z319),"0")+IFERROR(IF(Z320="",0,Z320),"0")+IFERROR(IF(Z321="",0,Z321),"0")+IFERROR(IF(Z322="",0,Z322),"0")</f>
        <v>4.5569999999999999E-2</v>
      </c>
      <c r="AA323" s="566"/>
      <c r="AB323" s="566"/>
      <c r="AC323" s="566"/>
    </row>
    <row r="324" spans="1:68" x14ac:dyDescent="0.2">
      <c r="A324" s="580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2"/>
      <c r="P324" s="571" t="s">
        <v>72</v>
      </c>
      <c r="Q324" s="572"/>
      <c r="R324" s="572"/>
      <c r="S324" s="572"/>
      <c r="T324" s="572"/>
      <c r="U324" s="572"/>
      <c r="V324" s="573"/>
      <c r="W324" s="37" t="s">
        <v>70</v>
      </c>
      <c r="X324" s="565">
        <f>IFERROR(SUM(X319:X322),"0")</f>
        <v>17</v>
      </c>
      <c r="Y324" s="565">
        <f>IFERROR(SUM(Y319:Y322),"0")</f>
        <v>17.849999999999998</v>
      </c>
      <c r="Z324" s="37"/>
      <c r="AA324" s="566"/>
      <c r="AB324" s="566"/>
      <c r="AC324" s="566"/>
    </row>
    <row r="325" spans="1:68" ht="14.25" customHeight="1" x14ac:dyDescent="0.25">
      <c r="A325" s="579" t="s">
        <v>525</v>
      </c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0"/>
      <c r="P325" s="580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69">
        <v>4680115881808</v>
      </c>
      <c r="E326" s="570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6"/>
      <c r="R326" s="586"/>
      <c r="S326" s="586"/>
      <c r="T326" s="587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69">
        <v>4680115881822</v>
      </c>
      <c r="E327" s="570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6"/>
      <c r="R327" s="586"/>
      <c r="S327" s="586"/>
      <c r="T327" s="587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69">
        <v>4680115880016</v>
      </c>
      <c r="E328" s="570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6"/>
      <c r="R328" s="586"/>
      <c r="S328" s="586"/>
      <c r="T328" s="587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1"/>
      <c r="B329" s="580"/>
      <c r="C329" s="580"/>
      <c r="D329" s="580"/>
      <c r="E329" s="580"/>
      <c r="F329" s="580"/>
      <c r="G329" s="580"/>
      <c r="H329" s="580"/>
      <c r="I329" s="580"/>
      <c r="J329" s="580"/>
      <c r="K329" s="580"/>
      <c r="L329" s="580"/>
      <c r="M329" s="580"/>
      <c r="N329" s="580"/>
      <c r="O329" s="582"/>
      <c r="P329" s="571" t="s">
        <v>72</v>
      </c>
      <c r="Q329" s="572"/>
      <c r="R329" s="572"/>
      <c r="S329" s="572"/>
      <c r="T329" s="572"/>
      <c r="U329" s="572"/>
      <c r="V329" s="573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80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2"/>
      <c r="P330" s="571" t="s">
        <v>72</v>
      </c>
      <c r="Q330" s="572"/>
      <c r="R330" s="572"/>
      <c r="S330" s="572"/>
      <c r="T330" s="572"/>
      <c r="U330" s="572"/>
      <c r="V330" s="573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3" t="s">
        <v>534</v>
      </c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0"/>
      <c r="P331" s="580"/>
      <c r="Q331" s="580"/>
      <c r="R331" s="580"/>
      <c r="S331" s="580"/>
      <c r="T331" s="580"/>
      <c r="U331" s="580"/>
      <c r="V331" s="580"/>
      <c r="W331" s="580"/>
      <c r="X331" s="580"/>
      <c r="Y331" s="580"/>
      <c r="Z331" s="580"/>
      <c r="AA331" s="558"/>
      <c r="AB331" s="558"/>
      <c r="AC331" s="558"/>
    </row>
    <row r="332" spans="1:68" ht="14.25" customHeight="1" x14ac:dyDescent="0.25">
      <c r="A332" s="579" t="s">
        <v>74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9">
        <v>4607091387919</v>
      </c>
      <c r="E333" s="570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6"/>
      <c r="R333" s="586"/>
      <c r="S333" s="586"/>
      <c r="T333" s="587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9">
        <v>4680115883604</v>
      </c>
      <c r="E334" s="570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6"/>
      <c r="R334" s="586"/>
      <c r="S334" s="586"/>
      <c r="T334" s="587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9">
        <v>4680115883567</v>
      </c>
      <c r="E335" s="570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6"/>
      <c r="R335" s="586"/>
      <c r="S335" s="586"/>
      <c r="T335" s="587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1"/>
      <c r="B336" s="580"/>
      <c r="C336" s="580"/>
      <c r="D336" s="580"/>
      <c r="E336" s="580"/>
      <c r="F336" s="580"/>
      <c r="G336" s="580"/>
      <c r="H336" s="580"/>
      <c r="I336" s="580"/>
      <c r="J336" s="580"/>
      <c r="K336" s="580"/>
      <c r="L336" s="580"/>
      <c r="M336" s="580"/>
      <c r="N336" s="580"/>
      <c r="O336" s="582"/>
      <c r="P336" s="571" t="s">
        <v>72</v>
      </c>
      <c r="Q336" s="572"/>
      <c r="R336" s="572"/>
      <c r="S336" s="572"/>
      <c r="T336" s="572"/>
      <c r="U336" s="572"/>
      <c r="V336" s="573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80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2"/>
      <c r="P337" s="571" t="s">
        <v>72</v>
      </c>
      <c r="Q337" s="572"/>
      <c r="R337" s="572"/>
      <c r="S337" s="572"/>
      <c r="T337" s="572"/>
      <c r="U337" s="572"/>
      <c r="V337" s="573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44" t="s">
        <v>544</v>
      </c>
      <c r="B338" s="645"/>
      <c r="C338" s="645"/>
      <c r="D338" s="645"/>
      <c r="E338" s="645"/>
      <c r="F338" s="645"/>
      <c r="G338" s="645"/>
      <c r="H338" s="645"/>
      <c r="I338" s="645"/>
      <c r="J338" s="645"/>
      <c r="K338" s="645"/>
      <c r="L338" s="645"/>
      <c r="M338" s="645"/>
      <c r="N338" s="645"/>
      <c r="O338" s="645"/>
      <c r="P338" s="645"/>
      <c r="Q338" s="645"/>
      <c r="R338" s="645"/>
      <c r="S338" s="645"/>
      <c r="T338" s="645"/>
      <c r="U338" s="645"/>
      <c r="V338" s="645"/>
      <c r="W338" s="645"/>
      <c r="X338" s="645"/>
      <c r="Y338" s="645"/>
      <c r="Z338" s="645"/>
      <c r="AA338" s="48"/>
      <c r="AB338" s="48"/>
      <c r="AC338" s="48"/>
    </row>
    <row r="339" spans="1:68" ht="16.5" customHeight="1" x14ac:dyDescent="0.25">
      <c r="A339" s="583" t="s">
        <v>545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58"/>
      <c r="AB339" s="558"/>
      <c r="AC339" s="558"/>
    </row>
    <row r="340" spans="1:68" ht="14.25" customHeight="1" x14ac:dyDescent="0.25">
      <c r="A340" s="579" t="s">
        <v>103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9">
        <v>4680115884847</v>
      </c>
      <c r="E341" s="570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6"/>
      <c r="R341" s="586"/>
      <c r="S341" s="586"/>
      <c r="T341" s="587"/>
      <c r="U341" s="34"/>
      <c r="V341" s="34"/>
      <c r="W341" s="35" t="s">
        <v>70</v>
      </c>
      <c r="X341" s="563">
        <v>500</v>
      </c>
      <c r="Y341" s="564">
        <f t="shared" ref="Y341:Y347" si="52">IFERROR(IF(X341="",0,CEILING((X341/$H341),1)*$H341),"")</f>
        <v>510</v>
      </c>
      <c r="Z341" s="36">
        <f>IFERROR(IF(Y341=0,"",ROUNDUP(Y341/H341,0)*0.02175),"")</f>
        <v>0.73949999999999994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516</v>
      </c>
      <c r="BN341" s="64">
        <f t="shared" ref="BN341:BN347" si="54">IFERROR(Y341*I341/H341,"0")</f>
        <v>526.32000000000005</v>
      </c>
      <c r="BO341" s="64">
        <f t="shared" ref="BO341:BO347" si="55">IFERROR(1/J341*(X341/H341),"0")</f>
        <v>0.69444444444444442</v>
      </c>
      <c r="BP341" s="64">
        <f t="shared" ref="BP341:BP347" si="56">IFERROR(1/J341*(Y341/H341),"0")</f>
        <v>0.70833333333333326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9">
        <v>4680115884854</v>
      </c>
      <c r="E342" s="570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6"/>
      <c r="R342" s="586"/>
      <c r="S342" s="586"/>
      <c r="T342" s="587"/>
      <c r="U342" s="34"/>
      <c r="V342" s="34"/>
      <c r="W342" s="35" t="s">
        <v>70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9">
        <v>4607091383997</v>
      </c>
      <c r="E343" s="570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6"/>
      <c r="R343" s="586"/>
      <c r="S343" s="586"/>
      <c r="T343" s="587"/>
      <c r="U343" s="34"/>
      <c r="V343" s="34"/>
      <c r="W343" s="35" t="s">
        <v>70</v>
      </c>
      <c r="X343" s="563">
        <v>1700</v>
      </c>
      <c r="Y343" s="564">
        <f t="shared" si="52"/>
        <v>1710</v>
      </c>
      <c r="Z343" s="36">
        <f>IFERROR(IF(Y343=0,"",ROUNDUP(Y343/H343,0)*0.02175),"")</f>
        <v>2.4794999999999998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1754.4</v>
      </c>
      <c r="BN343" s="64">
        <f t="shared" si="54"/>
        <v>1764.72</v>
      </c>
      <c r="BO343" s="64">
        <f t="shared" si="55"/>
        <v>2.3611111111111107</v>
      </c>
      <c r="BP343" s="64">
        <f t="shared" si="56"/>
        <v>2.375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9">
        <v>4680115884830</v>
      </c>
      <c r="E344" s="570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6"/>
      <c r="R344" s="586"/>
      <c r="S344" s="586"/>
      <c r="T344" s="587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69">
        <v>4680115882638</v>
      </c>
      <c r="E345" s="570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6"/>
      <c r="R345" s="586"/>
      <c r="S345" s="586"/>
      <c r="T345" s="587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69">
        <v>4680115884922</v>
      </c>
      <c r="E346" s="570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6"/>
      <c r="R346" s="586"/>
      <c r="S346" s="586"/>
      <c r="T346" s="587"/>
      <c r="U346" s="34"/>
      <c r="V346" s="34"/>
      <c r="W346" s="35" t="s">
        <v>70</v>
      </c>
      <c r="X346" s="563">
        <v>50</v>
      </c>
      <c r="Y346" s="564">
        <f t="shared" si="52"/>
        <v>50</v>
      </c>
      <c r="Z346" s="36">
        <f>IFERROR(IF(Y346=0,"",ROUNDUP(Y346/H346,0)*0.00902),"")</f>
        <v>9.0200000000000002E-2</v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52.1</v>
      </c>
      <c r="BN346" s="64">
        <f t="shared" si="54"/>
        <v>52.1</v>
      </c>
      <c r="BO346" s="64">
        <f t="shared" si="55"/>
        <v>7.575757575757576E-2</v>
      </c>
      <c r="BP346" s="64">
        <f t="shared" si="56"/>
        <v>7.575757575757576E-2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9">
        <v>4680115884861</v>
      </c>
      <c r="E347" s="570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6"/>
      <c r="R347" s="586"/>
      <c r="S347" s="586"/>
      <c r="T347" s="587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1"/>
      <c r="B348" s="580"/>
      <c r="C348" s="580"/>
      <c r="D348" s="580"/>
      <c r="E348" s="580"/>
      <c r="F348" s="580"/>
      <c r="G348" s="580"/>
      <c r="H348" s="580"/>
      <c r="I348" s="580"/>
      <c r="J348" s="580"/>
      <c r="K348" s="580"/>
      <c r="L348" s="580"/>
      <c r="M348" s="580"/>
      <c r="N348" s="580"/>
      <c r="O348" s="582"/>
      <c r="P348" s="571" t="s">
        <v>72</v>
      </c>
      <c r="Q348" s="572"/>
      <c r="R348" s="572"/>
      <c r="S348" s="572"/>
      <c r="T348" s="572"/>
      <c r="U348" s="572"/>
      <c r="V348" s="573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190</v>
      </c>
      <c r="Y348" s="565">
        <f>IFERROR(Y341/H341,"0")+IFERROR(Y342/H342,"0")+IFERROR(Y343/H343,"0")+IFERROR(Y344/H344,"0")+IFERROR(Y345/H345,"0")+IFERROR(Y346/H346,"0")+IFERROR(Y347/H347,"0")</f>
        <v>192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4.0487000000000002</v>
      </c>
      <c r="AA348" s="566"/>
      <c r="AB348" s="566"/>
      <c r="AC348" s="566"/>
    </row>
    <row r="349" spans="1:68" x14ac:dyDescent="0.2">
      <c r="A349" s="580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2"/>
      <c r="P349" s="571" t="s">
        <v>72</v>
      </c>
      <c r="Q349" s="572"/>
      <c r="R349" s="572"/>
      <c r="S349" s="572"/>
      <c r="T349" s="572"/>
      <c r="U349" s="572"/>
      <c r="V349" s="573"/>
      <c r="W349" s="37" t="s">
        <v>70</v>
      </c>
      <c r="X349" s="565">
        <f>IFERROR(SUM(X341:X347),"0")</f>
        <v>2750</v>
      </c>
      <c r="Y349" s="565">
        <f>IFERROR(SUM(Y341:Y347),"0")</f>
        <v>2780</v>
      </c>
      <c r="Z349" s="37"/>
      <c r="AA349" s="566"/>
      <c r="AB349" s="566"/>
      <c r="AC349" s="566"/>
    </row>
    <row r="350" spans="1:68" ht="14.25" customHeight="1" x14ac:dyDescent="0.25">
      <c r="A350" s="579" t="s">
        <v>139</v>
      </c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0"/>
      <c r="P350" s="580"/>
      <c r="Q350" s="580"/>
      <c r="R350" s="580"/>
      <c r="S350" s="580"/>
      <c r="T350" s="580"/>
      <c r="U350" s="580"/>
      <c r="V350" s="580"/>
      <c r="W350" s="580"/>
      <c r="X350" s="580"/>
      <c r="Y350" s="580"/>
      <c r="Z350" s="580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9">
        <v>4607091383980</v>
      </c>
      <c r="E351" s="570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6"/>
      <c r="R351" s="586"/>
      <c r="S351" s="586"/>
      <c r="T351" s="587"/>
      <c r="U351" s="34"/>
      <c r="V351" s="34"/>
      <c r="W351" s="35" t="s">
        <v>70</v>
      </c>
      <c r="X351" s="563">
        <v>1630</v>
      </c>
      <c r="Y351" s="564">
        <f>IFERROR(IF(X351="",0,CEILING((X351/$H351),1)*$H351),"")</f>
        <v>1635</v>
      </c>
      <c r="Z351" s="36">
        <f>IFERROR(IF(Y351=0,"",ROUNDUP(Y351/H351,0)*0.02175),"")</f>
        <v>2.3707499999999997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1682.16</v>
      </c>
      <c r="BN351" s="64">
        <f>IFERROR(Y351*I351/H351,"0")</f>
        <v>1687.32</v>
      </c>
      <c r="BO351" s="64">
        <f>IFERROR(1/J351*(X351/H351),"0")</f>
        <v>2.2638888888888888</v>
      </c>
      <c r="BP351" s="64">
        <f>IFERROR(1/J351*(Y351/H351),"0")</f>
        <v>2.270833333333333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9">
        <v>4607091384178</v>
      </c>
      <c r="E352" s="570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6"/>
      <c r="R352" s="586"/>
      <c r="S352" s="586"/>
      <c r="T352" s="587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1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2"/>
      <c r="P353" s="571" t="s">
        <v>72</v>
      </c>
      <c r="Q353" s="572"/>
      <c r="R353" s="572"/>
      <c r="S353" s="572"/>
      <c r="T353" s="572"/>
      <c r="U353" s="572"/>
      <c r="V353" s="573"/>
      <c r="W353" s="37" t="s">
        <v>73</v>
      </c>
      <c r="X353" s="565">
        <f>IFERROR(X351/H351,"0")+IFERROR(X352/H352,"0")</f>
        <v>108.66666666666667</v>
      </c>
      <c r="Y353" s="565">
        <f>IFERROR(Y351/H351,"0")+IFERROR(Y352/H352,"0")</f>
        <v>109</v>
      </c>
      <c r="Z353" s="565">
        <f>IFERROR(IF(Z351="",0,Z351),"0")+IFERROR(IF(Z352="",0,Z352),"0")</f>
        <v>2.3707499999999997</v>
      </c>
      <c r="AA353" s="566"/>
      <c r="AB353" s="566"/>
      <c r="AC353" s="566"/>
    </row>
    <row r="354" spans="1:68" x14ac:dyDescent="0.2">
      <c r="A354" s="580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2"/>
      <c r="P354" s="571" t="s">
        <v>72</v>
      </c>
      <c r="Q354" s="572"/>
      <c r="R354" s="572"/>
      <c r="S354" s="572"/>
      <c r="T354" s="572"/>
      <c r="U354" s="572"/>
      <c r="V354" s="573"/>
      <c r="W354" s="37" t="s">
        <v>70</v>
      </c>
      <c r="X354" s="565">
        <f>IFERROR(SUM(X351:X352),"0")</f>
        <v>1630</v>
      </c>
      <c r="Y354" s="565">
        <f>IFERROR(SUM(Y351:Y352),"0")</f>
        <v>1635</v>
      </c>
      <c r="Z354" s="37"/>
      <c r="AA354" s="566"/>
      <c r="AB354" s="566"/>
      <c r="AC354" s="566"/>
    </row>
    <row r="355" spans="1:68" ht="14.25" customHeight="1" x14ac:dyDescent="0.25">
      <c r="A355" s="579" t="s">
        <v>74</v>
      </c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0"/>
      <c r="P355" s="580"/>
      <c r="Q355" s="580"/>
      <c r="R355" s="580"/>
      <c r="S355" s="580"/>
      <c r="T355" s="580"/>
      <c r="U355" s="580"/>
      <c r="V355" s="580"/>
      <c r="W355" s="580"/>
      <c r="X355" s="580"/>
      <c r="Y355" s="580"/>
      <c r="Z355" s="580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69">
        <v>4607091383928</v>
      </c>
      <c r="E356" s="570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6"/>
      <c r="R356" s="586"/>
      <c r="S356" s="586"/>
      <c r="T356" s="587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9">
        <v>4607091384260</v>
      </c>
      <c r="E357" s="570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6"/>
      <c r="R357" s="586"/>
      <c r="S357" s="586"/>
      <c r="T357" s="587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1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2"/>
      <c r="P358" s="571" t="s">
        <v>72</v>
      </c>
      <c r="Q358" s="572"/>
      <c r="R358" s="572"/>
      <c r="S358" s="572"/>
      <c r="T358" s="572"/>
      <c r="U358" s="572"/>
      <c r="V358" s="573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80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2"/>
      <c r="P359" s="571" t="s">
        <v>72</v>
      </c>
      <c r="Q359" s="572"/>
      <c r="R359" s="572"/>
      <c r="S359" s="572"/>
      <c r="T359" s="572"/>
      <c r="U359" s="572"/>
      <c r="V359" s="573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9" t="s">
        <v>174</v>
      </c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0"/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9">
        <v>4607091384673</v>
      </c>
      <c r="E361" s="570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6"/>
      <c r="R361" s="586"/>
      <c r="S361" s="586"/>
      <c r="T361" s="587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2"/>
      <c r="P362" s="571" t="s">
        <v>72</v>
      </c>
      <c r="Q362" s="572"/>
      <c r="R362" s="572"/>
      <c r="S362" s="572"/>
      <c r="T362" s="572"/>
      <c r="U362" s="572"/>
      <c r="V362" s="573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2"/>
      <c r="P363" s="571" t="s">
        <v>72</v>
      </c>
      <c r="Q363" s="572"/>
      <c r="R363" s="572"/>
      <c r="S363" s="572"/>
      <c r="T363" s="572"/>
      <c r="U363" s="572"/>
      <c r="V363" s="573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3" t="s">
        <v>579</v>
      </c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0"/>
      <c r="P364" s="580"/>
      <c r="Q364" s="580"/>
      <c r="R364" s="580"/>
      <c r="S364" s="580"/>
      <c r="T364" s="580"/>
      <c r="U364" s="580"/>
      <c r="V364" s="580"/>
      <c r="W364" s="580"/>
      <c r="X364" s="580"/>
      <c r="Y364" s="580"/>
      <c r="Z364" s="580"/>
      <c r="AA364" s="558"/>
      <c r="AB364" s="558"/>
      <c r="AC364" s="558"/>
    </row>
    <row r="365" spans="1:68" ht="14.25" customHeight="1" x14ac:dyDescent="0.25">
      <c r="A365" s="579" t="s">
        <v>103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69">
        <v>4680115881907</v>
      </c>
      <c r="E366" s="570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6"/>
      <c r="R366" s="586"/>
      <c r="S366" s="586"/>
      <c r="T366" s="587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69">
        <v>4680115884892</v>
      </c>
      <c r="E367" s="570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6"/>
      <c r="R367" s="586"/>
      <c r="S367" s="586"/>
      <c r="T367" s="587"/>
      <c r="U367" s="34"/>
      <c r="V367" s="34"/>
      <c r="W367" s="35" t="s">
        <v>70</v>
      </c>
      <c r="X367" s="563">
        <v>50</v>
      </c>
      <c r="Y367" s="564">
        <f>IFERROR(IF(X367="",0,CEILING((X367/$H367),1)*$H367),"")</f>
        <v>54</v>
      </c>
      <c r="Z367" s="36">
        <f>IFERROR(IF(Y367=0,"",ROUNDUP(Y367/H367,0)*0.01898),"")</f>
        <v>9.4899999999999998E-2</v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52.013888888888886</v>
      </c>
      <c r="BN367" s="64">
        <f>IFERROR(Y367*I367/H367,"0")</f>
        <v>56.17499999999999</v>
      </c>
      <c r="BO367" s="64">
        <f>IFERROR(1/J367*(X367/H367),"0")</f>
        <v>7.2337962962962965E-2</v>
      </c>
      <c r="BP367" s="64">
        <f>IFERROR(1/J367*(Y367/H367),"0")</f>
        <v>7.8125E-2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69">
        <v>4680115884885</v>
      </c>
      <c r="E368" s="570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6"/>
      <c r="R368" s="586"/>
      <c r="S368" s="586"/>
      <c r="T368" s="587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69">
        <v>4680115884908</v>
      </c>
      <c r="E369" s="570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6"/>
      <c r="R369" s="586"/>
      <c r="S369" s="586"/>
      <c r="T369" s="587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1"/>
      <c r="B370" s="580"/>
      <c r="C370" s="580"/>
      <c r="D370" s="580"/>
      <c r="E370" s="580"/>
      <c r="F370" s="580"/>
      <c r="G370" s="580"/>
      <c r="H370" s="580"/>
      <c r="I370" s="580"/>
      <c r="J370" s="580"/>
      <c r="K370" s="580"/>
      <c r="L370" s="580"/>
      <c r="M370" s="580"/>
      <c r="N370" s="580"/>
      <c r="O370" s="582"/>
      <c r="P370" s="571" t="s">
        <v>72</v>
      </c>
      <c r="Q370" s="572"/>
      <c r="R370" s="572"/>
      <c r="S370" s="572"/>
      <c r="T370" s="572"/>
      <c r="U370" s="572"/>
      <c r="V370" s="573"/>
      <c r="W370" s="37" t="s">
        <v>73</v>
      </c>
      <c r="X370" s="565">
        <f>IFERROR(X366/H366,"0")+IFERROR(X367/H367,"0")+IFERROR(X368/H368,"0")+IFERROR(X369/H369,"0")</f>
        <v>4.6296296296296298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80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2"/>
      <c r="P371" s="571" t="s">
        <v>72</v>
      </c>
      <c r="Q371" s="572"/>
      <c r="R371" s="572"/>
      <c r="S371" s="572"/>
      <c r="T371" s="572"/>
      <c r="U371" s="572"/>
      <c r="V371" s="573"/>
      <c r="W371" s="37" t="s">
        <v>70</v>
      </c>
      <c r="X371" s="565">
        <f>IFERROR(SUM(X366:X369),"0")</f>
        <v>50</v>
      </c>
      <c r="Y371" s="565">
        <f>IFERROR(SUM(Y366:Y369),"0")</f>
        <v>54</v>
      </c>
      <c r="Z371" s="37"/>
      <c r="AA371" s="566"/>
      <c r="AB371" s="566"/>
      <c r="AC371" s="566"/>
    </row>
    <row r="372" spans="1:68" ht="14.25" customHeight="1" x14ac:dyDescent="0.25">
      <c r="A372" s="579" t="s">
        <v>64</v>
      </c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0"/>
      <c r="P372" s="580"/>
      <c r="Q372" s="580"/>
      <c r="R372" s="580"/>
      <c r="S372" s="580"/>
      <c r="T372" s="580"/>
      <c r="U372" s="580"/>
      <c r="V372" s="580"/>
      <c r="W372" s="580"/>
      <c r="X372" s="580"/>
      <c r="Y372" s="580"/>
      <c r="Z372" s="580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69">
        <v>4607091384802</v>
      </c>
      <c r="E373" s="570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6"/>
      <c r="R373" s="586"/>
      <c r="S373" s="586"/>
      <c r="T373" s="587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1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2"/>
      <c r="P374" s="571" t="s">
        <v>72</v>
      </c>
      <c r="Q374" s="572"/>
      <c r="R374" s="572"/>
      <c r="S374" s="572"/>
      <c r="T374" s="572"/>
      <c r="U374" s="572"/>
      <c r="V374" s="573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80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2"/>
      <c r="P375" s="571" t="s">
        <v>72</v>
      </c>
      <c r="Q375" s="572"/>
      <c r="R375" s="572"/>
      <c r="S375" s="572"/>
      <c r="T375" s="572"/>
      <c r="U375" s="572"/>
      <c r="V375" s="573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9" t="s">
        <v>74</v>
      </c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0"/>
      <c r="P376" s="580"/>
      <c r="Q376" s="580"/>
      <c r="R376" s="580"/>
      <c r="S376" s="580"/>
      <c r="T376" s="580"/>
      <c r="U376" s="580"/>
      <c r="V376" s="580"/>
      <c r="W376" s="580"/>
      <c r="X376" s="580"/>
      <c r="Y376" s="580"/>
      <c r="Z376" s="580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9">
        <v>4607091384246</v>
      </c>
      <c r="E377" s="570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6"/>
      <c r="R377" s="586"/>
      <c r="S377" s="586"/>
      <c r="T377" s="587"/>
      <c r="U377" s="34"/>
      <c r="V377" s="34"/>
      <c r="W377" s="35" t="s">
        <v>70</v>
      </c>
      <c r="X377" s="563">
        <v>138</v>
      </c>
      <c r="Y377" s="564">
        <f>IFERROR(IF(X377="",0,CEILING((X377/$H377),1)*$H377),"")</f>
        <v>144</v>
      </c>
      <c r="Z377" s="36">
        <f>IFERROR(IF(Y377=0,"",ROUNDUP(Y377/H377,0)*0.01898),"")</f>
        <v>0.30368000000000001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145.958</v>
      </c>
      <c r="BN377" s="64">
        <f>IFERROR(Y377*I377/H377,"0")</f>
        <v>152.304</v>
      </c>
      <c r="BO377" s="64">
        <f>IFERROR(1/J377*(X377/H377),"0")</f>
        <v>0.23958333333333334</v>
      </c>
      <c r="BP377" s="64">
        <f>IFERROR(1/J377*(Y377/H377),"0")</f>
        <v>0.25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69">
        <v>4607091384253</v>
      </c>
      <c r="E378" s="570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6"/>
      <c r="R378" s="586"/>
      <c r="S378" s="586"/>
      <c r="T378" s="587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1"/>
      <c r="B379" s="580"/>
      <c r="C379" s="580"/>
      <c r="D379" s="580"/>
      <c r="E379" s="580"/>
      <c r="F379" s="580"/>
      <c r="G379" s="580"/>
      <c r="H379" s="580"/>
      <c r="I379" s="580"/>
      <c r="J379" s="580"/>
      <c r="K379" s="580"/>
      <c r="L379" s="580"/>
      <c r="M379" s="580"/>
      <c r="N379" s="580"/>
      <c r="O379" s="582"/>
      <c r="P379" s="571" t="s">
        <v>72</v>
      </c>
      <c r="Q379" s="572"/>
      <c r="R379" s="572"/>
      <c r="S379" s="572"/>
      <c r="T379" s="572"/>
      <c r="U379" s="572"/>
      <c r="V379" s="573"/>
      <c r="W379" s="37" t="s">
        <v>73</v>
      </c>
      <c r="X379" s="565">
        <f>IFERROR(X377/H377,"0")+IFERROR(X378/H378,"0")</f>
        <v>15.333333333333334</v>
      </c>
      <c r="Y379" s="565">
        <f>IFERROR(Y377/H377,"0")+IFERROR(Y378/H378,"0")</f>
        <v>16</v>
      </c>
      <c r="Z379" s="565">
        <f>IFERROR(IF(Z377="",0,Z377),"0")+IFERROR(IF(Z378="",0,Z378),"0")</f>
        <v>0.30368000000000001</v>
      </c>
      <c r="AA379" s="566"/>
      <c r="AB379" s="566"/>
      <c r="AC379" s="566"/>
    </row>
    <row r="380" spans="1:68" x14ac:dyDescent="0.2">
      <c r="A380" s="580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2"/>
      <c r="P380" s="571" t="s">
        <v>72</v>
      </c>
      <c r="Q380" s="572"/>
      <c r="R380" s="572"/>
      <c r="S380" s="572"/>
      <c r="T380" s="572"/>
      <c r="U380" s="572"/>
      <c r="V380" s="573"/>
      <c r="W380" s="37" t="s">
        <v>70</v>
      </c>
      <c r="X380" s="565">
        <f>IFERROR(SUM(X377:X378),"0")</f>
        <v>138</v>
      </c>
      <c r="Y380" s="565">
        <f>IFERROR(SUM(Y377:Y378),"0")</f>
        <v>144</v>
      </c>
      <c r="Z380" s="37"/>
      <c r="AA380" s="566"/>
      <c r="AB380" s="566"/>
      <c r="AC380" s="566"/>
    </row>
    <row r="381" spans="1:68" ht="14.25" customHeight="1" x14ac:dyDescent="0.25">
      <c r="A381" s="579" t="s">
        <v>174</v>
      </c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0"/>
      <c r="P381" s="580"/>
      <c r="Q381" s="580"/>
      <c r="R381" s="580"/>
      <c r="S381" s="580"/>
      <c r="T381" s="580"/>
      <c r="U381" s="580"/>
      <c r="V381" s="580"/>
      <c r="W381" s="580"/>
      <c r="X381" s="580"/>
      <c r="Y381" s="580"/>
      <c r="Z381" s="580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69">
        <v>4607091389357</v>
      </c>
      <c r="E382" s="570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6"/>
      <c r="R382" s="586"/>
      <c r="S382" s="586"/>
      <c r="T382" s="587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1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2"/>
      <c r="P383" s="571" t="s">
        <v>72</v>
      </c>
      <c r="Q383" s="572"/>
      <c r="R383" s="572"/>
      <c r="S383" s="572"/>
      <c r="T383" s="572"/>
      <c r="U383" s="572"/>
      <c r="V383" s="573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80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2"/>
      <c r="P384" s="571" t="s">
        <v>72</v>
      </c>
      <c r="Q384" s="572"/>
      <c r="R384" s="572"/>
      <c r="S384" s="572"/>
      <c r="T384" s="572"/>
      <c r="U384" s="572"/>
      <c r="V384" s="573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44" t="s">
        <v>601</v>
      </c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5"/>
      <c r="P385" s="645"/>
      <c r="Q385" s="645"/>
      <c r="R385" s="645"/>
      <c r="S385" s="645"/>
      <c r="T385" s="645"/>
      <c r="U385" s="645"/>
      <c r="V385" s="645"/>
      <c r="W385" s="645"/>
      <c r="X385" s="645"/>
      <c r="Y385" s="645"/>
      <c r="Z385" s="645"/>
      <c r="AA385" s="48"/>
      <c r="AB385" s="48"/>
      <c r="AC385" s="48"/>
    </row>
    <row r="386" spans="1:68" ht="16.5" customHeight="1" x14ac:dyDescent="0.25">
      <c r="A386" s="583" t="s">
        <v>602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58"/>
      <c r="AB386" s="558"/>
      <c r="AC386" s="558"/>
    </row>
    <row r="387" spans="1:68" ht="14.25" customHeight="1" x14ac:dyDescent="0.25">
      <c r="A387" s="579" t="s">
        <v>64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69">
        <v>4680115886100</v>
      </c>
      <c r="E388" s="570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6"/>
      <c r="R388" s="586"/>
      <c r="S388" s="586"/>
      <c r="T388" s="587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69">
        <v>4680115886117</v>
      </c>
      <c r="E389" s="570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6"/>
      <c r="R389" s="586"/>
      <c r="S389" s="586"/>
      <c r="T389" s="587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69">
        <v>4680115886117</v>
      </c>
      <c r="E390" s="570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6"/>
      <c r="R390" s="586"/>
      <c r="S390" s="586"/>
      <c r="T390" s="587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9">
        <v>4680115886124</v>
      </c>
      <c r="E391" s="570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6"/>
      <c r="R391" s="586"/>
      <c r="S391" s="586"/>
      <c r="T391" s="587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69">
        <v>4680115883147</v>
      </c>
      <c r="E392" s="570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6"/>
      <c r="R392" s="586"/>
      <c r="S392" s="586"/>
      <c r="T392" s="587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9">
        <v>4607091384338</v>
      </c>
      <c r="E393" s="570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6"/>
      <c r="R393" s="586"/>
      <c r="S393" s="586"/>
      <c r="T393" s="587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9">
        <v>4607091389524</v>
      </c>
      <c r="E394" s="570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6"/>
      <c r="R394" s="586"/>
      <c r="S394" s="586"/>
      <c r="T394" s="587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69">
        <v>4680115883161</v>
      </c>
      <c r="E395" s="570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6"/>
      <c r="R395" s="586"/>
      <c r="S395" s="586"/>
      <c r="T395" s="587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9">
        <v>4607091389531</v>
      </c>
      <c r="E396" s="570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6"/>
      <c r="R396" s="586"/>
      <c r="S396" s="586"/>
      <c r="T396" s="587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69">
        <v>4607091384345</v>
      </c>
      <c r="E397" s="570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6"/>
      <c r="R397" s="586"/>
      <c r="S397" s="586"/>
      <c r="T397" s="587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1"/>
      <c r="B398" s="580"/>
      <c r="C398" s="580"/>
      <c r="D398" s="580"/>
      <c r="E398" s="580"/>
      <c r="F398" s="580"/>
      <c r="G398" s="580"/>
      <c r="H398" s="580"/>
      <c r="I398" s="580"/>
      <c r="J398" s="580"/>
      <c r="K398" s="580"/>
      <c r="L398" s="580"/>
      <c r="M398" s="580"/>
      <c r="N398" s="580"/>
      <c r="O398" s="582"/>
      <c r="P398" s="571" t="s">
        <v>72</v>
      </c>
      <c r="Q398" s="572"/>
      <c r="R398" s="572"/>
      <c r="S398" s="572"/>
      <c r="T398" s="572"/>
      <c r="U398" s="572"/>
      <c r="V398" s="573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80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2"/>
      <c r="P399" s="571" t="s">
        <v>72</v>
      </c>
      <c r="Q399" s="572"/>
      <c r="R399" s="572"/>
      <c r="S399" s="572"/>
      <c r="T399" s="572"/>
      <c r="U399" s="572"/>
      <c r="V399" s="573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9" t="s">
        <v>74</v>
      </c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0"/>
      <c r="P400" s="580"/>
      <c r="Q400" s="580"/>
      <c r="R400" s="580"/>
      <c r="S400" s="580"/>
      <c r="T400" s="580"/>
      <c r="U400" s="580"/>
      <c r="V400" s="580"/>
      <c r="W400" s="580"/>
      <c r="X400" s="580"/>
      <c r="Y400" s="580"/>
      <c r="Z400" s="580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69">
        <v>4607091384352</v>
      </c>
      <c r="E401" s="570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6"/>
      <c r="R401" s="586"/>
      <c r="S401" s="586"/>
      <c r="T401" s="587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69">
        <v>4607091389654</v>
      </c>
      <c r="E402" s="570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6"/>
      <c r="R402" s="586"/>
      <c r="S402" s="586"/>
      <c r="T402" s="587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1"/>
      <c r="B403" s="580"/>
      <c r="C403" s="580"/>
      <c r="D403" s="580"/>
      <c r="E403" s="580"/>
      <c r="F403" s="580"/>
      <c r="G403" s="580"/>
      <c r="H403" s="580"/>
      <c r="I403" s="580"/>
      <c r="J403" s="580"/>
      <c r="K403" s="580"/>
      <c r="L403" s="580"/>
      <c r="M403" s="580"/>
      <c r="N403" s="580"/>
      <c r="O403" s="582"/>
      <c r="P403" s="571" t="s">
        <v>72</v>
      </c>
      <c r="Q403" s="572"/>
      <c r="R403" s="572"/>
      <c r="S403" s="572"/>
      <c r="T403" s="572"/>
      <c r="U403" s="572"/>
      <c r="V403" s="573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80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2"/>
      <c r="P404" s="571" t="s">
        <v>72</v>
      </c>
      <c r="Q404" s="572"/>
      <c r="R404" s="572"/>
      <c r="S404" s="572"/>
      <c r="T404" s="572"/>
      <c r="U404" s="572"/>
      <c r="V404" s="573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3" t="s">
        <v>634</v>
      </c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0"/>
      <c r="P405" s="580"/>
      <c r="Q405" s="580"/>
      <c r="R405" s="580"/>
      <c r="S405" s="580"/>
      <c r="T405" s="580"/>
      <c r="U405" s="580"/>
      <c r="V405" s="580"/>
      <c r="W405" s="580"/>
      <c r="X405" s="580"/>
      <c r="Y405" s="580"/>
      <c r="Z405" s="580"/>
      <c r="AA405" s="558"/>
      <c r="AB405" s="558"/>
      <c r="AC405" s="558"/>
    </row>
    <row r="406" spans="1:68" ht="14.25" customHeight="1" x14ac:dyDescent="0.25">
      <c r="A406" s="579" t="s">
        <v>139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69">
        <v>4680115885240</v>
      </c>
      <c r="E407" s="570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6"/>
      <c r="R407" s="586"/>
      <c r="S407" s="586"/>
      <c r="T407" s="587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1"/>
      <c r="B408" s="580"/>
      <c r="C408" s="580"/>
      <c r="D408" s="580"/>
      <c r="E408" s="580"/>
      <c r="F408" s="580"/>
      <c r="G408" s="580"/>
      <c r="H408" s="580"/>
      <c r="I408" s="580"/>
      <c r="J408" s="580"/>
      <c r="K408" s="580"/>
      <c r="L408" s="580"/>
      <c r="M408" s="580"/>
      <c r="N408" s="580"/>
      <c r="O408" s="582"/>
      <c r="P408" s="571" t="s">
        <v>72</v>
      </c>
      <c r="Q408" s="572"/>
      <c r="R408" s="572"/>
      <c r="S408" s="572"/>
      <c r="T408" s="572"/>
      <c r="U408" s="572"/>
      <c r="V408" s="573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80"/>
      <c r="B409" s="580"/>
      <c r="C409" s="580"/>
      <c r="D409" s="580"/>
      <c r="E409" s="580"/>
      <c r="F409" s="580"/>
      <c r="G409" s="580"/>
      <c r="H409" s="580"/>
      <c r="I409" s="580"/>
      <c r="J409" s="580"/>
      <c r="K409" s="580"/>
      <c r="L409" s="580"/>
      <c r="M409" s="580"/>
      <c r="N409" s="580"/>
      <c r="O409" s="582"/>
      <c r="P409" s="571" t="s">
        <v>72</v>
      </c>
      <c r="Q409" s="572"/>
      <c r="R409" s="572"/>
      <c r="S409" s="572"/>
      <c r="T409" s="572"/>
      <c r="U409" s="572"/>
      <c r="V409" s="573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9" t="s">
        <v>64</v>
      </c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0"/>
      <c r="P410" s="580"/>
      <c r="Q410" s="580"/>
      <c r="R410" s="580"/>
      <c r="S410" s="580"/>
      <c r="T410" s="580"/>
      <c r="U410" s="580"/>
      <c r="V410" s="580"/>
      <c r="W410" s="580"/>
      <c r="X410" s="580"/>
      <c r="Y410" s="580"/>
      <c r="Z410" s="580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9">
        <v>4680115886094</v>
      </c>
      <c r="E411" s="570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6"/>
      <c r="R411" s="586"/>
      <c r="S411" s="586"/>
      <c r="T411" s="587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69">
        <v>4607091389425</v>
      </c>
      <c r="E412" s="570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6"/>
      <c r="R412" s="586"/>
      <c r="S412" s="586"/>
      <c r="T412" s="587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69">
        <v>4680115880771</v>
      </c>
      <c r="E413" s="570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6"/>
      <c r="R413" s="586"/>
      <c r="S413" s="586"/>
      <c r="T413" s="587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9">
        <v>4607091389500</v>
      </c>
      <c r="E414" s="570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6"/>
      <c r="R414" s="586"/>
      <c r="S414" s="586"/>
      <c r="T414" s="587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1"/>
      <c r="B415" s="580"/>
      <c r="C415" s="580"/>
      <c r="D415" s="580"/>
      <c r="E415" s="580"/>
      <c r="F415" s="580"/>
      <c r="G415" s="580"/>
      <c r="H415" s="580"/>
      <c r="I415" s="580"/>
      <c r="J415" s="580"/>
      <c r="K415" s="580"/>
      <c r="L415" s="580"/>
      <c r="M415" s="580"/>
      <c r="N415" s="580"/>
      <c r="O415" s="582"/>
      <c r="P415" s="571" t="s">
        <v>72</v>
      </c>
      <c r="Q415" s="572"/>
      <c r="R415" s="572"/>
      <c r="S415" s="572"/>
      <c r="T415" s="572"/>
      <c r="U415" s="572"/>
      <c r="V415" s="573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80"/>
      <c r="B416" s="580"/>
      <c r="C416" s="580"/>
      <c r="D416" s="580"/>
      <c r="E416" s="580"/>
      <c r="F416" s="580"/>
      <c r="G416" s="580"/>
      <c r="H416" s="580"/>
      <c r="I416" s="580"/>
      <c r="J416" s="580"/>
      <c r="K416" s="580"/>
      <c r="L416" s="580"/>
      <c r="M416" s="580"/>
      <c r="N416" s="580"/>
      <c r="O416" s="582"/>
      <c r="P416" s="571" t="s">
        <v>72</v>
      </c>
      <c r="Q416" s="572"/>
      <c r="R416" s="572"/>
      <c r="S416" s="572"/>
      <c r="T416" s="572"/>
      <c r="U416" s="572"/>
      <c r="V416" s="573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3" t="s">
        <v>649</v>
      </c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0"/>
      <c r="P417" s="580"/>
      <c r="Q417" s="580"/>
      <c r="R417" s="580"/>
      <c r="S417" s="580"/>
      <c r="T417" s="580"/>
      <c r="U417" s="580"/>
      <c r="V417" s="580"/>
      <c r="W417" s="580"/>
      <c r="X417" s="580"/>
      <c r="Y417" s="580"/>
      <c r="Z417" s="580"/>
      <c r="AA417" s="558"/>
      <c r="AB417" s="558"/>
      <c r="AC417" s="558"/>
    </row>
    <row r="418" spans="1:68" ht="14.25" customHeight="1" x14ac:dyDescent="0.25">
      <c r="A418" s="579" t="s">
        <v>64</v>
      </c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0"/>
      <c r="P418" s="580"/>
      <c r="Q418" s="580"/>
      <c r="R418" s="580"/>
      <c r="S418" s="580"/>
      <c r="T418" s="580"/>
      <c r="U418" s="580"/>
      <c r="V418" s="580"/>
      <c r="W418" s="580"/>
      <c r="X418" s="580"/>
      <c r="Y418" s="580"/>
      <c r="Z418" s="580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9">
        <v>4680115885110</v>
      </c>
      <c r="E419" s="570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6"/>
      <c r="R419" s="586"/>
      <c r="S419" s="586"/>
      <c r="T419" s="587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1"/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2"/>
      <c r="P420" s="571" t="s">
        <v>72</v>
      </c>
      <c r="Q420" s="572"/>
      <c r="R420" s="572"/>
      <c r="S420" s="572"/>
      <c r="T420" s="572"/>
      <c r="U420" s="572"/>
      <c r="V420" s="573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80"/>
      <c r="B421" s="580"/>
      <c r="C421" s="580"/>
      <c r="D421" s="580"/>
      <c r="E421" s="580"/>
      <c r="F421" s="580"/>
      <c r="G421" s="580"/>
      <c r="H421" s="580"/>
      <c r="I421" s="580"/>
      <c r="J421" s="580"/>
      <c r="K421" s="580"/>
      <c r="L421" s="580"/>
      <c r="M421" s="580"/>
      <c r="N421" s="580"/>
      <c r="O421" s="582"/>
      <c r="P421" s="571" t="s">
        <v>72</v>
      </c>
      <c r="Q421" s="572"/>
      <c r="R421" s="572"/>
      <c r="S421" s="572"/>
      <c r="T421" s="572"/>
      <c r="U421" s="572"/>
      <c r="V421" s="573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3" t="s">
        <v>653</v>
      </c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0"/>
      <c r="P422" s="580"/>
      <c r="Q422" s="580"/>
      <c r="R422" s="580"/>
      <c r="S422" s="580"/>
      <c r="T422" s="580"/>
      <c r="U422" s="580"/>
      <c r="V422" s="580"/>
      <c r="W422" s="580"/>
      <c r="X422" s="580"/>
      <c r="Y422" s="580"/>
      <c r="Z422" s="580"/>
      <c r="AA422" s="558"/>
      <c r="AB422" s="558"/>
      <c r="AC422" s="558"/>
    </row>
    <row r="423" spans="1:68" ht="14.25" customHeight="1" x14ac:dyDescent="0.25">
      <c r="A423" s="579" t="s">
        <v>64</v>
      </c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0"/>
      <c r="P423" s="580"/>
      <c r="Q423" s="580"/>
      <c r="R423" s="580"/>
      <c r="S423" s="580"/>
      <c r="T423" s="580"/>
      <c r="U423" s="580"/>
      <c r="V423" s="580"/>
      <c r="W423" s="580"/>
      <c r="X423" s="580"/>
      <c r="Y423" s="580"/>
      <c r="Z423" s="580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69">
        <v>4680115885103</v>
      </c>
      <c r="E424" s="570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6"/>
      <c r="R424" s="586"/>
      <c r="S424" s="586"/>
      <c r="T424" s="587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1"/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2"/>
      <c r="P425" s="571" t="s">
        <v>72</v>
      </c>
      <c r="Q425" s="572"/>
      <c r="R425" s="572"/>
      <c r="S425" s="572"/>
      <c r="T425" s="572"/>
      <c r="U425" s="572"/>
      <c r="V425" s="573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80"/>
      <c r="B426" s="580"/>
      <c r="C426" s="580"/>
      <c r="D426" s="580"/>
      <c r="E426" s="580"/>
      <c r="F426" s="580"/>
      <c r="G426" s="580"/>
      <c r="H426" s="580"/>
      <c r="I426" s="580"/>
      <c r="J426" s="580"/>
      <c r="K426" s="580"/>
      <c r="L426" s="580"/>
      <c r="M426" s="580"/>
      <c r="N426" s="580"/>
      <c r="O426" s="582"/>
      <c r="P426" s="571" t="s">
        <v>72</v>
      </c>
      <c r="Q426" s="572"/>
      <c r="R426" s="572"/>
      <c r="S426" s="572"/>
      <c r="T426" s="572"/>
      <c r="U426" s="572"/>
      <c r="V426" s="573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44" t="s">
        <v>657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48"/>
      <c r="AB427" s="48"/>
      <c r="AC427" s="48"/>
    </row>
    <row r="428" spans="1:68" ht="16.5" customHeight="1" x14ac:dyDescent="0.25">
      <c r="A428" s="583" t="s">
        <v>657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558"/>
      <c r="AB428" s="558"/>
      <c r="AC428" s="558"/>
    </row>
    <row r="429" spans="1:68" ht="14.25" customHeight="1" x14ac:dyDescent="0.25">
      <c r="A429" s="579" t="s">
        <v>103</v>
      </c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0"/>
      <c r="P429" s="580"/>
      <c r="Q429" s="580"/>
      <c r="R429" s="580"/>
      <c r="S429" s="580"/>
      <c r="T429" s="580"/>
      <c r="U429" s="580"/>
      <c r="V429" s="580"/>
      <c r="W429" s="580"/>
      <c r="X429" s="580"/>
      <c r="Y429" s="580"/>
      <c r="Z429" s="580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9">
        <v>4607091389067</v>
      </c>
      <c r="E430" s="570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6"/>
      <c r="R430" s="586"/>
      <c r="S430" s="586"/>
      <c r="T430" s="587"/>
      <c r="U430" s="34"/>
      <c r="V430" s="34"/>
      <c r="W430" s="35" t="s">
        <v>70</v>
      </c>
      <c r="X430" s="563">
        <v>144</v>
      </c>
      <c r="Y430" s="564">
        <f t="shared" ref="Y430:Y444" si="63">IFERROR(IF(X430="",0,CEILING((X430/$H430),1)*$H430),"")</f>
        <v>147.84</v>
      </c>
      <c r="Z430" s="36">
        <f t="shared" ref="Z430:Z436" si="64">IFERROR(IF(Y430=0,"",ROUNDUP(Y430/H430,0)*0.01196),"")</f>
        <v>0.33488000000000001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153.81818181818181</v>
      </c>
      <c r="BN430" s="64">
        <f t="shared" ref="BN430:BN444" si="66">IFERROR(Y430*I430/H430,"0")</f>
        <v>157.91999999999999</v>
      </c>
      <c r="BO430" s="64">
        <f t="shared" ref="BO430:BO444" si="67">IFERROR(1/J430*(X430/H430),"0")</f>
        <v>0.26223776223776224</v>
      </c>
      <c r="BP430" s="64">
        <f t="shared" ref="BP430:BP444" si="68">IFERROR(1/J430*(Y430/H430),"0")</f>
        <v>0.26923076923076927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69">
        <v>4680115885271</v>
      </c>
      <c r="E431" s="570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6"/>
      <c r="R431" s="586"/>
      <c r="S431" s="586"/>
      <c r="T431" s="587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9">
        <v>4680115885226</v>
      </c>
      <c r="E432" s="570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6"/>
      <c r="R432" s="586"/>
      <c r="S432" s="586"/>
      <c r="T432" s="587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69">
        <v>4607091383522</v>
      </c>
      <c r="E433" s="570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12" t="s">
        <v>669</v>
      </c>
      <c r="Q433" s="586"/>
      <c r="R433" s="586"/>
      <c r="S433" s="586"/>
      <c r="T433" s="587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69">
        <v>4680115884502</v>
      </c>
      <c r="E434" s="570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6"/>
      <c r="R434" s="586"/>
      <c r="S434" s="586"/>
      <c r="T434" s="587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9">
        <v>4607091389104</v>
      </c>
      <c r="E435" s="570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6"/>
      <c r="R435" s="586"/>
      <c r="S435" s="586"/>
      <c r="T435" s="587"/>
      <c r="U435" s="34"/>
      <c r="V435" s="34"/>
      <c r="W435" s="35" t="s">
        <v>70</v>
      </c>
      <c r="X435" s="563">
        <v>40</v>
      </c>
      <c r="Y435" s="564">
        <f t="shared" si="63"/>
        <v>42.24</v>
      </c>
      <c r="Z435" s="36">
        <f t="shared" si="64"/>
        <v>9.5680000000000001E-2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42.727272727272727</v>
      </c>
      <c r="BN435" s="64">
        <f t="shared" si="66"/>
        <v>45.12</v>
      </c>
      <c r="BO435" s="64">
        <f t="shared" si="67"/>
        <v>7.2843822843822847E-2</v>
      </c>
      <c r="BP435" s="64">
        <f t="shared" si="68"/>
        <v>7.6923076923076927E-2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69">
        <v>4680115884519</v>
      </c>
      <c r="E436" s="570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6"/>
      <c r="R436" s="586"/>
      <c r="S436" s="586"/>
      <c r="T436" s="587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69">
        <v>4680115886391</v>
      </c>
      <c r="E437" s="570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6"/>
      <c r="R437" s="586"/>
      <c r="S437" s="586"/>
      <c r="T437" s="587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9">
        <v>4680115880603</v>
      </c>
      <c r="E438" s="570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6"/>
      <c r="R438" s="586"/>
      <c r="S438" s="586"/>
      <c r="T438" s="587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69">
        <v>4680115880603</v>
      </c>
      <c r="E439" s="570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6"/>
      <c r="R439" s="586"/>
      <c r="S439" s="586"/>
      <c r="T439" s="587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69">
        <v>4607091389999</v>
      </c>
      <c r="E440" s="570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1" t="s">
        <v>687</v>
      </c>
      <c r="Q440" s="586"/>
      <c r="R440" s="586"/>
      <c r="S440" s="586"/>
      <c r="T440" s="587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69">
        <v>4680115882782</v>
      </c>
      <c r="E441" s="570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6"/>
      <c r="R441" s="586"/>
      <c r="S441" s="586"/>
      <c r="T441" s="587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69">
        <v>4680115885479</v>
      </c>
      <c r="E442" s="570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6"/>
      <c r="R442" s="586"/>
      <c r="S442" s="586"/>
      <c r="T442" s="587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9">
        <v>4607091389982</v>
      </c>
      <c r="E443" s="570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6"/>
      <c r="R443" s="586"/>
      <c r="S443" s="586"/>
      <c r="T443" s="587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69">
        <v>4607091389982</v>
      </c>
      <c r="E444" s="570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6"/>
      <c r="R444" s="586"/>
      <c r="S444" s="586"/>
      <c r="T444" s="587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1"/>
      <c r="B445" s="580"/>
      <c r="C445" s="580"/>
      <c r="D445" s="580"/>
      <c r="E445" s="580"/>
      <c r="F445" s="580"/>
      <c r="G445" s="580"/>
      <c r="H445" s="580"/>
      <c r="I445" s="580"/>
      <c r="J445" s="580"/>
      <c r="K445" s="580"/>
      <c r="L445" s="580"/>
      <c r="M445" s="580"/>
      <c r="N445" s="580"/>
      <c r="O445" s="582"/>
      <c r="P445" s="571" t="s">
        <v>72</v>
      </c>
      <c r="Q445" s="572"/>
      <c r="R445" s="572"/>
      <c r="S445" s="572"/>
      <c r="T445" s="572"/>
      <c r="U445" s="572"/>
      <c r="V445" s="573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34.848484848484844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0.43056</v>
      </c>
      <c r="AA445" s="566"/>
      <c r="AB445" s="566"/>
      <c r="AC445" s="566"/>
    </row>
    <row r="446" spans="1:68" x14ac:dyDescent="0.2">
      <c r="A446" s="580"/>
      <c r="B446" s="580"/>
      <c r="C446" s="580"/>
      <c r="D446" s="580"/>
      <c r="E446" s="580"/>
      <c r="F446" s="580"/>
      <c r="G446" s="580"/>
      <c r="H446" s="580"/>
      <c r="I446" s="580"/>
      <c r="J446" s="580"/>
      <c r="K446" s="580"/>
      <c r="L446" s="580"/>
      <c r="M446" s="580"/>
      <c r="N446" s="580"/>
      <c r="O446" s="582"/>
      <c r="P446" s="571" t="s">
        <v>72</v>
      </c>
      <c r="Q446" s="572"/>
      <c r="R446" s="572"/>
      <c r="S446" s="572"/>
      <c r="T446" s="572"/>
      <c r="U446" s="572"/>
      <c r="V446" s="573"/>
      <c r="W446" s="37" t="s">
        <v>70</v>
      </c>
      <c r="X446" s="565">
        <f>IFERROR(SUM(X430:X444),"0")</f>
        <v>184</v>
      </c>
      <c r="Y446" s="565">
        <f>IFERROR(SUM(Y430:Y444),"0")</f>
        <v>190.08</v>
      </c>
      <c r="Z446" s="37"/>
      <c r="AA446" s="566"/>
      <c r="AB446" s="566"/>
      <c r="AC446" s="566"/>
    </row>
    <row r="447" spans="1:68" ht="14.25" customHeight="1" x14ac:dyDescent="0.25">
      <c r="A447" s="579" t="s">
        <v>139</v>
      </c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0"/>
      <c r="P447" s="580"/>
      <c r="Q447" s="580"/>
      <c r="R447" s="580"/>
      <c r="S447" s="580"/>
      <c r="T447" s="580"/>
      <c r="U447" s="580"/>
      <c r="V447" s="580"/>
      <c r="W447" s="580"/>
      <c r="X447" s="580"/>
      <c r="Y447" s="580"/>
      <c r="Z447" s="580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9">
        <v>4607091388930</v>
      </c>
      <c r="E448" s="570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6"/>
      <c r="R448" s="586"/>
      <c r="S448" s="586"/>
      <c r="T448" s="587"/>
      <c r="U448" s="34"/>
      <c r="V448" s="34"/>
      <c r="W448" s="35" t="s">
        <v>70</v>
      </c>
      <c r="X448" s="563">
        <v>150</v>
      </c>
      <c r="Y448" s="564">
        <f>IFERROR(IF(X448="",0,CEILING((X448/$H448),1)*$H448),"")</f>
        <v>153.12</v>
      </c>
      <c r="Z448" s="36">
        <f>IFERROR(IF(Y448=0,"",ROUNDUP(Y448/H448,0)*0.01196),"")</f>
        <v>0.34683999999999998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160.22727272727272</v>
      </c>
      <c r="BN448" s="64">
        <f>IFERROR(Y448*I448/H448,"0")</f>
        <v>163.56</v>
      </c>
      <c r="BO448" s="64">
        <f>IFERROR(1/J448*(X448/H448),"0")</f>
        <v>0.27316433566433568</v>
      </c>
      <c r="BP448" s="64">
        <f>IFERROR(1/J448*(Y448/H448),"0")</f>
        <v>0.27884615384615385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69">
        <v>4680115886407</v>
      </c>
      <c r="E449" s="570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1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6"/>
      <c r="R449" s="586"/>
      <c r="S449" s="586"/>
      <c r="T449" s="587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69">
        <v>4680115880054</v>
      </c>
      <c r="E450" s="570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6"/>
      <c r="R450" s="586"/>
      <c r="S450" s="586"/>
      <c r="T450" s="587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1"/>
      <c r="B451" s="580"/>
      <c r="C451" s="580"/>
      <c r="D451" s="580"/>
      <c r="E451" s="580"/>
      <c r="F451" s="580"/>
      <c r="G451" s="580"/>
      <c r="H451" s="580"/>
      <c r="I451" s="580"/>
      <c r="J451" s="580"/>
      <c r="K451" s="580"/>
      <c r="L451" s="580"/>
      <c r="M451" s="580"/>
      <c r="N451" s="580"/>
      <c r="O451" s="582"/>
      <c r="P451" s="571" t="s">
        <v>72</v>
      </c>
      <c r="Q451" s="572"/>
      <c r="R451" s="572"/>
      <c r="S451" s="572"/>
      <c r="T451" s="572"/>
      <c r="U451" s="572"/>
      <c r="V451" s="573"/>
      <c r="W451" s="37" t="s">
        <v>73</v>
      </c>
      <c r="X451" s="565">
        <f>IFERROR(X448/H448,"0")+IFERROR(X449/H449,"0")+IFERROR(X450/H450,"0")</f>
        <v>28.409090909090907</v>
      </c>
      <c r="Y451" s="565">
        <f>IFERROR(Y448/H448,"0")+IFERROR(Y449/H449,"0")+IFERROR(Y450/H450,"0")</f>
        <v>29</v>
      </c>
      <c r="Z451" s="565">
        <f>IFERROR(IF(Z448="",0,Z448),"0")+IFERROR(IF(Z449="",0,Z449),"0")+IFERROR(IF(Z450="",0,Z450),"0")</f>
        <v>0.34683999999999998</v>
      </c>
      <c r="AA451" s="566"/>
      <c r="AB451" s="566"/>
      <c r="AC451" s="566"/>
    </row>
    <row r="452" spans="1:68" x14ac:dyDescent="0.2">
      <c r="A452" s="580"/>
      <c r="B452" s="580"/>
      <c r="C452" s="580"/>
      <c r="D452" s="580"/>
      <c r="E452" s="580"/>
      <c r="F452" s="580"/>
      <c r="G452" s="580"/>
      <c r="H452" s="580"/>
      <c r="I452" s="580"/>
      <c r="J452" s="580"/>
      <c r="K452" s="580"/>
      <c r="L452" s="580"/>
      <c r="M452" s="580"/>
      <c r="N452" s="580"/>
      <c r="O452" s="582"/>
      <c r="P452" s="571" t="s">
        <v>72</v>
      </c>
      <c r="Q452" s="572"/>
      <c r="R452" s="572"/>
      <c r="S452" s="572"/>
      <c r="T452" s="572"/>
      <c r="U452" s="572"/>
      <c r="V452" s="573"/>
      <c r="W452" s="37" t="s">
        <v>70</v>
      </c>
      <c r="X452" s="565">
        <f>IFERROR(SUM(X448:X450),"0")</f>
        <v>150</v>
      </c>
      <c r="Y452" s="565">
        <f>IFERROR(SUM(Y448:Y450),"0")</f>
        <v>153.12</v>
      </c>
      <c r="Z452" s="37"/>
      <c r="AA452" s="566"/>
      <c r="AB452" s="566"/>
      <c r="AC452" s="566"/>
    </row>
    <row r="453" spans="1:68" ht="14.25" customHeight="1" x14ac:dyDescent="0.25">
      <c r="A453" s="579" t="s">
        <v>64</v>
      </c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0"/>
      <c r="P453" s="580"/>
      <c r="Q453" s="580"/>
      <c r="R453" s="580"/>
      <c r="S453" s="580"/>
      <c r="T453" s="580"/>
      <c r="U453" s="580"/>
      <c r="V453" s="580"/>
      <c r="W453" s="580"/>
      <c r="X453" s="580"/>
      <c r="Y453" s="580"/>
      <c r="Z453" s="580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9">
        <v>4680115883116</v>
      </c>
      <c r="E454" s="570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6"/>
      <c r="R454" s="586"/>
      <c r="S454" s="586"/>
      <c r="T454" s="587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9">
        <v>4680115883093</v>
      </c>
      <c r="E455" s="570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6"/>
      <c r="R455" s="586"/>
      <c r="S455" s="586"/>
      <c r="T455" s="587"/>
      <c r="U455" s="34"/>
      <c r="V455" s="34"/>
      <c r="W455" s="35" t="s">
        <v>70</v>
      </c>
      <c r="X455" s="563">
        <v>140</v>
      </c>
      <c r="Y455" s="564">
        <f t="shared" si="69"/>
        <v>142.56</v>
      </c>
      <c r="Z455" s="36">
        <f>IFERROR(IF(Y455=0,"",ROUNDUP(Y455/H455,0)*0.01196),"")</f>
        <v>0.32291999999999998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149.54545454545453</v>
      </c>
      <c r="BN455" s="64">
        <f t="shared" si="71"/>
        <v>152.27999999999997</v>
      </c>
      <c r="BO455" s="64">
        <f t="shared" si="72"/>
        <v>0.25495337995337997</v>
      </c>
      <c r="BP455" s="64">
        <f t="shared" si="73"/>
        <v>0.25961538461538464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9">
        <v>4680115883109</v>
      </c>
      <c r="E456" s="570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7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6"/>
      <c r="R456" s="586"/>
      <c r="S456" s="586"/>
      <c r="T456" s="587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69">
        <v>4680115882072</v>
      </c>
      <c r="E457" s="570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6"/>
      <c r="R457" s="586"/>
      <c r="S457" s="586"/>
      <c r="T457" s="587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9">
        <v>4680115882072</v>
      </c>
      <c r="E458" s="570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6"/>
      <c r="R458" s="586"/>
      <c r="S458" s="586"/>
      <c r="T458" s="587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9">
        <v>4680115882102</v>
      </c>
      <c r="E459" s="570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6"/>
      <c r="R459" s="586"/>
      <c r="S459" s="586"/>
      <c r="T459" s="587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9">
        <v>4680115882096</v>
      </c>
      <c r="E460" s="570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6"/>
      <c r="R460" s="586"/>
      <c r="S460" s="586"/>
      <c r="T460" s="587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1"/>
      <c r="B461" s="580"/>
      <c r="C461" s="580"/>
      <c r="D461" s="580"/>
      <c r="E461" s="580"/>
      <c r="F461" s="580"/>
      <c r="G461" s="580"/>
      <c r="H461" s="580"/>
      <c r="I461" s="580"/>
      <c r="J461" s="580"/>
      <c r="K461" s="580"/>
      <c r="L461" s="580"/>
      <c r="M461" s="580"/>
      <c r="N461" s="580"/>
      <c r="O461" s="582"/>
      <c r="P461" s="571" t="s">
        <v>72</v>
      </c>
      <c r="Q461" s="572"/>
      <c r="R461" s="572"/>
      <c r="S461" s="572"/>
      <c r="T461" s="572"/>
      <c r="U461" s="572"/>
      <c r="V461" s="573"/>
      <c r="W461" s="37" t="s">
        <v>73</v>
      </c>
      <c r="X461" s="565">
        <f>IFERROR(X454/H454,"0")+IFERROR(X455/H455,"0")+IFERROR(X456/H456,"0")+IFERROR(X457/H457,"0")+IFERROR(X458/H458,"0")+IFERROR(X459/H459,"0")+IFERROR(X460/H460,"0")</f>
        <v>26.515151515151516</v>
      </c>
      <c r="Y461" s="565">
        <f>IFERROR(Y454/H454,"0")+IFERROR(Y455/H455,"0")+IFERROR(Y456/H456,"0")+IFERROR(Y457/H457,"0")+IFERROR(Y458/H458,"0")+IFERROR(Y459/H459,"0")+IFERROR(Y460/H460,"0")</f>
        <v>27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0.32291999999999998</v>
      </c>
      <c r="AA461" s="566"/>
      <c r="AB461" s="566"/>
      <c r="AC461" s="566"/>
    </row>
    <row r="462" spans="1:68" x14ac:dyDescent="0.2">
      <c r="A462" s="580"/>
      <c r="B462" s="580"/>
      <c r="C462" s="580"/>
      <c r="D462" s="580"/>
      <c r="E462" s="580"/>
      <c r="F462" s="580"/>
      <c r="G462" s="580"/>
      <c r="H462" s="580"/>
      <c r="I462" s="580"/>
      <c r="J462" s="580"/>
      <c r="K462" s="580"/>
      <c r="L462" s="580"/>
      <c r="M462" s="580"/>
      <c r="N462" s="580"/>
      <c r="O462" s="582"/>
      <c r="P462" s="571" t="s">
        <v>72</v>
      </c>
      <c r="Q462" s="572"/>
      <c r="R462" s="572"/>
      <c r="S462" s="572"/>
      <c r="T462" s="572"/>
      <c r="U462" s="572"/>
      <c r="V462" s="573"/>
      <c r="W462" s="37" t="s">
        <v>70</v>
      </c>
      <c r="X462" s="565">
        <f>IFERROR(SUM(X454:X460),"0")</f>
        <v>140</v>
      </c>
      <c r="Y462" s="565">
        <f>IFERROR(SUM(Y454:Y460),"0")</f>
        <v>142.56</v>
      </c>
      <c r="Z462" s="37"/>
      <c r="AA462" s="566"/>
      <c r="AB462" s="566"/>
      <c r="AC462" s="566"/>
    </row>
    <row r="463" spans="1:68" ht="14.25" customHeight="1" x14ac:dyDescent="0.25">
      <c r="A463" s="579" t="s">
        <v>74</v>
      </c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0"/>
      <c r="P463" s="580"/>
      <c r="Q463" s="580"/>
      <c r="R463" s="580"/>
      <c r="S463" s="580"/>
      <c r="T463" s="580"/>
      <c r="U463" s="580"/>
      <c r="V463" s="580"/>
      <c r="W463" s="580"/>
      <c r="X463" s="580"/>
      <c r="Y463" s="580"/>
      <c r="Z463" s="580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69">
        <v>4607091383409</v>
      </c>
      <c r="E464" s="570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6"/>
      <c r="R464" s="586"/>
      <c r="S464" s="586"/>
      <c r="T464" s="587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69">
        <v>4607091383416</v>
      </c>
      <c r="E465" s="570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6"/>
      <c r="R465" s="586"/>
      <c r="S465" s="586"/>
      <c r="T465" s="587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69">
        <v>4680115883536</v>
      </c>
      <c r="E466" s="570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6"/>
      <c r="R466" s="586"/>
      <c r="S466" s="586"/>
      <c r="T466" s="587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1"/>
      <c r="B467" s="580"/>
      <c r="C467" s="580"/>
      <c r="D467" s="580"/>
      <c r="E467" s="580"/>
      <c r="F467" s="580"/>
      <c r="G467" s="580"/>
      <c r="H467" s="580"/>
      <c r="I467" s="580"/>
      <c r="J467" s="580"/>
      <c r="K467" s="580"/>
      <c r="L467" s="580"/>
      <c r="M467" s="580"/>
      <c r="N467" s="580"/>
      <c r="O467" s="582"/>
      <c r="P467" s="571" t="s">
        <v>72</v>
      </c>
      <c r="Q467" s="572"/>
      <c r="R467" s="572"/>
      <c r="S467" s="572"/>
      <c r="T467" s="572"/>
      <c r="U467" s="572"/>
      <c r="V467" s="573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80"/>
      <c r="B468" s="580"/>
      <c r="C468" s="580"/>
      <c r="D468" s="580"/>
      <c r="E468" s="580"/>
      <c r="F468" s="580"/>
      <c r="G468" s="580"/>
      <c r="H468" s="580"/>
      <c r="I468" s="580"/>
      <c r="J468" s="580"/>
      <c r="K468" s="580"/>
      <c r="L468" s="580"/>
      <c r="M468" s="580"/>
      <c r="N468" s="580"/>
      <c r="O468" s="582"/>
      <c r="P468" s="571" t="s">
        <v>72</v>
      </c>
      <c r="Q468" s="572"/>
      <c r="R468" s="572"/>
      <c r="S468" s="572"/>
      <c r="T468" s="572"/>
      <c r="U468" s="572"/>
      <c r="V468" s="573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44" t="s">
        <v>727</v>
      </c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5"/>
      <c r="P469" s="645"/>
      <c r="Q469" s="645"/>
      <c r="R469" s="645"/>
      <c r="S469" s="645"/>
      <c r="T469" s="645"/>
      <c r="U469" s="645"/>
      <c r="V469" s="645"/>
      <c r="W469" s="645"/>
      <c r="X469" s="645"/>
      <c r="Y469" s="645"/>
      <c r="Z469" s="645"/>
      <c r="AA469" s="48"/>
      <c r="AB469" s="48"/>
      <c r="AC469" s="48"/>
    </row>
    <row r="470" spans="1:68" ht="16.5" customHeight="1" x14ac:dyDescent="0.25">
      <c r="A470" s="583" t="s">
        <v>727</v>
      </c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0"/>
      <c r="P470" s="580"/>
      <c r="Q470" s="580"/>
      <c r="R470" s="580"/>
      <c r="S470" s="580"/>
      <c r="T470" s="580"/>
      <c r="U470" s="580"/>
      <c r="V470" s="580"/>
      <c r="W470" s="580"/>
      <c r="X470" s="580"/>
      <c r="Y470" s="580"/>
      <c r="Z470" s="580"/>
      <c r="AA470" s="558"/>
      <c r="AB470" s="558"/>
      <c r="AC470" s="558"/>
    </row>
    <row r="471" spans="1:68" ht="14.25" customHeight="1" x14ac:dyDescent="0.25">
      <c r="A471" s="579" t="s">
        <v>103</v>
      </c>
      <c r="B471" s="580"/>
      <c r="C471" s="580"/>
      <c r="D471" s="580"/>
      <c r="E471" s="580"/>
      <c r="F471" s="580"/>
      <c r="G471" s="580"/>
      <c r="H471" s="580"/>
      <c r="I471" s="580"/>
      <c r="J471" s="580"/>
      <c r="K471" s="580"/>
      <c r="L471" s="580"/>
      <c r="M471" s="580"/>
      <c r="N471" s="580"/>
      <c r="O471" s="580"/>
      <c r="P471" s="580"/>
      <c r="Q471" s="580"/>
      <c r="R471" s="580"/>
      <c r="S471" s="580"/>
      <c r="T471" s="580"/>
      <c r="U471" s="580"/>
      <c r="V471" s="580"/>
      <c r="W471" s="580"/>
      <c r="X471" s="580"/>
      <c r="Y471" s="580"/>
      <c r="Z471" s="580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69">
        <v>4640242181011</v>
      </c>
      <c r="E472" s="570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3" t="s">
        <v>730</v>
      </c>
      <c r="Q472" s="586"/>
      <c r="R472" s="586"/>
      <c r="S472" s="586"/>
      <c r="T472" s="587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69">
        <v>4640242180441</v>
      </c>
      <c r="E473" s="570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6"/>
      <c r="R473" s="586"/>
      <c r="S473" s="586"/>
      <c r="T473" s="587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9">
        <v>4640242180564</v>
      </c>
      <c r="E474" s="570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816" t="s">
        <v>738</v>
      </c>
      <c r="Q474" s="586"/>
      <c r="R474" s="586"/>
      <c r="S474" s="586"/>
      <c r="T474" s="587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69">
        <v>4640242181189</v>
      </c>
      <c r="E475" s="570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4" t="s">
        <v>742</v>
      </c>
      <c r="Q475" s="586"/>
      <c r="R475" s="586"/>
      <c r="S475" s="586"/>
      <c r="T475" s="587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1"/>
      <c r="B476" s="580"/>
      <c r="C476" s="580"/>
      <c r="D476" s="580"/>
      <c r="E476" s="580"/>
      <c r="F476" s="580"/>
      <c r="G476" s="580"/>
      <c r="H476" s="580"/>
      <c r="I476" s="580"/>
      <c r="J476" s="580"/>
      <c r="K476" s="580"/>
      <c r="L476" s="580"/>
      <c r="M476" s="580"/>
      <c r="N476" s="580"/>
      <c r="O476" s="582"/>
      <c r="P476" s="571" t="s">
        <v>72</v>
      </c>
      <c r="Q476" s="572"/>
      <c r="R476" s="572"/>
      <c r="S476" s="572"/>
      <c r="T476" s="572"/>
      <c r="U476" s="572"/>
      <c r="V476" s="573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80"/>
      <c r="B477" s="580"/>
      <c r="C477" s="580"/>
      <c r="D477" s="580"/>
      <c r="E477" s="580"/>
      <c r="F477" s="580"/>
      <c r="G477" s="580"/>
      <c r="H477" s="580"/>
      <c r="I477" s="580"/>
      <c r="J477" s="580"/>
      <c r="K477" s="580"/>
      <c r="L477" s="580"/>
      <c r="M477" s="580"/>
      <c r="N477" s="580"/>
      <c r="O477" s="582"/>
      <c r="P477" s="571" t="s">
        <v>72</v>
      </c>
      <c r="Q477" s="572"/>
      <c r="R477" s="572"/>
      <c r="S477" s="572"/>
      <c r="T477" s="572"/>
      <c r="U477" s="572"/>
      <c r="V477" s="573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9" t="s">
        <v>139</v>
      </c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0"/>
      <c r="P478" s="580"/>
      <c r="Q478" s="580"/>
      <c r="R478" s="580"/>
      <c r="S478" s="580"/>
      <c r="T478" s="580"/>
      <c r="U478" s="580"/>
      <c r="V478" s="580"/>
      <c r="W478" s="580"/>
      <c r="X478" s="580"/>
      <c r="Y478" s="580"/>
      <c r="Z478" s="580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69">
        <v>4640242180519</v>
      </c>
      <c r="E479" s="570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03" t="s">
        <v>745</v>
      </c>
      <c r="Q479" s="586"/>
      <c r="R479" s="586"/>
      <c r="S479" s="586"/>
      <c r="T479" s="587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69">
        <v>4640242180519</v>
      </c>
      <c r="E480" s="570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81" t="s">
        <v>748</v>
      </c>
      <c r="Q480" s="586"/>
      <c r="R480" s="586"/>
      <c r="S480" s="586"/>
      <c r="T480" s="587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69">
        <v>4640242180526</v>
      </c>
      <c r="E481" s="570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9" t="s">
        <v>752</v>
      </c>
      <c r="Q481" s="586"/>
      <c r="R481" s="586"/>
      <c r="S481" s="586"/>
      <c r="T481" s="587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69">
        <v>4640242181363</v>
      </c>
      <c r="E482" s="570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6"/>
      <c r="R482" s="586"/>
      <c r="S482" s="586"/>
      <c r="T482" s="587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1"/>
      <c r="B483" s="580"/>
      <c r="C483" s="580"/>
      <c r="D483" s="580"/>
      <c r="E483" s="580"/>
      <c r="F483" s="580"/>
      <c r="G483" s="580"/>
      <c r="H483" s="580"/>
      <c r="I483" s="580"/>
      <c r="J483" s="580"/>
      <c r="K483" s="580"/>
      <c r="L483" s="580"/>
      <c r="M483" s="580"/>
      <c r="N483" s="580"/>
      <c r="O483" s="582"/>
      <c r="P483" s="571" t="s">
        <v>72</v>
      </c>
      <c r="Q483" s="572"/>
      <c r="R483" s="572"/>
      <c r="S483" s="572"/>
      <c r="T483" s="572"/>
      <c r="U483" s="572"/>
      <c r="V483" s="573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2"/>
      <c r="P484" s="571" t="s">
        <v>72</v>
      </c>
      <c r="Q484" s="572"/>
      <c r="R484" s="572"/>
      <c r="S484" s="572"/>
      <c r="T484" s="572"/>
      <c r="U484" s="572"/>
      <c r="V484" s="573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9" t="s">
        <v>64</v>
      </c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0"/>
      <c r="P485" s="580"/>
      <c r="Q485" s="580"/>
      <c r="R485" s="580"/>
      <c r="S485" s="580"/>
      <c r="T485" s="580"/>
      <c r="U485" s="580"/>
      <c r="V485" s="580"/>
      <c r="W485" s="580"/>
      <c r="X485" s="580"/>
      <c r="Y485" s="580"/>
      <c r="Z485" s="580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69">
        <v>4640242180816</v>
      </c>
      <c r="E486" s="570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49" t="s">
        <v>759</v>
      </c>
      <c r="Q486" s="586"/>
      <c r="R486" s="586"/>
      <c r="S486" s="586"/>
      <c r="T486" s="587"/>
      <c r="U486" s="34"/>
      <c r="V486" s="34"/>
      <c r="W486" s="35" t="s">
        <v>70</v>
      </c>
      <c r="X486" s="563">
        <v>250</v>
      </c>
      <c r="Y486" s="564">
        <f>IFERROR(IF(X486="",0,CEILING((X486/$H486),1)*$H486),"")</f>
        <v>252</v>
      </c>
      <c r="Z486" s="36">
        <f>IFERROR(IF(Y486=0,"",ROUNDUP(Y486/H486,0)*0.00902),"")</f>
        <v>0.54120000000000001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266.07142857142856</v>
      </c>
      <c r="BN486" s="64">
        <f>IFERROR(Y486*I486/H486,"0")</f>
        <v>268.19999999999993</v>
      </c>
      <c r="BO486" s="64">
        <f>IFERROR(1/J486*(X486/H486),"0")</f>
        <v>0.45093795093795092</v>
      </c>
      <c r="BP486" s="64">
        <f>IFERROR(1/J486*(Y486/H486),"0")</f>
        <v>0.45454545454545459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9">
        <v>4640242180595</v>
      </c>
      <c r="E487" s="570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3" t="s">
        <v>763</v>
      </c>
      <c r="Q487" s="586"/>
      <c r="R487" s="586"/>
      <c r="S487" s="586"/>
      <c r="T487" s="587"/>
      <c r="U487" s="34"/>
      <c r="V487" s="34"/>
      <c r="W487" s="35" t="s">
        <v>70</v>
      </c>
      <c r="X487" s="563">
        <v>700</v>
      </c>
      <c r="Y487" s="564">
        <f>IFERROR(IF(X487="",0,CEILING((X487/$H487),1)*$H487),"")</f>
        <v>701.4</v>
      </c>
      <c r="Z487" s="36">
        <f>IFERROR(IF(Y487=0,"",ROUNDUP(Y487/H487,0)*0.00902),"")</f>
        <v>1.50634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745</v>
      </c>
      <c r="BN487" s="64">
        <f>IFERROR(Y487*I487/H487,"0")</f>
        <v>746.4899999999999</v>
      </c>
      <c r="BO487" s="64">
        <f>IFERROR(1/J487*(X487/H487),"0")</f>
        <v>1.2626262626262625</v>
      </c>
      <c r="BP487" s="64">
        <f>IFERROR(1/J487*(Y487/H487),"0")</f>
        <v>1.2651515151515151</v>
      </c>
    </row>
    <row r="488" spans="1:68" x14ac:dyDescent="0.2">
      <c r="A488" s="581"/>
      <c r="B488" s="580"/>
      <c r="C488" s="580"/>
      <c r="D488" s="580"/>
      <c r="E488" s="580"/>
      <c r="F488" s="580"/>
      <c r="G488" s="580"/>
      <c r="H488" s="580"/>
      <c r="I488" s="580"/>
      <c r="J488" s="580"/>
      <c r="K488" s="580"/>
      <c r="L488" s="580"/>
      <c r="M488" s="580"/>
      <c r="N488" s="580"/>
      <c r="O488" s="582"/>
      <c r="P488" s="571" t="s">
        <v>72</v>
      </c>
      <c r="Q488" s="572"/>
      <c r="R488" s="572"/>
      <c r="S488" s="572"/>
      <c r="T488" s="572"/>
      <c r="U488" s="572"/>
      <c r="V488" s="573"/>
      <c r="W488" s="37" t="s">
        <v>73</v>
      </c>
      <c r="X488" s="565">
        <f>IFERROR(X486/H486,"0")+IFERROR(X487/H487,"0")</f>
        <v>226.19047619047618</v>
      </c>
      <c r="Y488" s="565">
        <f>IFERROR(Y486/H486,"0")+IFERROR(Y487/H487,"0")</f>
        <v>227</v>
      </c>
      <c r="Z488" s="565">
        <f>IFERROR(IF(Z486="",0,Z486),"0")+IFERROR(IF(Z487="",0,Z487),"0")</f>
        <v>2.0475400000000001</v>
      </c>
      <c r="AA488" s="566"/>
      <c r="AB488" s="566"/>
      <c r="AC488" s="566"/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2"/>
      <c r="P489" s="571" t="s">
        <v>72</v>
      </c>
      <c r="Q489" s="572"/>
      <c r="R489" s="572"/>
      <c r="S489" s="572"/>
      <c r="T489" s="572"/>
      <c r="U489" s="572"/>
      <c r="V489" s="573"/>
      <c r="W489" s="37" t="s">
        <v>70</v>
      </c>
      <c r="X489" s="565">
        <f>IFERROR(SUM(X486:X487),"0")</f>
        <v>950</v>
      </c>
      <c r="Y489" s="565">
        <f>IFERROR(SUM(Y486:Y487),"0")</f>
        <v>953.4</v>
      </c>
      <c r="Z489" s="37"/>
      <c r="AA489" s="566"/>
      <c r="AB489" s="566"/>
      <c r="AC489" s="566"/>
    </row>
    <row r="490" spans="1:68" ht="14.25" customHeight="1" x14ac:dyDescent="0.25">
      <c r="A490" s="579" t="s">
        <v>74</v>
      </c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0"/>
      <c r="P490" s="580"/>
      <c r="Q490" s="580"/>
      <c r="R490" s="580"/>
      <c r="S490" s="580"/>
      <c r="T490" s="580"/>
      <c r="U490" s="580"/>
      <c r="V490" s="580"/>
      <c r="W490" s="580"/>
      <c r="X490" s="580"/>
      <c r="Y490" s="580"/>
      <c r="Z490" s="580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9">
        <v>4640242180533</v>
      </c>
      <c r="E491" s="570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3" t="s">
        <v>767</v>
      </c>
      <c r="Q491" s="586"/>
      <c r="R491" s="586"/>
      <c r="S491" s="586"/>
      <c r="T491" s="587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69">
        <v>4640242181233</v>
      </c>
      <c r="E492" s="570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01" t="s">
        <v>771</v>
      </c>
      <c r="Q492" s="586"/>
      <c r="R492" s="586"/>
      <c r="S492" s="586"/>
      <c r="T492" s="587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1"/>
      <c r="B493" s="580"/>
      <c r="C493" s="580"/>
      <c r="D493" s="580"/>
      <c r="E493" s="580"/>
      <c r="F493" s="580"/>
      <c r="G493" s="580"/>
      <c r="H493" s="580"/>
      <c r="I493" s="580"/>
      <c r="J493" s="580"/>
      <c r="K493" s="580"/>
      <c r="L493" s="580"/>
      <c r="M493" s="580"/>
      <c r="N493" s="580"/>
      <c r="O493" s="582"/>
      <c r="P493" s="571" t="s">
        <v>72</v>
      </c>
      <c r="Q493" s="572"/>
      <c r="R493" s="572"/>
      <c r="S493" s="572"/>
      <c r="T493" s="572"/>
      <c r="U493" s="572"/>
      <c r="V493" s="573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2"/>
      <c r="P494" s="571" t="s">
        <v>72</v>
      </c>
      <c r="Q494" s="572"/>
      <c r="R494" s="572"/>
      <c r="S494" s="572"/>
      <c r="T494" s="572"/>
      <c r="U494" s="572"/>
      <c r="V494" s="573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9" t="s">
        <v>174</v>
      </c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0"/>
      <c r="P495" s="580"/>
      <c r="Q495" s="580"/>
      <c r="R495" s="580"/>
      <c r="S495" s="580"/>
      <c r="T495" s="580"/>
      <c r="U495" s="580"/>
      <c r="V495" s="580"/>
      <c r="W495" s="580"/>
      <c r="X495" s="580"/>
      <c r="Y495" s="580"/>
      <c r="Z495" s="580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69">
        <v>4640242180120</v>
      </c>
      <c r="E496" s="570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35" t="s">
        <v>774</v>
      </c>
      <c r="Q496" s="586"/>
      <c r="R496" s="586"/>
      <c r="S496" s="586"/>
      <c r="T496" s="587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69">
        <v>4640242180137</v>
      </c>
      <c r="E497" s="570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03" t="s">
        <v>778</v>
      </c>
      <c r="Q497" s="586"/>
      <c r="R497" s="586"/>
      <c r="S497" s="586"/>
      <c r="T497" s="587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1"/>
      <c r="B498" s="580"/>
      <c r="C498" s="580"/>
      <c r="D498" s="580"/>
      <c r="E498" s="580"/>
      <c r="F498" s="580"/>
      <c r="G498" s="580"/>
      <c r="H498" s="580"/>
      <c r="I498" s="580"/>
      <c r="J498" s="580"/>
      <c r="K498" s="580"/>
      <c r="L498" s="580"/>
      <c r="M498" s="580"/>
      <c r="N498" s="580"/>
      <c r="O498" s="582"/>
      <c r="P498" s="571" t="s">
        <v>72</v>
      </c>
      <c r="Q498" s="572"/>
      <c r="R498" s="572"/>
      <c r="S498" s="572"/>
      <c r="T498" s="572"/>
      <c r="U498" s="572"/>
      <c r="V498" s="573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2"/>
      <c r="P499" s="571" t="s">
        <v>72</v>
      </c>
      <c r="Q499" s="572"/>
      <c r="R499" s="572"/>
      <c r="S499" s="572"/>
      <c r="T499" s="572"/>
      <c r="U499" s="572"/>
      <c r="V499" s="573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3" t="s">
        <v>780</v>
      </c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0"/>
      <c r="P500" s="580"/>
      <c r="Q500" s="580"/>
      <c r="R500" s="580"/>
      <c r="S500" s="580"/>
      <c r="T500" s="580"/>
      <c r="U500" s="580"/>
      <c r="V500" s="580"/>
      <c r="W500" s="580"/>
      <c r="X500" s="580"/>
      <c r="Y500" s="580"/>
      <c r="Z500" s="580"/>
      <c r="AA500" s="558"/>
      <c r="AB500" s="558"/>
      <c r="AC500" s="558"/>
    </row>
    <row r="501" spans="1:68" ht="14.25" customHeight="1" x14ac:dyDescent="0.25">
      <c r="A501" s="579" t="s">
        <v>139</v>
      </c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0"/>
      <c r="P501" s="580"/>
      <c r="Q501" s="580"/>
      <c r="R501" s="580"/>
      <c r="S501" s="580"/>
      <c r="T501" s="580"/>
      <c r="U501" s="580"/>
      <c r="V501" s="580"/>
      <c r="W501" s="580"/>
      <c r="X501" s="580"/>
      <c r="Y501" s="580"/>
      <c r="Z501" s="580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69">
        <v>4640242180090</v>
      </c>
      <c r="E502" s="570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6"/>
      <c r="R502" s="586"/>
      <c r="S502" s="586"/>
      <c r="T502" s="587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1"/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2"/>
      <c r="P503" s="571" t="s">
        <v>72</v>
      </c>
      <c r="Q503" s="572"/>
      <c r="R503" s="572"/>
      <c r="S503" s="572"/>
      <c r="T503" s="572"/>
      <c r="U503" s="572"/>
      <c r="V503" s="573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2"/>
      <c r="P504" s="571" t="s">
        <v>72</v>
      </c>
      <c r="Q504" s="572"/>
      <c r="R504" s="572"/>
      <c r="S504" s="572"/>
      <c r="T504" s="572"/>
      <c r="U504" s="572"/>
      <c r="V504" s="573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727"/>
      <c r="P505" s="654" t="s">
        <v>785</v>
      </c>
      <c r="Q505" s="655"/>
      <c r="R505" s="655"/>
      <c r="S505" s="655"/>
      <c r="T505" s="655"/>
      <c r="U505" s="655"/>
      <c r="V505" s="575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17068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17215.09</v>
      </c>
      <c r="Z505" s="37"/>
      <c r="AA505" s="566"/>
      <c r="AB505" s="566"/>
      <c r="AC505" s="566"/>
    </row>
    <row r="506" spans="1:68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727"/>
      <c r="P506" s="654" t="s">
        <v>786</v>
      </c>
      <c r="Q506" s="655"/>
      <c r="R506" s="655"/>
      <c r="S506" s="655"/>
      <c r="T506" s="655"/>
      <c r="U506" s="655"/>
      <c r="V506" s="575"/>
      <c r="W506" s="37" t="s">
        <v>70</v>
      </c>
      <c r="X506" s="565">
        <f>IFERROR(SUM(BM22:BM502),"0")</f>
        <v>17935.354362063859</v>
      </c>
      <c r="Y506" s="565">
        <f>IFERROR(SUM(BN22:BN502),"0")</f>
        <v>18089.5</v>
      </c>
      <c r="Z506" s="37"/>
      <c r="AA506" s="566"/>
      <c r="AB506" s="566"/>
      <c r="AC506" s="566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727"/>
      <c r="P507" s="654" t="s">
        <v>787</v>
      </c>
      <c r="Q507" s="655"/>
      <c r="R507" s="655"/>
      <c r="S507" s="655"/>
      <c r="T507" s="655"/>
      <c r="U507" s="655"/>
      <c r="V507" s="575"/>
      <c r="W507" s="37" t="s">
        <v>788</v>
      </c>
      <c r="X507" s="38">
        <f>ROUNDUP(SUM(BO22:BO502),0)</f>
        <v>29</v>
      </c>
      <c r="Y507" s="38">
        <f>ROUNDUP(SUM(BP22:BP502),0)</f>
        <v>29</v>
      </c>
      <c r="Z507" s="37"/>
      <c r="AA507" s="566"/>
      <c r="AB507" s="566"/>
      <c r="AC507" s="566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727"/>
      <c r="P508" s="654" t="s">
        <v>789</v>
      </c>
      <c r="Q508" s="655"/>
      <c r="R508" s="655"/>
      <c r="S508" s="655"/>
      <c r="T508" s="655"/>
      <c r="U508" s="655"/>
      <c r="V508" s="575"/>
      <c r="W508" s="37" t="s">
        <v>70</v>
      </c>
      <c r="X508" s="565">
        <f>GrossWeightTotal+PalletQtyTotal*25</f>
        <v>18660.354362063859</v>
      </c>
      <c r="Y508" s="565">
        <f>GrossWeightTotalR+PalletQtyTotalR*25</f>
        <v>18814.5</v>
      </c>
      <c r="Z508" s="37"/>
      <c r="AA508" s="566"/>
      <c r="AB508" s="566"/>
      <c r="AC508" s="566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727"/>
      <c r="P509" s="654" t="s">
        <v>790</v>
      </c>
      <c r="Q509" s="655"/>
      <c r="R509" s="655"/>
      <c r="S509" s="655"/>
      <c r="T509" s="655"/>
      <c r="U509" s="655"/>
      <c r="V509" s="575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2182.8379645046311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2202</v>
      </c>
      <c r="Z509" s="37"/>
      <c r="AA509" s="566"/>
      <c r="AB509" s="566"/>
      <c r="AC509" s="566"/>
    </row>
    <row r="510" spans="1:68" ht="14.25" customHeight="1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727"/>
      <c r="P510" s="654" t="s">
        <v>791</v>
      </c>
      <c r="Q510" s="655"/>
      <c r="R510" s="655"/>
      <c r="S510" s="655"/>
      <c r="T510" s="655"/>
      <c r="U510" s="655"/>
      <c r="V510" s="575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33.930759999999999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95" t="s">
        <v>101</v>
      </c>
      <c r="D512" s="619"/>
      <c r="E512" s="619"/>
      <c r="F512" s="619"/>
      <c r="G512" s="619"/>
      <c r="H512" s="620"/>
      <c r="I512" s="595" t="s">
        <v>258</v>
      </c>
      <c r="J512" s="619"/>
      <c r="K512" s="619"/>
      <c r="L512" s="619"/>
      <c r="M512" s="619"/>
      <c r="N512" s="619"/>
      <c r="O512" s="619"/>
      <c r="P512" s="619"/>
      <c r="Q512" s="619"/>
      <c r="R512" s="619"/>
      <c r="S512" s="620"/>
      <c r="T512" s="595" t="s">
        <v>544</v>
      </c>
      <c r="U512" s="620"/>
      <c r="V512" s="595" t="s">
        <v>601</v>
      </c>
      <c r="W512" s="619"/>
      <c r="X512" s="619"/>
      <c r="Y512" s="620"/>
      <c r="Z512" s="560" t="s">
        <v>657</v>
      </c>
      <c r="AA512" s="595" t="s">
        <v>727</v>
      </c>
      <c r="AB512" s="620"/>
      <c r="AC512" s="52"/>
      <c r="AF512" s="561"/>
    </row>
    <row r="513" spans="1:32" ht="14.25" customHeight="1" thickTop="1" x14ac:dyDescent="0.2">
      <c r="A513" s="889" t="s">
        <v>794</v>
      </c>
      <c r="B513" s="595" t="s">
        <v>63</v>
      </c>
      <c r="C513" s="595" t="s">
        <v>102</v>
      </c>
      <c r="D513" s="595" t="s">
        <v>119</v>
      </c>
      <c r="E513" s="595" t="s">
        <v>181</v>
      </c>
      <c r="F513" s="595" t="s">
        <v>204</v>
      </c>
      <c r="G513" s="595" t="s">
        <v>237</v>
      </c>
      <c r="H513" s="595" t="s">
        <v>101</v>
      </c>
      <c r="I513" s="595" t="s">
        <v>259</v>
      </c>
      <c r="J513" s="595" t="s">
        <v>299</v>
      </c>
      <c r="K513" s="595" t="s">
        <v>360</v>
      </c>
      <c r="L513" s="595" t="s">
        <v>401</v>
      </c>
      <c r="M513" s="595" t="s">
        <v>417</v>
      </c>
      <c r="N513" s="561"/>
      <c r="O513" s="595" t="s">
        <v>430</v>
      </c>
      <c r="P513" s="595" t="s">
        <v>440</v>
      </c>
      <c r="Q513" s="595" t="s">
        <v>447</v>
      </c>
      <c r="R513" s="595" t="s">
        <v>452</v>
      </c>
      <c r="S513" s="595" t="s">
        <v>534</v>
      </c>
      <c r="T513" s="595" t="s">
        <v>545</v>
      </c>
      <c r="U513" s="595" t="s">
        <v>579</v>
      </c>
      <c r="V513" s="595" t="s">
        <v>602</v>
      </c>
      <c r="W513" s="595" t="s">
        <v>634</v>
      </c>
      <c r="X513" s="595" t="s">
        <v>649</v>
      </c>
      <c r="Y513" s="595" t="s">
        <v>653</v>
      </c>
      <c r="Z513" s="595" t="s">
        <v>657</v>
      </c>
      <c r="AA513" s="595" t="s">
        <v>727</v>
      </c>
      <c r="AB513" s="595" t="s">
        <v>780</v>
      </c>
      <c r="AC513" s="52"/>
      <c r="AF513" s="561"/>
    </row>
    <row r="514" spans="1:32" ht="13.5" customHeight="1" thickBot="1" x14ac:dyDescent="0.25">
      <c r="A514" s="890"/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61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96"/>
      <c r="AB514" s="596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1312.2</v>
      </c>
      <c r="E515" s="46">
        <f>IFERROR(Y89*1,"0")+IFERROR(Y90*1,"0")+IFERROR(Y91*1,"0")+IFERROR(Y95*1,"0")+IFERROR(Y96*1,"0")+IFERROR(Y97*1,"0")+IFERROR(Y98*1,"0")+IFERROR(Y99*1,"0")+IFERROR(Y100*1,"0")</f>
        <v>503.1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250.92000000000002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178.5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403.20000000000005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3.96</v>
      </c>
      <c r="L515" s="46">
        <f>IFERROR(Y248*1,"0")+IFERROR(Y249*1,"0")+IFERROR(Y250*1,"0")+IFERROR(Y251*1,"0")+IFERROR(Y252*1,"0")</f>
        <v>1252.8000000000002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7150.25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4415</v>
      </c>
      <c r="U515" s="46">
        <f>IFERROR(Y366*1,"0")+IFERROR(Y367*1,"0")+IFERROR(Y368*1,"0")+IFERROR(Y369*1,"0")+IFERROR(Y373*1,"0")+IFERROR(Y377*1,"0")+IFERROR(Y378*1,"0")+IFERROR(Y382*1,"0")</f>
        <v>198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485.76000000000005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953.4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