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ED5802DA-F8C2-477C-B4B0-FB350D55A7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Y348" i="1" s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15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Y329" i="1" s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Y317" i="1" s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O515" i="1" s="1"/>
  <c r="P266" i="1"/>
  <c r="BP265" i="1"/>
  <c r="BO265" i="1"/>
  <c r="BN265" i="1"/>
  <c r="BM265" i="1"/>
  <c r="Z265" i="1"/>
  <c r="Y265" i="1"/>
  <c r="P265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Y244" i="1" s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Y228" i="1" s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Y133" i="1" s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Y33" i="1"/>
  <c r="C515" i="1"/>
  <c r="Z42" i="1"/>
  <c r="Z44" i="1" s="1"/>
  <c r="BN42" i="1"/>
  <c r="BP42" i="1"/>
  <c r="Y45" i="1"/>
  <c r="D515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Y80" i="1"/>
  <c r="Z75" i="1"/>
  <c r="Z80" i="1" s="1"/>
  <c r="BN75" i="1"/>
  <c r="Z77" i="1"/>
  <c r="BN77" i="1"/>
  <c r="Z79" i="1"/>
  <c r="BN79" i="1"/>
  <c r="Y81" i="1"/>
  <c r="Y86" i="1"/>
  <c r="BP83" i="1"/>
  <c r="BN83" i="1"/>
  <c r="Z83" i="1"/>
  <c r="Z85" i="1" s="1"/>
  <c r="Y102" i="1"/>
  <c r="BP95" i="1"/>
  <c r="BN95" i="1"/>
  <c r="Z95" i="1"/>
  <c r="BP99" i="1"/>
  <c r="BN99" i="1"/>
  <c r="Z99" i="1"/>
  <c r="F515" i="1"/>
  <c r="BP108" i="1"/>
  <c r="BN108" i="1"/>
  <c r="Z108" i="1"/>
  <c r="Y115" i="1"/>
  <c r="BP112" i="1"/>
  <c r="BN112" i="1"/>
  <c r="Z112" i="1"/>
  <c r="BP120" i="1"/>
  <c r="BN120" i="1"/>
  <c r="Z120" i="1"/>
  <c r="Y127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F9" i="1"/>
  <c r="J9" i="1"/>
  <c r="Y24" i="1"/>
  <c r="Z92" i="1"/>
  <c r="BP90" i="1"/>
  <c r="BN90" i="1"/>
  <c r="Z90" i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Z122" i="1" s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Z173" i="1" s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Y211" i="1"/>
  <c r="BP203" i="1"/>
  <c r="BN203" i="1"/>
  <c r="Z203" i="1"/>
  <c r="Z211" i="1" s="1"/>
  <c r="BP207" i="1"/>
  <c r="BN207" i="1"/>
  <c r="Z207" i="1"/>
  <c r="E515" i="1"/>
  <c r="Y93" i="1"/>
  <c r="Y109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BP249" i="1"/>
  <c r="BN249" i="1"/>
  <c r="Z249" i="1"/>
  <c r="Z253" i="1" s="1"/>
  <c r="Y253" i="1"/>
  <c r="BP258" i="1"/>
  <c r="BN258" i="1"/>
  <c r="Z258" i="1"/>
  <c r="Z261" i="1" s="1"/>
  <c r="Y269" i="1"/>
  <c r="Y268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BP215" i="1"/>
  <c r="BN215" i="1"/>
  <c r="Z215" i="1"/>
  <c r="Z216" i="1" s="1"/>
  <c r="Y217" i="1"/>
  <c r="K515" i="1"/>
  <c r="Y227" i="1"/>
  <c r="BP220" i="1"/>
  <c r="BN220" i="1"/>
  <c r="Z220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BP242" i="1"/>
  <c r="BN242" i="1"/>
  <c r="Z242" i="1"/>
  <c r="BP251" i="1"/>
  <c r="BN251" i="1"/>
  <c r="Z251" i="1"/>
  <c r="BP266" i="1"/>
  <c r="BN266" i="1"/>
  <c r="Z266" i="1"/>
  <c r="Z268" i="1" s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Z316" i="1" s="1"/>
  <c r="BP327" i="1"/>
  <c r="BN327" i="1"/>
  <c r="Z327" i="1"/>
  <c r="Z329" i="1" s="1"/>
  <c r="BP342" i="1"/>
  <c r="BN342" i="1"/>
  <c r="Z342" i="1"/>
  <c r="Z348" i="1" s="1"/>
  <c r="BP346" i="1"/>
  <c r="BN346" i="1"/>
  <c r="Z346" i="1"/>
  <c r="BP367" i="1"/>
  <c r="BN367" i="1"/>
  <c r="Z367" i="1"/>
  <c r="Z370" i="1" s="1"/>
  <c r="BP391" i="1"/>
  <c r="BN391" i="1"/>
  <c r="Z391" i="1"/>
  <c r="BP395" i="1"/>
  <c r="BN395" i="1"/>
  <c r="Z395" i="1"/>
  <c r="BP412" i="1"/>
  <c r="BN412" i="1"/>
  <c r="Z412" i="1"/>
  <c r="Z415" i="1" s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Z445" i="1" l="1"/>
  <c r="Z310" i="1"/>
  <c r="Z244" i="1"/>
  <c r="Z227" i="1"/>
  <c r="Z302" i="1"/>
  <c r="Z199" i="1"/>
  <c r="Y505" i="1"/>
  <c r="Z101" i="1"/>
  <c r="Z65" i="1"/>
  <c r="Z32" i="1"/>
  <c r="Y509" i="1"/>
  <c r="Y506" i="1"/>
  <c r="Z483" i="1"/>
  <c r="Z461" i="1"/>
  <c r="Z167" i="1"/>
  <c r="Z149" i="1"/>
  <c r="Z115" i="1"/>
  <c r="Y507" i="1"/>
  <c r="Z510" i="1"/>
  <c r="Y508" i="1" l="1"/>
</calcChain>
</file>

<file path=xl/sharedStrings.xml><?xml version="1.0" encoding="utf-8"?>
<sst xmlns="http://schemas.openxmlformats.org/spreadsheetml/2006/main" count="2263" uniqueCount="811">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</sst>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5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45862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Четверг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708">
        <v>0.41666666666666669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21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22</v>
      </c>
      <c r="Q10" s="752"/>
      <c r="R10" s="753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8"/>
      <c r="R11" s="699"/>
      <c r="U11" s="24" t="s">
        <v>27</v>
      </c>
      <c r="V11" s="832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29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30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31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32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33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34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35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15" t="s">
        <v>38</v>
      </c>
      <c r="D17" s="612" t="s">
        <v>39</v>
      </c>
      <c r="E17" s="674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73"/>
      <c r="R17" s="673"/>
      <c r="S17" s="673"/>
      <c r="T17" s="674"/>
      <c r="U17" s="891" t="s">
        <v>51</v>
      </c>
      <c r="V17" s="616"/>
      <c r="W17" s="612" t="s">
        <v>52</v>
      </c>
      <c r="X17" s="612" t="s">
        <v>53</v>
      </c>
      <c r="Y17" s="892" t="s">
        <v>54</v>
      </c>
      <c r="Z17" s="810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57"/>
      <c r="AF17" s="858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61</v>
      </c>
      <c r="V18" s="67" t="s">
        <v>62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63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68"/>
      <c r="R22" s="568"/>
      <c r="S22" s="568"/>
      <c r="T22" s="569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101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70</v>
      </c>
      <c r="X41" s="563">
        <v>108</v>
      </c>
      <c r="Y41" s="56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112.34999999999998</v>
      </c>
      <c r="BN41" s="64">
        <f>IFERROR(Y41*I41/H41,"0")</f>
        <v>112.34999999999998</v>
      </c>
      <c r="BO41" s="64">
        <f>IFERROR(1/J41*(X41/H41),"0")</f>
        <v>0.15625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70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65">
        <f>IFERROR(X41/H41,"0")+IFERROR(X42/H42,"0")+IFERROR(X43/H43,"0")</f>
        <v>10</v>
      </c>
      <c r="Y44" s="565">
        <f>IFERROR(Y41/H41,"0")+IFERROR(Y42/H42,"0")+IFERROR(Y43/H43,"0")</f>
        <v>10</v>
      </c>
      <c r="Z44" s="565">
        <f>IFERROR(IF(Z41="",0,Z41),"0")+IFERROR(IF(Z42="",0,Z42),"0")+IFERROR(IF(Z43="",0,Z43),"0")</f>
        <v>0.1898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65">
        <f>IFERROR(SUM(X41:X43),"0")</f>
        <v>108</v>
      </c>
      <c r="Y45" s="565">
        <f>IFERROR(SUM(Y41:Y43),"0")</f>
        <v>108</v>
      </c>
      <c r="Z45" s="37"/>
      <c r="AA45" s="566"/>
      <c r="AB45" s="566"/>
      <c r="AC45" s="566"/>
    </row>
    <row r="46" spans="1:68" ht="14.25" customHeight="1" x14ac:dyDescent="0.25">
      <c r="A46" s="575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70</v>
      </c>
      <c r="X47" s="563">
        <v>3.6</v>
      </c>
      <c r="Y47" s="564">
        <f>IFERROR(IF(X47="",0,CEILING((X47/$H47),1)*$H47),"")</f>
        <v>3.6</v>
      </c>
      <c r="Z47" s="36">
        <f>IFERROR(IF(Y47=0,"",ROUNDUP(Y47/H47,0)*0.00651),"")</f>
        <v>1.302E-2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3.96</v>
      </c>
      <c r="BN47" s="64">
        <f>IFERROR(Y47*I47/H47,"0")</f>
        <v>3.96</v>
      </c>
      <c r="BO47" s="64">
        <f>IFERROR(1/J47*(X47/H47),"0")</f>
        <v>1.098901098901099E-2</v>
      </c>
      <c r="BP47" s="64">
        <f>IFERROR(1/J47*(Y47/H47),"0")</f>
        <v>1.098901098901099E-2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65">
        <f>IFERROR(X47/H47,"0")</f>
        <v>2</v>
      </c>
      <c r="Y48" s="565">
        <f>IFERROR(Y47/H47,"0")</f>
        <v>2</v>
      </c>
      <c r="Z48" s="565">
        <f>IFERROR(IF(Z47="",0,Z47),"0")</f>
        <v>1.302E-2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65">
        <f>IFERROR(SUM(X47:X47),"0")</f>
        <v>3.6</v>
      </c>
      <c r="Y49" s="565">
        <f>IFERROR(SUM(Y47:Y47),"0")</f>
        <v>3.6</v>
      </c>
      <c r="Z49" s="37"/>
      <c r="AA49" s="566"/>
      <c r="AB49" s="566"/>
      <c r="AC49" s="566"/>
    </row>
    <row r="50" spans="1:68" ht="16.5" customHeight="1" x14ac:dyDescent="0.25">
      <c r="A50" s="580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70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70</v>
      </c>
      <c r="X54" s="563">
        <v>14.4</v>
      </c>
      <c r="Y54" s="564">
        <f t="shared" si="6"/>
        <v>14.399999999999999</v>
      </c>
      <c r="Z54" s="36">
        <f>IFERROR(IF(Y54=0,"",ROUNDUP(Y54/H54,0)*0.00902),"")</f>
        <v>2.7060000000000001E-2</v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15.030000000000001</v>
      </c>
      <c r="BN54" s="64">
        <f t="shared" si="8"/>
        <v>15.03</v>
      </c>
      <c r="BO54" s="64">
        <f t="shared" si="9"/>
        <v>2.2727272727272728E-2</v>
      </c>
      <c r="BP54" s="64">
        <f t="shared" si="10"/>
        <v>2.2727272727272728E-2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70</v>
      </c>
      <c r="X55" s="563">
        <v>40</v>
      </c>
      <c r="Y55" s="564">
        <f t="shared" si="6"/>
        <v>40</v>
      </c>
      <c r="Z55" s="36">
        <f>IFERROR(IF(Y55=0,"",ROUNDUP(Y55/H55,0)*0.00902),"")</f>
        <v>9.0200000000000002E-2</v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42.1</v>
      </c>
      <c r="BN55" s="64">
        <f t="shared" si="8"/>
        <v>42.1</v>
      </c>
      <c r="BO55" s="64">
        <f t="shared" si="9"/>
        <v>7.575757575757576E-2</v>
      </c>
      <c r="BP55" s="64">
        <f t="shared" si="10"/>
        <v>7.575757575757576E-2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70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65">
        <f>IFERROR(X52/H52,"0")+IFERROR(X53/H53,"0")+IFERROR(X54/H54,"0")+IFERROR(X55/H55,"0")+IFERROR(X56/H56,"0")+IFERROR(X57/H57,"0")</f>
        <v>13</v>
      </c>
      <c r="Y58" s="565">
        <f>IFERROR(Y52/H52,"0")+IFERROR(Y53/H53,"0")+IFERROR(Y54/H54,"0")+IFERROR(Y55/H55,"0")+IFERROR(Y56/H56,"0")+IFERROR(Y57/H57,"0")</f>
        <v>13</v>
      </c>
      <c r="Z58" s="565">
        <f>IFERROR(IF(Z52="",0,Z52),"0")+IFERROR(IF(Z53="",0,Z53),"0")+IFERROR(IF(Z54="",0,Z54),"0")+IFERROR(IF(Z55="",0,Z55),"0")+IFERROR(IF(Z56="",0,Z56),"0")+IFERROR(IF(Z57="",0,Z57),"0")</f>
        <v>0.11726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65">
        <f>IFERROR(SUM(X52:X57),"0")</f>
        <v>54.4</v>
      </c>
      <c r="Y59" s="565">
        <f>IFERROR(SUM(Y52:Y57),"0")</f>
        <v>54.4</v>
      </c>
      <c r="Z59" s="37"/>
      <c r="AA59" s="566"/>
      <c r="AB59" s="566"/>
      <c r="AC59" s="566"/>
    </row>
    <row r="60" spans="1:68" ht="14.25" customHeight="1" x14ac:dyDescent="0.25">
      <c r="A60" s="575" t="s">
        <v>139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70</v>
      </c>
      <c r="X61" s="563">
        <v>216</v>
      </c>
      <c r="Y61" s="564">
        <f>IFERROR(IF(X61="",0,CEILING((X61/$H61),1)*$H61),"")</f>
        <v>216</v>
      </c>
      <c r="Z61" s="36">
        <f>IFERROR(IF(Y61=0,"",ROUNDUP(Y61/H61,0)*0.01898),"")</f>
        <v>0.37959999999999999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224.69999999999996</v>
      </c>
      <c r="BN61" s="64">
        <f>IFERROR(Y61*I61/H61,"0")</f>
        <v>224.69999999999996</v>
      </c>
      <c r="BO61" s="64">
        <f>IFERROR(1/J61*(X61/H61),"0")</f>
        <v>0.3125</v>
      </c>
      <c r="BP61" s="64">
        <f>IFERROR(1/J61*(Y61/H61),"0")</f>
        <v>0.3125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70</v>
      </c>
      <c r="X64" s="563">
        <v>40.5</v>
      </c>
      <c r="Y64" s="564">
        <f>IFERROR(IF(X64="",0,CEILING((X64/$H64),1)*$H64),"")</f>
        <v>40.5</v>
      </c>
      <c r="Z64" s="36">
        <f>IFERROR(IF(Y64=0,"",ROUNDUP(Y64/H64,0)*0.00651),"")</f>
        <v>9.7650000000000001E-2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43.199999999999996</v>
      </c>
      <c r="BN64" s="64">
        <f>IFERROR(Y64*I64/H64,"0")</f>
        <v>43.199999999999996</v>
      </c>
      <c r="BO64" s="64">
        <f>IFERROR(1/J64*(X64/H64),"0")</f>
        <v>8.2417582417582416E-2</v>
      </c>
      <c r="BP64" s="64">
        <f>IFERROR(1/J64*(Y64/H64),"0")</f>
        <v>8.2417582417582416E-2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65">
        <f>IFERROR(X61/H61,"0")+IFERROR(X62/H62,"0")+IFERROR(X63/H63,"0")+IFERROR(X64/H64,"0")</f>
        <v>35</v>
      </c>
      <c r="Y65" s="565">
        <f>IFERROR(Y61/H61,"0")+IFERROR(Y62/H62,"0")+IFERROR(Y63/H63,"0")+IFERROR(Y64/H64,"0")</f>
        <v>35</v>
      </c>
      <c r="Z65" s="565">
        <f>IFERROR(IF(Z61="",0,Z61),"0")+IFERROR(IF(Z62="",0,Z62),"0")+IFERROR(IF(Z63="",0,Z63),"0")+IFERROR(IF(Z64="",0,Z64),"0")</f>
        <v>0.47725000000000001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65">
        <f>IFERROR(SUM(X61:X64),"0")</f>
        <v>256.5</v>
      </c>
      <c r="Y66" s="565">
        <f>IFERROR(SUM(Y61:Y64),"0")</f>
        <v>256.5</v>
      </c>
      <c r="Z66" s="37"/>
      <c r="AA66" s="566"/>
      <c r="AB66" s="566"/>
      <c r="AC66" s="566"/>
    </row>
    <row r="67" spans="1:68" ht="14.25" customHeight="1" x14ac:dyDescent="0.25">
      <c r="A67" s="575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70</v>
      </c>
      <c r="X68" s="563">
        <v>5.4</v>
      </c>
      <c r="Y68" s="564">
        <f>IFERROR(IF(X68="",0,CEILING((X68/$H68),1)*$H68),"")</f>
        <v>5.4</v>
      </c>
      <c r="Z68" s="36">
        <f>IFERROR(IF(Y68=0,"",ROUNDUP(Y68/H68,0)*0.00502),"")</f>
        <v>1.506E-2</v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5.7</v>
      </c>
      <c r="BN68" s="64">
        <f>IFERROR(Y68*I68/H68,"0")</f>
        <v>5.7</v>
      </c>
      <c r="BO68" s="64">
        <f>IFERROR(1/J68*(X68/H68),"0")</f>
        <v>1.2820512820512822E-2</v>
      </c>
      <c r="BP68" s="64">
        <f>IFERROR(1/J68*(Y68/H68),"0")</f>
        <v>1.2820512820512822E-2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70</v>
      </c>
      <c r="X69" s="563">
        <v>5.4</v>
      </c>
      <c r="Y69" s="564">
        <f>IFERROR(IF(X69="",0,CEILING((X69/$H69),1)*$H69),"")</f>
        <v>5.4</v>
      </c>
      <c r="Z69" s="36">
        <f>IFERROR(IF(Y69=0,"",ROUNDUP(Y69/H69,0)*0.00502),"")</f>
        <v>1.506E-2</v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5.7</v>
      </c>
      <c r="BN69" s="64">
        <f>IFERROR(Y69*I69/H69,"0")</f>
        <v>5.7</v>
      </c>
      <c r="BO69" s="64">
        <f>IFERROR(1/J69*(X69/H69),"0")</f>
        <v>1.2820512820512822E-2</v>
      </c>
      <c r="BP69" s="64">
        <f>IFERROR(1/J69*(Y69/H69),"0")</f>
        <v>1.2820512820512822E-2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70</v>
      </c>
      <c r="X70" s="563">
        <v>5.4</v>
      </c>
      <c r="Y70" s="564">
        <f>IFERROR(IF(X70="",0,CEILING((X70/$H70),1)*$H70),"")</f>
        <v>5.4</v>
      </c>
      <c r="Z70" s="36">
        <f>IFERROR(IF(Y70=0,"",ROUNDUP(Y70/H70,0)*0.00502),"")</f>
        <v>1.506E-2</v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5.7</v>
      </c>
      <c r="BN70" s="64">
        <f>IFERROR(Y70*I70/H70,"0")</f>
        <v>5.7</v>
      </c>
      <c r="BO70" s="64">
        <f>IFERROR(1/J70*(X70/H70),"0")</f>
        <v>1.2820512820512822E-2</v>
      </c>
      <c r="BP70" s="64">
        <f>IFERROR(1/J70*(Y70/H70),"0")</f>
        <v>1.2820512820512822E-2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65">
        <f>IFERROR(X68/H68,"0")+IFERROR(X69/H69,"0")+IFERROR(X70/H70,"0")</f>
        <v>9</v>
      </c>
      <c r="Y71" s="565">
        <f>IFERROR(Y68/H68,"0")+IFERROR(Y69/H69,"0")+IFERROR(Y70/H70,"0")</f>
        <v>9</v>
      </c>
      <c r="Z71" s="565">
        <f>IFERROR(IF(Z68="",0,Z68),"0")+IFERROR(IF(Z69="",0,Z69),"0")+IFERROR(IF(Z70="",0,Z70),"0")</f>
        <v>4.5179999999999998E-2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65">
        <f>IFERROR(SUM(X68:X70),"0")</f>
        <v>16.200000000000003</v>
      </c>
      <c r="Y72" s="565">
        <f>IFERROR(SUM(Y68:Y70),"0")</f>
        <v>16.200000000000003</v>
      </c>
      <c r="Z72" s="37"/>
      <c r="AA72" s="566"/>
      <c r="AB72" s="566"/>
      <c r="AC72" s="566"/>
    </row>
    <row r="73" spans="1:68" ht="14.25" customHeight="1" x14ac:dyDescent="0.25">
      <c r="A73" s="575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70</v>
      </c>
      <c r="X74" s="563">
        <v>16.8</v>
      </c>
      <c r="Y74" s="564">
        <f t="shared" ref="Y74:Y79" si="11">IFERROR(IF(X74="",0,CEILING((X74/$H74),1)*$H74),"")</f>
        <v>16.8</v>
      </c>
      <c r="Z74" s="36">
        <f>IFERROR(IF(Y74=0,"",ROUNDUP(Y74/H74,0)*0.01898),"")</f>
        <v>3.7960000000000001E-2</v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17.838000000000001</v>
      </c>
      <c r="BN74" s="64">
        <f t="shared" ref="BN74:BN79" si="13">IFERROR(Y74*I74/H74,"0")</f>
        <v>17.838000000000001</v>
      </c>
      <c r="BO74" s="64">
        <f t="shared" ref="BO74:BO79" si="14">IFERROR(1/J74*(X74/H74),"0")</f>
        <v>3.125E-2</v>
      </c>
      <c r="BP74" s="64">
        <f t="shared" ref="BP74:BP79" si="15">IFERROR(1/J74*(Y74/H74),"0")</f>
        <v>3.125E-2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70</v>
      </c>
      <c r="X75" s="563">
        <v>25.2</v>
      </c>
      <c r="Y75" s="564">
        <f t="shared" si="11"/>
        <v>25.200000000000003</v>
      </c>
      <c r="Z75" s="36">
        <f>IFERROR(IF(Y75=0,"",ROUNDUP(Y75/H75,0)*0.01898),"")</f>
        <v>5.6940000000000004E-2</v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26.505000000000003</v>
      </c>
      <c r="BN75" s="64">
        <f t="shared" si="13"/>
        <v>26.505000000000006</v>
      </c>
      <c r="BO75" s="64">
        <f t="shared" si="14"/>
        <v>4.6875E-2</v>
      </c>
      <c r="BP75" s="64">
        <f t="shared" si="15"/>
        <v>4.6875E-2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70</v>
      </c>
      <c r="X76" s="563">
        <v>25.2</v>
      </c>
      <c r="Y76" s="564">
        <f t="shared" si="11"/>
        <v>25.200000000000003</v>
      </c>
      <c r="Z76" s="36">
        <f>IFERROR(IF(Y76=0,"",ROUNDUP(Y76/H76,0)*0.01898),"")</f>
        <v>5.6940000000000004E-2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26.721</v>
      </c>
      <c r="BN76" s="64">
        <f t="shared" si="13"/>
        <v>26.721000000000004</v>
      </c>
      <c r="BO76" s="64">
        <f t="shared" si="14"/>
        <v>4.6875E-2</v>
      </c>
      <c r="BP76" s="64">
        <f t="shared" si="15"/>
        <v>4.6875E-2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70</v>
      </c>
      <c r="X78" s="563">
        <v>5.04</v>
      </c>
      <c r="Y78" s="564">
        <f t="shared" si="11"/>
        <v>5.04</v>
      </c>
      <c r="Z78" s="36">
        <f>IFERROR(IF(Y78=0,"",ROUNDUP(Y78/H78,0)*0.00651),"")</f>
        <v>1.302E-2</v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5.4</v>
      </c>
      <c r="BN78" s="64">
        <f t="shared" si="13"/>
        <v>5.4</v>
      </c>
      <c r="BO78" s="64">
        <f t="shared" si="14"/>
        <v>1.098901098901099E-2</v>
      </c>
      <c r="BP78" s="64">
        <f t="shared" si="15"/>
        <v>1.098901098901099E-2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65">
        <f>IFERROR(X74/H74,"0")+IFERROR(X75/H75,"0")+IFERROR(X76/H76,"0")+IFERROR(X77/H77,"0")+IFERROR(X78/H78,"0")+IFERROR(X79/H79,"0")</f>
        <v>10</v>
      </c>
      <c r="Y80" s="565">
        <f>IFERROR(Y74/H74,"0")+IFERROR(Y75/H75,"0")+IFERROR(Y76/H76,"0")+IFERROR(Y77/H77,"0")+IFERROR(Y78/H78,"0")+IFERROR(Y79/H79,"0")</f>
        <v>10</v>
      </c>
      <c r="Z80" s="565">
        <f>IFERROR(IF(Z74="",0,Z74),"0")+IFERROR(IF(Z75="",0,Z75),"0")+IFERROR(IF(Z76="",0,Z76),"0")+IFERROR(IF(Z77="",0,Z77),"0")+IFERROR(IF(Z78="",0,Z78),"0")+IFERROR(IF(Z79="",0,Z79),"0")</f>
        <v>0.16486000000000003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65">
        <f>IFERROR(SUM(X74:X79),"0")</f>
        <v>72.240000000000009</v>
      </c>
      <c r="Y81" s="565">
        <f>IFERROR(SUM(Y74:Y79),"0")</f>
        <v>72.240000000000009</v>
      </c>
      <c r="Z81" s="37"/>
      <c r="AA81" s="566"/>
      <c r="AB81" s="566"/>
      <c r="AC81" s="566"/>
    </row>
    <row r="82" spans="1:68" ht="14.25" customHeight="1" x14ac:dyDescent="0.25">
      <c r="A82" s="575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70</v>
      </c>
      <c r="X83" s="563">
        <v>15.6</v>
      </c>
      <c r="Y83" s="564">
        <f>IFERROR(IF(X83="",0,CEILING((X83/$H83),1)*$H83),"")</f>
        <v>15.6</v>
      </c>
      <c r="Z83" s="36">
        <f>IFERROR(IF(Y83=0,"",ROUNDUP(Y83/H83,0)*0.01898),"")</f>
        <v>3.7960000000000001E-2</v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16.47</v>
      </c>
      <c r="BN83" s="64">
        <f>IFERROR(Y83*I83/H83,"0")</f>
        <v>16.47</v>
      </c>
      <c r="BO83" s="64">
        <f>IFERROR(1/J83*(X83/H83),"0")</f>
        <v>3.125E-2</v>
      </c>
      <c r="BP83" s="64">
        <f>IFERROR(1/J83*(Y83/H83),"0")</f>
        <v>3.125E-2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65">
        <f>IFERROR(X83/H83,"0")+IFERROR(X84/H84,"0")</f>
        <v>2</v>
      </c>
      <c r="Y85" s="565">
        <f>IFERROR(Y83/H83,"0")+IFERROR(Y84/H84,"0")</f>
        <v>2</v>
      </c>
      <c r="Z85" s="565">
        <f>IFERROR(IF(Z83="",0,Z83),"0")+IFERROR(IF(Z84="",0,Z84),"0")</f>
        <v>3.7960000000000001E-2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65">
        <f>IFERROR(SUM(X83:X84),"0")</f>
        <v>15.6</v>
      </c>
      <c r="Y86" s="565">
        <f>IFERROR(SUM(Y83:Y84),"0")</f>
        <v>15.6</v>
      </c>
      <c r="Z86" s="37"/>
      <c r="AA86" s="566"/>
      <c r="AB86" s="566"/>
      <c r="AC86" s="566"/>
    </row>
    <row r="87" spans="1:68" ht="16.5" customHeight="1" x14ac:dyDescent="0.25">
      <c r="A87" s="580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70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70</v>
      </c>
      <c r="X91" s="563">
        <v>22.5</v>
      </c>
      <c r="Y91" s="564">
        <f>IFERROR(IF(X91="",0,CEILING((X91/$H91),1)*$H91),"")</f>
        <v>22.5</v>
      </c>
      <c r="Z91" s="36">
        <f>IFERROR(IF(Y91=0,"",ROUNDUP(Y91/H91,0)*0.00902),"")</f>
        <v>4.5100000000000001E-2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23.549999999999997</v>
      </c>
      <c r="BN91" s="64">
        <f>IFERROR(Y91*I91/H91,"0")</f>
        <v>23.549999999999997</v>
      </c>
      <c r="BO91" s="64">
        <f>IFERROR(1/J91*(X91/H91),"0")</f>
        <v>3.787878787878788E-2</v>
      </c>
      <c r="BP91" s="64">
        <f>IFERROR(1/J91*(Y91/H91),"0")</f>
        <v>3.787878787878788E-2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65">
        <f>IFERROR(X89/H89,"0")+IFERROR(X90/H90,"0")+IFERROR(X91/H91,"0")</f>
        <v>5</v>
      </c>
      <c r="Y92" s="565">
        <f>IFERROR(Y89/H89,"0")+IFERROR(Y90/H90,"0")+IFERROR(Y91/H91,"0")</f>
        <v>5</v>
      </c>
      <c r="Z92" s="565">
        <f>IFERROR(IF(Z89="",0,Z89),"0")+IFERROR(IF(Z90="",0,Z90),"0")+IFERROR(IF(Z91="",0,Z91),"0")</f>
        <v>4.5100000000000001E-2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65">
        <f>IFERROR(SUM(X89:X91),"0")</f>
        <v>22.5</v>
      </c>
      <c r="Y93" s="565">
        <f>IFERROR(SUM(Y89:Y91),"0")</f>
        <v>22.5</v>
      </c>
      <c r="Z93" s="37"/>
      <c r="AA93" s="566"/>
      <c r="AB93" s="566"/>
      <c r="AC93" s="566"/>
    </row>
    <row r="94" spans="1:68" ht="14.25" customHeight="1" x14ac:dyDescent="0.25">
      <c r="A94" s="575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68"/>
      <c r="R95" s="568"/>
      <c r="S95" s="568"/>
      <c r="T95" s="569"/>
      <c r="U95" s="34"/>
      <c r="V95" s="34"/>
      <c r="W95" s="35" t="s">
        <v>70</v>
      </c>
      <c r="X95" s="563">
        <v>40.5</v>
      </c>
      <c r="Y95" s="564">
        <f t="shared" ref="Y95:Y100" si="16">IFERROR(IF(X95="",0,CEILING((X95/$H95),1)*$H95),"")</f>
        <v>40.5</v>
      </c>
      <c r="Z95" s="36">
        <f>IFERROR(IF(Y95=0,"",ROUNDUP(Y95/H95,0)*0.01898),"")</f>
        <v>9.4899999999999998E-2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43.095000000000006</v>
      </c>
      <c r="BN95" s="64">
        <f t="shared" ref="BN95:BN100" si="18">IFERROR(Y95*I95/H95,"0")</f>
        <v>43.095000000000006</v>
      </c>
      <c r="BO95" s="64">
        <f t="shared" ref="BO95:BO100" si="19">IFERROR(1/J95*(X95/H95),"0")</f>
        <v>7.8125E-2</v>
      </c>
      <c r="BP95" s="64">
        <f t="shared" ref="BP95:BP100" si="20">IFERROR(1/J95*(Y95/H95),"0")</f>
        <v>7.8125E-2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70</v>
      </c>
      <c r="X98" s="563">
        <v>5.4</v>
      </c>
      <c r="Y98" s="564">
        <f t="shared" si="16"/>
        <v>5.4</v>
      </c>
      <c r="Z98" s="36">
        <f>IFERROR(IF(Y98=0,"",ROUNDUP(Y98/H98,0)*0.00651),"")</f>
        <v>1.302E-2</v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5.9039999999999999</v>
      </c>
      <c r="BN98" s="64">
        <f t="shared" si="18"/>
        <v>5.9039999999999999</v>
      </c>
      <c r="BO98" s="64">
        <f t="shared" si="19"/>
        <v>1.098901098901099E-2</v>
      </c>
      <c r="BP98" s="64">
        <f t="shared" si="20"/>
        <v>1.098901098901099E-2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70</v>
      </c>
      <c r="X99" s="563">
        <v>0</v>
      </c>
      <c r="Y99" s="56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72</v>
      </c>
      <c r="Q101" s="578"/>
      <c r="R101" s="578"/>
      <c r="S101" s="578"/>
      <c r="T101" s="578"/>
      <c r="U101" s="578"/>
      <c r="V101" s="579"/>
      <c r="W101" s="37" t="s">
        <v>73</v>
      </c>
      <c r="X101" s="565">
        <f>IFERROR(X95/H95,"0")+IFERROR(X96/H96,"0")+IFERROR(X97/H97,"0")+IFERROR(X98/H98,"0")+IFERROR(X99/H99,"0")+IFERROR(X100/H100,"0")</f>
        <v>7</v>
      </c>
      <c r="Y101" s="565">
        <f>IFERROR(Y95/H95,"0")+IFERROR(Y96/H96,"0")+IFERROR(Y97/H97,"0")+IFERROR(Y98/H98,"0")+IFERROR(Y99/H99,"0")+IFERROR(Y100/H100,"0")</f>
        <v>7</v>
      </c>
      <c r="Z101" s="565">
        <f>IFERROR(IF(Z95="",0,Z95),"0")+IFERROR(IF(Z96="",0,Z96),"0")+IFERROR(IF(Z97="",0,Z97),"0")+IFERROR(IF(Z98="",0,Z98),"0")+IFERROR(IF(Z99="",0,Z99),"0")+IFERROR(IF(Z100="",0,Z100),"0")</f>
        <v>0.10792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72</v>
      </c>
      <c r="Q102" s="578"/>
      <c r="R102" s="578"/>
      <c r="S102" s="578"/>
      <c r="T102" s="578"/>
      <c r="U102" s="578"/>
      <c r="V102" s="579"/>
      <c r="W102" s="37" t="s">
        <v>70</v>
      </c>
      <c r="X102" s="565">
        <f>IFERROR(SUM(X95:X100),"0")</f>
        <v>45.9</v>
      </c>
      <c r="Y102" s="565">
        <f>IFERROR(SUM(Y95:Y100),"0")</f>
        <v>45.9</v>
      </c>
      <c r="Z102" s="37"/>
      <c r="AA102" s="566"/>
      <c r="AB102" s="566"/>
      <c r="AC102" s="566"/>
    </row>
    <row r="103" spans="1:68" ht="16.5" customHeight="1" x14ac:dyDescent="0.25">
      <c r="A103" s="580" t="s">
        <v>204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103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70</v>
      </c>
      <c r="X105" s="563">
        <v>32.4</v>
      </c>
      <c r="Y105" s="564">
        <f>IFERROR(IF(X105="",0,CEILING((X105/$H105),1)*$H105),"")</f>
        <v>32.400000000000006</v>
      </c>
      <c r="Z105" s="36">
        <f>IFERROR(IF(Y105=0,"",ROUNDUP(Y105/H105,0)*0.01898),"")</f>
        <v>5.6940000000000004E-2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33.704999999999991</v>
      </c>
      <c r="BN105" s="64">
        <f>IFERROR(Y105*I105/H105,"0")</f>
        <v>33.705000000000005</v>
      </c>
      <c r="BO105" s="64">
        <f>IFERROR(1/J105*(X105/H105),"0")</f>
        <v>4.6874999999999993E-2</v>
      </c>
      <c r="BP105" s="64">
        <f>IFERROR(1/J105*(Y105/H105),"0")</f>
        <v>4.6875000000000007E-2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70</v>
      </c>
      <c r="X107" s="563">
        <v>22.5</v>
      </c>
      <c r="Y107" s="564">
        <f>IFERROR(IF(X107="",0,CEILING((X107/$H107),1)*$H107),"")</f>
        <v>22.5</v>
      </c>
      <c r="Z107" s="36">
        <f>IFERROR(IF(Y107=0,"",ROUNDUP(Y107/H107,0)*0.00902),"")</f>
        <v>4.5100000000000001E-2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23.549999999999997</v>
      </c>
      <c r="BN107" s="64">
        <f>IFERROR(Y107*I107/H107,"0")</f>
        <v>23.549999999999997</v>
      </c>
      <c r="BO107" s="64">
        <f>IFERROR(1/J107*(X107/H107),"0")</f>
        <v>3.787878787878788E-2</v>
      </c>
      <c r="BP107" s="64">
        <f>IFERROR(1/J107*(Y107/H107),"0")</f>
        <v>3.787878787878788E-2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70</v>
      </c>
      <c r="X108" s="563">
        <v>13.5</v>
      </c>
      <c r="Y108" s="564">
        <f>IFERROR(IF(X108="",0,CEILING((X108/$H108),1)*$H108),"")</f>
        <v>13.5</v>
      </c>
      <c r="Z108" s="36">
        <f>IFERROR(IF(Y108=0,"",ROUNDUP(Y108/H108,0)*0.00902),"")</f>
        <v>2.7060000000000001E-2</v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14.13</v>
      </c>
      <c r="BN108" s="64">
        <f>IFERROR(Y108*I108/H108,"0")</f>
        <v>14.13</v>
      </c>
      <c r="BO108" s="64">
        <f>IFERROR(1/J108*(X108/H108),"0")</f>
        <v>2.2727272727272728E-2</v>
      </c>
      <c r="BP108" s="64">
        <f>IFERROR(1/J108*(Y108/H108),"0")</f>
        <v>2.2727272727272728E-2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72</v>
      </c>
      <c r="Q109" s="578"/>
      <c r="R109" s="578"/>
      <c r="S109" s="578"/>
      <c r="T109" s="578"/>
      <c r="U109" s="578"/>
      <c r="V109" s="579"/>
      <c r="W109" s="37" t="s">
        <v>73</v>
      </c>
      <c r="X109" s="565">
        <f>IFERROR(X105/H105,"0")+IFERROR(X106/H106,"0")+IFERROR(X107/H107,"0")+IFERROR(X108/H108,"0")</f>
        <v>11</v>
      </c>
      <c r="Y109" s="565">
        <f>IFERROR(Y105/H105,"0")+IFERROR(Y106/H106,"0")+IFERROR(Y107/H107,"0")+IFERROR(Y108/H108,"0")</f>
        <v>11</v>
      </c>
      <c r="Z109" s="565">
        <f>IFERROR(IF(Z105="",0,Z105),"0")+IFERROR(IF(Z106="",0,Z106),"0")+IFERROR(IF(Z107="",0,Z107),"0")+IFERROR(IF(Z108="",0,Z108),"0")</f>
        <v>0.12909999999999999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72</v>
      </c>
      <c r="Q110" s="578"/>
      <c r="R110" s="578"/>
      <c r="S110" s="578"/>
      <c r="T110" s="578"/>
      <c r="U110" s="578"/>
      <c r="V110" s="579"/>
      <c r="W110" s="37" t="s">
        <v>70</v>
      </c>
      <c r="X110" s="565">
        <f>IFERROR(SUM(X105:X108),"0")</f>
        <v>68.400000000000006</v>
      </c>
      <c r="Y110" s="565">
        <f>IFERROR(SUM(Y105:Y108),"0")</f>
        <v>68.400000000000006</v>
      </c>
      <c r="Z110" s="37"/>
      <c r="AA110" s="566"/>
      <c r="AB110" s="566"/>
      <c r="AC110" s="566"/>
    </row>
    <row r="111" spans="1:68" ht="14.25" customHeight="1" x14ac:dyDescent="0.25">
      <c r="A111" s="575" t="s">
        <v>139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70</v>
      </c>
      <c r="X112" s="563">
        <v>32.4</v>
      </c>
      <c r="Y112" s="564">
        <f>IFERROR(IF(X112="",0,CEILING((X112/$H112),1)*$H112),"")</f>
        <v>32.400000000000006</v>
      </c>
      <c r="Z112" s="36">
        <f>IFERROR(IF(Y112=0,"",ROUNDUP(Y112/H112,0)*0.01898),"")</f>
        <v>5.6940000000000004E-2</v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33.704999999999991</v>
      </c>
      <c r="BN112" s="64">
        <f>IFERROR(Y112*I112/H112,"0")</f>
        <v>33.705000000000005</v>
      </c>
      <c r="BO112" s="64">
        <f>IFERROR(1/J112*(X112/H112),"0")</f>
        <v>4.6874999999999993E-2</v>
      </c>
      <c r="BP112" s="64">
        <f>IFERROR(1/J112*(Y112/H112),"0")</f>
        <v>4.6875000000000007E-2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72</v>
      </c>
      <c r="Q115" s="578"/>
      <c r="R115" s="578"/>
      <c r="S115" s="578"/>
      <c r="T115" s="578"/>
      <c r="U115" s="578"/>
      <c r="V115" s="579"/>
      <c r="W115" s="37" t="s">
        <v>73</v>
      </c>
      <c r="X115" s="565">
        <f>IFERROR(X112/H112,"0")+IFERROR(X113/H113,"0")+IFERROR(X114/H114,"0")</f>
        <v>2.9999999999999996</v>
      </c>
      <c r="Y115" s="565">
        <f>IFERROR(Y112/H112,"0")+IFERROR(Y113/H113,"0")+IFERROR(Y114/H114,"0")</f>
        <v>3.0000000000000004</v>
      </c>
      <c r="Z115" s="565">
        <f>IFERROR(IF(Z112="",0,Z112),"0")+IFERROR(IF(Z113="",0,Z113),"0")+IFERROR(IF(Z114="",0,Z114),"0")</f>
        <v>5.6940000000000004E-2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72</v>
      </c>
      <c r="Q116" s="578"/>
      <c r="R116" s="578"/>
      <c r="S116" s="578"/>
      <c r="T116" s="578"/>
      <c r="U116" s="578"/>
      <c r="V116" s="579"/>
      <c r="W116" s="37" t="s">
        <v>70</v>
      </c>
      <c r="X116" s="565">
        <f>IFERROR(SUM(X112:X114),"0")</f>
        <v>32.4</v>
      </c>
      <c r="Y116" s="565">
        <f>IFERROR(SUM(Y112:Y114),"0")</f>
        <v>32.400000000000006</v>
      </c>
      <c r="Z116" s="37"/>
      <c r="AA116" s="566"/>
      <c r="AB116" s="566"/>
      <c r="AC116" s="566"/>
    </row>
    <row r="117" spans="1:68" ht="14.25" customHeight="1" x14ac:dyDescent="0.25">
      <c r="A117" s="575" t="s">
        <v>74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70</v>
      </c>
      <c r="X118" s="563">
        <v>40.5</v>
      </c>
      <c r="Y118" s="564">
        <f>IFERROR(IF(X118="",0,CEILING((X118/$H118),1)*$H118),"")</f>
        <v>40.5</v>
      </c>
      <c r="Z118" s="36">
        <f>IFERROR(IF(Y118=0,"",ROUNDUP(Y118/H118,0)*0.01898),"")</f>
        <v>9.4899999999999998E-2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43.065000000000005</v>
      </c>
      <c r="BN118" s="64">
        <f>IFERROR(Y118*I118/H118,"0")</f>
        <v>43.065000000000005</v>
      </c>
      <c r="BO118" s="64">
        <f>IFERROR(1/J118*(X118/H118),"0")</f>
        <v>7.8125E-2</v>
      </c>
      <c r="BP118" s="64">
        <f>IFERROR(1/J118*(Y118/H118),"0")</f>
        <v>7.8125E-2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70</v>
      </c>
      <c r="X120" s="563">
        <v>0</v>
      </c>
      <c r="Y120" s="56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72</v>
      </c>
      <c r="Q122" s="578"/>
      <c r="R122" s="578"/>
      <c r="S122" s="578"/>
      <c r="T122" s="578"/>
      <c r="U122" s="578"/>
      <c r="V122" s="579"/>
      <c r="W122" s="37" t="s">
        <v>73</v>
      </c>
      <c r="X122" s="565">
        <f>IFERROR(X118/H118,"0")+IFERROR(X119/H119,"0")+IFERROR(X120/H120,"0")+IFERROR(X121/H121,"0")</f>
        <v>5</v>
      </c>
      <c r="Y122" s="565">
        <f>IFERROR(Y118/H118,"0")+IFERROR(Y119/H119,"0")+IFERROR(Y120/H120,"0")+IFERROR(Y121/H121,"0")</f>
        <v>5</v>
      </c>
      <c r="Z122" s="565">
        <f>IFERROR(IF(Z118="",0,Z118),"0")+IFERROR(IF(Z119="",0,Z119),"0")+IFERROR(IF(Z120="",0,Z120),"0")+IFERROR(IF(Z121="",0,Z121),"0")</f>
        <v>9.4899999999999998E-2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72</v>
      </c>
      <c r="Q123" s="578"/>
      <c r="R123" s="578"/>
      <c r="S123" s="578"/>
      <c r="T123" s="578"/>
      <c r="U123" s="578"/>
      <c r="V123" s="579"/>
      <c r="W123" s="37" t="s">
        <v>70</v>
      </c>
      <c r="X123" s="565">
        <f>IFERROR(SUM(X118:X121),"0")</f>
        <v>40.5</v>
      </c>
      <c r="Y123" s="565">
        <f>IFERROR(SUM(Y118:Y121),"0")</f>
        <v>40.5</v>
      </c>
      <c r="Z123" s="37"/>
      <c r="AA123" s="566"/>
      <c r="AB123" s="566"/>
      <c r="AC123" s="566"/>
    </row>
    <row r="124" spans="1:68" ht="14.25" customHeight="1" x14ac:dyDescent="0.25">
      <c r="A124" s="575" t="s">
        <v>174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72</v>
      </c>
      <c r="Q127" s="578"/>
      <c r="R127" s="578"/>
      <c r="S127" s="578"/>
      <c r="T127" s="578"/>
      <c r="U127" s="578"/>
      <c r="V127" s="579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72</v>
      </c>
      <c r="Q128" s="578"/>
      <c r="R128" s="578"/>
      <c r="S128" s="578"/>
      <c r="T128" s="578"/>
      <c r="U128" s="578"/>
      <c r="V128" s="579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0" t="s">
        <v>237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64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70</v>
      </c>
      <c r="X131" s="563">
        <v>5.6</v>
      </c>
      <c r="Y131" s="564">
        <f>IFERROR(IF(X131="",0,CEILING((X131/$H131),1)*$H131),"")</f>
        <v>5.6</v>
      </c>
      <c r="Z131" s="36">
        <f>IFERROR(IF(Y131=0,"",ROUNDUP(Y131/H131,0)*0.00651),"")</f>
        <v>1.302E-2</v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6.1359999999999992</v>
      </c>
      <c r="BN131" s="64">
        <f>IFERROR(Y131*I131/H131,"0")</f>
        <v>6.1359999999999992</v>
      </c>
      <c r="BO131" s="64">
        <f>IFERROR(1/J131*(X131/H131),"0")</f>
        <v>1.098901098901099E-2</v>
      </c>
      <c r="BP131" s="64">
        <f>IFERROR(1/J131*(Y131/H131),"0")</f>
        <v>1.098901098901099E-2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70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72</v>
      </c>
      <c r="Q133" s="578"/>
      <c r="R133" s="578"/>
      <c r="S133" s="578"/>
      <c r="T133" s="578"/>
      <c r="U133" s="578"/>
      <c r="V133" s="579"/>
      <c r="W133" s="37" t="s">
        <v>73</v>
      </c>
      <c r="X133" s="565">
        <f>IFERROR(X131/H131,"0")+IFERROR(X132/H132,"0")</f>
        <v>2</v>
      </c>
      <c r="Y133" s="565">
        <f>IFERROR(Y131/H131,"0")+IFERROR(Y132/H132,"0")</f>
        <v>2</v>
      </c>
      <c r="Z133" s="565">
        <f>IFERROR(IF(Z131="",0,Z131),"0")+IFERROR(IF(Z132="",0,Z132),"0")</f>
        <v>1.302E-2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72</v>
      </c>
      <c r="Q134" s="578"/>
      <c r="R134" s="578"/>
      <c r="S134" s="578"/>
      <c r="T134" s="578"/>
      <c r="U134" s="578"/>
      <c r="V134" s="579"/>
      <c r="W134" s="37" t="s">
        <v>70</v>
      </c>
      <c r="X134" s="565">
        <f>IFERROR(SUM(X131:X132),"0")</f>
        <v>5.6</v>
      </c>
      <c r="Y134" s="565">
        <f>IFERROR(SUM(Y131:Y132),"0")</f>
        <v>5.6</v>
      </c>
      <c r="Z134" s="37"/>
      <c r="AA134" s="566"/>
      <c r="AB134" s="566"/>
      <c r="AC134" s="566"/>
    </row>
    <row r="135" spans="1:68" ht="14.25" customHeight="1" x14ac:dyDescent="0.25">
      <c r="A135" s="575" t="s">
        <v>74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70</v>
      </c>
      <c r="X136" s="563">
        <v>5.28</v>
      </c>
      <c r="Y136" s="564">
        <f>IFERROR(IF(X136="",0,CEILING((X136/$H136),1)*$H136),"")</f>
        <v>5.28</v>
      </c>
      <c r="Z136" s="36">
        <f>IFERROR(IF(Y136=0,"",ROUNDUP(Y136/H136,0)*0.00651),"")</f>
        <v>1.302E-2</v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5.8159999999999998</v>
      </c>
      <c r="BN136" s="64">
        <f>IFERROR(Y136*I136/H136,"0")</f>
        <v>5.8159999999999998</v>
      </c>
      <c r="BO136" s="64">
        <f>IFERROR(1/J136*(X136/H136),"0")</f>
        <v>1.098901098901099E-2</v>
      </c>
      <c r="BP136" s="64">
        <f>IFERROR(1/J136*(Y136/H136),"0")</f>
        <v>1.098901098901099E-2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72</v>
      </c>
      <c r="Q138" s="578"/>
      <c r="R138" s="578"/>
      <c r="S138" s="578"/>
      <c r="T138" s="578"/>
      <c r="U138" s="578"/>
      <c r="V138" s="579"/>
      <c r="W138" s="37" t="s">
        <v>73</v>
      </c>
      <c r="X138" s="565">
        <f>IFERROR(X136/H136,"0")+IFERROR(X137/H137,"0")</f>
        <v>2</v>
      </c>
      <c r="Y138" s="565">
        <f>IFERROR(Y136/H136,"0")+IFERROR(Y137/H137,"0")</f>
        <v>2</v>
      </c>
      <c r="Z138" s="565">
        <f>IFERROR(IF(Z136="",0,Z136),"0")+IFERROR(IF(Z137="",0,Z137),"0")</f>
        <v>1.302E-2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72</v>
      </c>
      <c r="Q139" s="578"/>
      <c r="R139" s="578"/>
      <c r="S139" s="578"/>
      <c r="T139" s="578"/>
      <c r="U139" s="578"/>
      <c r="V139" s="579"/>
      <c r="W139" s="37" t="s">
        <v>70</v>
      </c>
      <c r="X139" s="565">
        <f>IFERROR(SUM(X136:X137),"0")</f>
        <v>5.28</v>
      </c>
      <c r="Y139" s="565">
        <f>IFERROR(SUM(Y136:Y137),"0")</f>
        <v>5.28</v>
      </c>
      <c r="Z139" s="37"/>
      <c r="AA139" s="566"/>
      <c r="AB139" s="566"/>
      <c r="AC139" s="566"/>
    </row>
    <row r="140" spans="1:68" ht="16.5" customHeight="1" x14ac:dyDescent="0.25">
      <c r="A140" s="580" t="s">
        <v>101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103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70</v>
      </c>
      <c r="X142" s="563">
        <v>20</v>
      </c>
      <c r="Y142" s="564">
        <f>IFERROR(IF(X142="",0,CEILING((X142/$H142),1)*$H142),"")</f>
        <v>20</v>
      </c>
      <c r="Z142" s="36">
        <f>IFERROR(IF(Y142=0,"",ROUNDUP(Y142/H142,0)*0.00902),"")</f>
        <v>4.5100000000000001E-2</v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21.05</v>
      </c>
      <c r="BN142" s="64">
        <f>IFERROR(Y142*I142/H142,"0")</f>
        <v>21.05</v>
      </c>
      <c r="BO142" s="64">
        <f>IFERROR(1/J142*(X142/H142),"0")</f>
        <v>3.787878787878788E-2</v>
      </c>
      <c r="BP142" s="64">
        <f>IFERROR(1/J142*(Y142/H142),"0")</f>
        <v>3.787878787878788E-2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72</v>
      </c>
      <c r="Q143" s="578"/>
      <c r="R143" s="578"/>
      <c r="S143" s="578"/>
      <c r="T143" s="578"/>
      <c r="U143" s="578"/>
      <c r="V143" s="579"/>
      <c r="W143" s="37" t="s">
        <v>73</v>
      </c>
      <c r="X143" s="565">
        <f>IFERROR(X142/H142,"0")</f>
        <v>5</v>
      </c>
      <c r="Y143" s="565">
        <f>IFERROR(Y142/H142,"0")</f>
        <v>5</v>
      </c>
      <c r="Z143" s="565">
        <f>IFERROR(IF(Z142="",0,Z142),"0")</f>
        <v>4.5100000000000001E-2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72</v>
      </c>
      <c r="Q144" s="578"/>
      <c r="R144" s="578"/>
      <c r="S144" s="578"/>
      <c r="T144" s="578"/>
      <c r="U144" s="578"/>
      <c r="V144" s="579"/>
      <c r="W144" s="37" t="s">
        <v>70</v>
      </c>
      <c r="X144" s="565">
        <f>IFERROR(SUM(X142:X142),"0")</f>
        <v>20</v>
      </c>
      <c r="Y144" s="565">
        <f>IFERROR(SUM(Y142:Y142),"0")</f>
        <v>20</v>
      </c>
      <c r="Z144" s="37"/>
      <c r="AA144" s="566"/>
      <c r="AB144" s="566"/>
      <c r="AC144" s="566"/>
    </row>
    <row r="145" spans="1:68" ht="14.25" customHeight="1" x14ac:dyDescent="0.25">
      <c r="A145" s="575" t="s">
        <v>64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70</v>
      </c>
      <c r="X146" s="563">
        <v>36</v>
      </c>
      <c r="Y146" s="564">
        <f>IFERROR(IF(X146="",0,CEILING((X146/$H146),1)*$H146),"")</f>
        <v>36</v>
      </c>
      <c r="Z146" s="36">
        <f>IFERROR(IF(Y146=0,"",ROUNDUP(Y146/H146,0)*0.01898),"")</f>
        <v>7.5920000000000001E-2</v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38.340000000000003</v>
      </c>
      <c r="BN146" s="64">
        <f>IFERROR(Y146*I146/H146,"0")</f>
        <v>38.340000000000003</v>
      </c>
      <c r="BO146" s="64">
        <f>IFERROR(1/J146*(X146/H146),"0")</f>
        <v>6.25E-2</v>
      </c>
      <c r="BP146" s="64">
        <f>IFERROR(1/J146*(Y146/H146),"0")</f>
        <v>6.25E-2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70</v>
      </c>
      <c r="X147" s="563">
        <v>21</v>
      </c>
      <c r="Y147" s="564">
        <f>IFERROR(IF(X147="",0,CEILING((X147/$H147),1)*$H147),"")</f>
        <v>21</v>
      </c>
      <c r="Z147" s="36">
        <f>IFERROR(IF(Y147=0,"",ROUNDUP(Y147/H147,0)*0.00651),"")</f>
        <v>3.2550000000000003E-2</v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22.349999999999998</v>
      </c>
      <c r="BN147" s="64">
        <f>IFERROR(Y147*I147/H147,"0")</f>
        <v>22.349999999999998</v>
      </c>
      <c r="BO147" s="64">
        <f>IFERROR(1/J147*(X147/H147),"0")</f>
        <v>2.7472527472527476E-2</v>
      </c>
      <c r="BP147" s="64">
        <f>IFERROR(1/J147*(Y147/H147),"0")</f>
        <v>2.7472527472527476E-2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70</v>
      </c>
      <c r="X148" s="563">
        <v>18</v>
      </c>
      <c r="Y148" s="564">
        <f>IFERROR(IF(X148="",0,CEILING((X148/$H148),1)*$H148),"")</f>
        <v>18</v>
      </c>
      <c r="Z148" s="36">
        <f>IFERROR(IF(Y148=0,"",ROUNDUP(Y148/H148,0)*0.01898),"")</f>
        <v>3.7960000000000001E-2</v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19.170000000000002</v>
      </c>
      <c r="BN148" s="64">
        <f>IFERROR(Y148*I148/H148,"0")</f>
        <v>19.170000000000002</v>
      </c>
      <c r="BO148" s="64">
        <f>IFERROR(1/J148*(X148/H148),"0")</f>
        <v>3.125E-2</v>
      </c>
      <c r="BP148" s="64">
        <f>IFERROR(1/J148*(Y148/H148),"0")</f>
        <v>3.125E-2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72</v>
      </c>
      <c r="Q149" s="578"/>
      <c r="R149" s="578"/>
      <c r="S149" s="578"/>
      <c r="T149" s="578"/>
      <c r="U149" s="578"/>
      <c r="V149" s="579"/>
      <c r="W149" s="37" t="s">
        <v>73</v>
      </c>
      <c r="X149" s="565">
        <f>IFERROR(X146/H146,"0")+IFERROR(X147/H147,"0")+IFERROR(X148/H148,"0")</f>
        <v>11</v>
      </c>
      <c r="Y149" s="565">
        <f>IFERROR(Y146/H146,"0")+IFERROR(Y147/H147,"0")+IFERROR(Y148/H148,"0")</f>
        <v>11</v>
      </c>
      <c r="Z149" s="565">
        <f>IFERROR(IF(Z146="",0,Z146),"0")+IFERROR(IF(Z147="",0,Z147),"0")+IFERROR(IF(Z148="",0,Z148),"0")</f>
        <v>0.14643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72</v>
      </c>
      <c r="Q150" s="578"/>
      <c r="R150" s="578"/>
      <c r="S150" s="578"/>
      <c r="T150" s="578"/>
      <c r="U150" s="578"/>
      <c r="V150" s="579"/>
      <c r="W150" s="37" t="s">
        <v>70</v>
      </c>
      <c r="X150" s="565">
        <f>IFERROR(SUM(X146:X148),"0")</f>
        <v>75</v>
      </c>
      <c r="Y150" s="565">
        <f>IFERROR(SUM(Y146:Y148),"0")</f>
        <v>75</v>
      </c>
      <c r="Z150" s="37"/>
      <c r="AA150" s="566"/>
      <c r="AB150" s="566"/>
      <c r="AC150" s="566"/>
    </row>
    <row r="151" spans="1:68" ht="27.75" customHeight="1" x14ac:dyDescent="0.2">
      <c r="A151" s="627" t="s">
        <v>258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259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139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70</v>
      </c>
      <c r="X154" s="563">
        <v>9.9</v>
      </c>
      <c r="Y154" s="564">
        <f>IFERROR(IF(X154="",0,CEILING((X154/$H154),1)*$H154),"")</f>
        <v>9.9</v>
      </c>
      <c r="Z154" s="36">
        <f>IFERROR(IF(Y154=0,"",ROUNDUP(Y154/H154,0)*0.00502),"")</f>
        <v>2.5100000000000001E-2</v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10.400000000000002</v>
      </c>
      <c r="BN154" s="64">
        <f>IFERROR(Y154*I154/H154,"0")</f>
        <v>10.400000000000002</v>
      </c>
      <c r="BO154" s="64">
        <f>IFERROR(1/J154*(X154/H154),"0")</f>
        <v>2.1367521367521368E-2</v>
      </c>
      <c r="BP154" s="64">
        <f>IFERROR(1/J154*(Y154/H154),"0")</f>
        <v>2.1367521367521368E-2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72</v>
      </c>
      <c r="Q155" s="578"/>
      <c r="R155" s="578"/>
      <c r="S155" s="578"/>
      <c r="T155" s="578"/>
      <c r="U155" s="578"/>
      <c r="V155" s="579"/>
      <c r="W155" s="37" t="s">
        <v>73</v>
      </c>
      <c r="X155" s="565">
        <f>IFERROR(X154/H154,"0")</f>
        <v>5</v>
      </c>
      <c r="Y155" s="565">
        <f>IFERROR(Y154/H154,"0")</f>
        <v>5</v>
      </c>
      <c r="Z155" s="565">
        <f>IFERROR(IF(Z154="",0,Z154),"0")</f>
        <v>2.5100000000000001E-2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72</v>
      </c>
      <c r="Q156" s="578"/>
      <c r="R156" s="578"/>
      <c r="S156" s="578"/>
      <c r="T156" s="578"/>
      <c r="U156" s="578"/>
      <c r="V156" s="579"/>
      <c r="W156" s="37" t="s">
        <v>70</v>
      </c>
      <c r="X156" s="565">
        <f>IFERROR(SUM(X154:X154),"0")</f>
        <v>9.9</v>
      </c>
      <c r="Y156" s="565">
        <f>IFERROR(SUM(Y154:Y154),"0")</f>
        <v>9.9</v>
      </c>
      <c r="Z156" s="37"/>
      <c r="AA156" s="566"/>
      <c r="AB156" s="566"/>
      <c r="AC156" s="566"/>
    </row>
    <row r="157" spans="1:68" ht="14.25" customHeight="1" x14ac:dyDescent="0.25">
      <c r="A157" s="575" t="s">
        <v>64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70</v>
      </c>
      <c r="X158" s="563">
        <v>21</v>
      </c>
      <c r="Y158" s="564">
        <f t="shared" ref="Y158:Y166" si="21">IFERROR(IF(X158="",0,CEILING((X158/$H158),1)*$H158),"")</f>
        <v>21</v>
      </c>
      <c r="Z158" s="36">
        <f>IFERROR(IF(Y158=0,"",ROUNDUP(Y158/H158,0)*0.00902),"")</f>
        <v>4.5100000000000001E-2</v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22.349999999999998</v>
      </c>
      <c r="BN158" s="64">
        <f t="shared" ref="BN158:BN166" si="23">IFERROR(Y158*I158/H158,"0")</f>
        <v>22.349999999999998</v>
      </c>
      <c r="BO158" s="64">
        <f t="shared" ref="BO158:BO166" si="24">IFERROR(1/J158*(X158/H158),"0")</f>
        <v>3.787878787878788E-2</v>
      </c>
      <c r="BP158" s="64">
        <f t="shared" ref="BP158:BP166" si="25">IFERROR(1/J158*(Y158/H158),"0")</f>
        <v>3.787878787878788E-2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70</v>
      </c>
      <c r="X159" s="563">
        <v>21</v>
      </c>
      <c r="Y159" s="564">
        <f t="shared" si="21"/>
        <v>21</v>
      </c>
      <c r="Z159" s="36">
        <f>IFERROR(IF(Y159=0,"",ROUNDUP(Y159/H159,0)*0.00902),"")</f>
        <v>4.5100000000000001E-2</v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22.349999999999998</v>
      </c>
      <c r="BN159" s="64">
        <f t="shared" si="23"/>
        <v>22.349999999999998</v>
      </c>
      <c r="BO159" s="64">
        <f t="shared" si="24"/>
        <v>3.787878787878788E-2</v>
      </c>
      <c r="BP159" s="64">
        <f t="shared" si="25"/>
        <v>3.787878787878788E-2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70</v>
      </c>
      <c r="X160" s="563">
        <v>21</v>
      </c>
      <c r="Y160" s="564">
        <f t="shared" si="21"/>
        <v>21</v>
      </c>
      <c r="Z160" s="36">
        <f>IFERROR(IF(Y160=0,"",ROUNDUP(Y160/H160,0)*0.00902),"")</f>
        <v>4.5100000000000001E-2</v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22.049999999999997</v>
      </c>
      <c r="BN160" s="64">
        <f t="shared" si="23"/>
        <v>22.049999999999997</v>
      </c>
      <c r="BO160" s="64">
        <f t="shared" si="24"/>
        <v>3.787878787878788E-2</v>
      </c>
      <c r="BP160" s="64">
        <f t="shared" si="25"/>
        <v>3.787878787878788E-2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70</v>
      </c>
      <c r="X161" s="563">
        <v>10.5</v>
      </c>
      <c r="Y161" s="564">
        <f t="shared" si="21"/>
        <v>10.5</v>
      </c>
      <c r="Z161" s="36">
        <f>IFERROR(IF(Y161=0,"",ROUNDUP(Y161/H161,0)*0.00502),"")</f>
        <v>2.5100000000000001E-2</v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11.149999999999999</v>
      </c>
      <c r="BN161" s="64">
        <f t="shared" si="23"/>
        <v>11.149999999999999</v>
      </c>
      <c r="BO161" s="64">
        <f t="shared" si="24"/>
        <v>2.1367521367521368E-2</v>
      </c>
      <c r="BP161" s="64">
        <f t="shared" si="25"/>
        <v>2.1367521367521368E-2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70</v>
      </c>
      <c r="X162" s="563">
        <v>10.5</v>
      </c>
      <c r="Y162" s="564">
        <f t="shared" si="21"/>
        <v>10.5</v>
      </c>
      <c r="Z162" s="36">
        <f>IFERROR(IF(Y162=0,"",ROUNDUP(Y162/H162,0)*0.00502),"")</f>
        <v>2.5100000000000001E-2</v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11.149999999999999</v>
      </c>
      <c r="BN162" s="64">
        <f t="shared" si="23"/>
        <v>11.149999999999999</v>
      </c>
      <c r="BO162" s="64">
        <f t="shared" si="24"/>
        <v>2.1367521367521368E-2</v>
      </c>
      <c r="BP162" s="64">
        <f t="shared" si="25"/>
        <v>2.1367521367521368E-2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70</v>
      </c>
      <c r="X163" s="563">
        <v>9</v>
      </c>
      <c r="Y163" s="564">
        <f t="shared" si="21"/>
        <v>9</v>
      </c>
      <c r="Z163" s="36">
        <f>IFERROR(IF(Y163=0,"",ROUNDUP(Y163/H163,0)*0.00502),"")</f>
        <v>2.5100000000000001E-2</v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9.65</v>
      </c>
      <c r="BN163" s="64">
        <f t="shared" si="23"/>
        <v>9.65</v>
      </c>
      <c r="BO163" s="64">
        <f t="shared" si="24"/>
        <v>2.1367521367521368E-2</v>
      </c>
      <c r="BP163" s="64">
        <f t="shared" si="25"/>
        <v>2.1367521367521368E-2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70</v>
      </c>
      <c r="X164" s="563">
        <v>10.5</v>
      </c>
      <c r="Y164" s="564">
        <f t="shared" si="21"/>
        <v>10.5</v>
      </c>
      <c r="Z164" s="36">
        <f>IFERROR(IF(Y164=0,"",ROUNDUP(Y164/H164,0)*0.00502),"")</f>
        <v>2.5100000000000001E-2</v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11</v>
      </c>
      <c r="BN164" s="64">
        <f t="shared" si="23"/>
        <v>11</v>
      </c>
      <c r="BO164" s="64">
        <f t="shared" si="24"/>
        <v>2.1367521367521368E-2</v>
      </c>
      <c r="BP164" s="64">
        <f t="shared" si="25"/>
        <v>2.1367521367521368E-2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70</v>
      </c>
      <c r="X165" s="563">
        <v>10.5</v>
      </c>
      <c r="Y165" s="564">
        <f t="shared" si="21"/>
        <v>12</v>
      </c>
      <c r="Z165" s="36">
        <f>IFERROR(IF(Y165=0,"",ROUNDUP(Y165/H165,0)*0.00651),"")</f>
        <v>3.2550000000000003E-2</v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11.2875</v>
      </c>
      <c r="BN165" s="64">
        <f t="shared" si="23"/>
        <v>12.9</v>
      </c>
      <c r="BO165" s="64">
        <f t="shared" si="24"/>
        <v>2.403846153846154E-2</v>
      </c>
      <c r="BP165" s="64">
        <f t="shared" si="25"/>
        <v>2.7472527472527476E-2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72</v>
      </c>
      <c r="Q167" s="578"/>
      <c r="R167" s="578"/>
      <c r="S167" s="578"/>
      <c r="T167" s="578"/>
      <c r="U167" s="578"/>
      <c r="V167" s="579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39.375</v>
      </c>
      <c r="Y167" s="565">
        <f>IFERROR(Y158/H158,"0")+IFERROR(Y159/H159,"0")+IFERROR(Y160/H160,"0")+IFERROR(Y161/H161,"0")+IFERROR(Y162/H162,"0")+IFERROR(Y163/H163,"0")+IFERROR(Y164/H164,"0")+IFERROR(Y165/H165,"0")+IFERROR(Y166/H166,"0")</f>
        <v>40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0.26825000000000004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72</v>
      </c>
      <c r="Q168" s="578"/>
      <c r="R168" s="578"/>
      <c r="S168" s="578"/>
      <c r="T168" s="578"/>
      <c r="U168" s="578"/>
      <c r="V168" s="579"/>
      <c r="W168" s="37" t="s">
        <v>70</v>
      </c>
      <c r="X168" s="565">
        <f>IFERROR(SUM(X158:X166),"0")</f>
        <v>114</v>
      </c>
      <c r="Y168" s="565">
        <f>IFERROR(SUM(Y158:Y166),"0")</f>
        <v>115.5</v>
      </c>
      <c r="Z168" s="37"/>
      <c r="AA168" s="566"/>
      <c r="AB168" s="566"/>
      <c r="AC168" s="566"/>
    </row>
    <row r="169" spans="1:68" ht="14.25" customHeight="1" x14ac:dyDescent="0.25">
      <c r="A169" s="575" t="s">
        <v>95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70</v>
      </c>
      <c r="X170" s="563">
        <v>1.26</v>
      </c>
      <c r="Y170" s="564">
        <f>IFERROR(IF(X170="",0,CEILING((X170/$H170),1)*$H170),"")</f>
        <v>1.26</v>
      </c>
      <c r="Z170" s="36">
        <f>IFERROR(IF(Y170=0,"",ROUNDUP(Y170/H170,0)*0.0059),"")</f>
        <v>5.8999999999999999E-3</v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1.45</v>
      </c>
      <c r="BN170" s="64">
        <f>IFERROR(Y170*I170/H170,"0")</f>
        <v>1.45</v>
      </c>
      <c r="BO170" s="64">
        <f>IFERROR(1/J170*(X170/H170),"0")</f>
        <v>4.6296296296296294E-3</v>
      </c>
      <c r="BP170" s="64">
        <f>IFERROR(1/J170*(Y170/H170),"0")</f>
        <v>4.6296296296296294E-3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70</v>
      </c>
      <c r="X171" s="563">
        <v>1.26</v>
      </c>
      <c r="Y171" s="564">
        <f>IFERROR(IF(X171="",0,CEILING((X171/$H171),1)*$H171),"")</f>
        <v>1.26</v>
      </c>
      <c r="Z171" s="36">
        <f>IFERROR(IF(Y171=0,"",ROUNDUP(Y171/H171,0)*0.0059),"")</f>
        <v>5.8999999999999999E-3</v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1.45</v>
      </c>
      <c r="BN171" s="64">
        <f>IFERROR(Y171*I171/H171,"0")</f>
        <v>1.45</v>
      </c>
      <c r="BO171" s="64">
        <f>IFERROR(1/J171*(X171/H171),"0")</f>
        <v>4.6296296296296294E-3</v>
      </c>
      <c r="BP171" s="64">
        <f>IFERROR(1/J171*(Y171/H171),"0")</f>
        <v>4.6296296296296294E-3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70</v>
      </c>
      <c r="X172" s="563">
        <v>1.26</v>
      </c>
      <c r="Y172" s="564">
        <f>IFERROR(IF(X172="",0,CEILING((X172/$H172),1)*$H172),"")</f>
        <v>1.26</v>
      </c>
      <c r="Z172" s="36">
        <f>IFERROR(IF(Y172=0,"",ROUNDUP(Y172/H172,0)*0.0059),"")</f>
        <v>5.8999999999999999E-3</v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1.45</v>
      </c>
      <c r="BN172" s="64">
        <f>IFERROR(Y172*I172/H172,"0")</f>
        <v>1.45</v>
      </c>
      <c r="BO172" s="64">
        <f>IFERROR(1/J172*(X172/H172),"0")</f>
        <v>4.6296296296296294E-3</v>
      </c>
      <c r="BP172" s="64">
        <f>IFERROR(1/J172*(Y172/H172),"0")</f>
        <v>4.6296296296296294E-3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72</v>
      </c>
      <c r="Q173" s="578"/>
      <c r="R173" s="578"/>
      <c r="S173" s="578"/>
      <c r="T173" s="578"/>
      <c r="U173" s="578"/>
      <c r="V173" s="579"/>
      <c r="W173" s="37" t="s">
        <v>73</v>
      </c>
      <c r="X173" s="565">
        <f>IFERROR(X170/H170,"0")+IFERROR(X171/H171,"0")+IFERROR(X172/H172,"0")</f>
        <v>3</v>
      </c>
      <c r="Y173" s="565">
        <f>IFERROR(Y170/H170,"0")+IFERROR(Y171/H171,"0")+IFERROR(Y172/H172,"0")</f>
        <v>3</v>
      </c>
      <c r="Z173" s="565">
        <f>IFERROR(IF(Z170="",0,Z170),"0")+IFERROR(IF(Z171="",0,Z171),"0")+IFERROR(IF(Z172="",0,Z172),"0")</f>
        <v>1.77E-2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72</v>
      </c>
      <c r="Q174" s="578"/>
      <c r="R174" s="578"/>
      <c r="S174" s="578"/>
      <c r="T174" s="578"/>
      <c r="U174" s="578"/>
      <c r="V174" s="579"/>
      <c r="W174" s="37" t="s">
        <v>70</v>
      </c>
      <c r="X174" s="565">
        <f>IFERROR(SUM(X170:X172),"0")</f>
        <v>3.7800000000000002</v>
      </c>
      <c r="Y174" s="565">
        <f>IFERROR(SUM(Y170:Y172),"0")</f>
        <v>3.7800000000000002</v>
      </c>
      <c r="Z174" s="37"/>
      <c r="AA174" s="566"/>
      <c r="AB174" s="566"/>
      <c r="AC174" s="566"/>
    </row>
    <row r="175" spans="1:68" ht="14.25" customHeight="1" x14ac:dyDescent="0.25">
      <c r="A175" s="575" t="s">
        <v>296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72</v>
      </c>
      <c r="Q177" s="578"/>
      <c r="R177" s="578"/>
      <c r="S177" s="578"/>
      <c r="T177" s="578"/>
      <c r="U177" s="578"/>
      <c r="V177" s="579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72</v>
      </c>
      <c r="Q178" s="578"/>
      <c r="R178" s="578"/>
      <c r="S178" s="578"/>
      <c r="T178" s="578"/>
      <c r="U178" s="578"/>
      <c r="V178" s="579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299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103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72</v>
      </c>
      <c r="Q183" s="578"/>
      <c r="R183" s="578"/>
      <c r="S183" s="578"/>
      <c r="T183" s="578"/>
      <c r="U183" s="578"/>
      <c r="V183" s="579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72</v>
      </c>
      <c r="Q184" s="578"/>
      <c r="R184" s="578"/>
      <c r="S184" s="578"/>
      <c r="T184" s="578"/>
      <c r="U184" s="578"/>
      <c r="V184" s="579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139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70</v>
      </c>
      <c r="X186" s="563">
        <v>32.4</v>
      </c>
      <c r="Y186" s="564">
        <f>IFERROR(IF(X186="",0,CEILING((X186/$H186),1)*$H186),"")</f>
        <v>32.400000000000006</v>
      </c>
      <c r="Z186" s="36">
        <f>IFERROR(IF(Y186=0,"",ROUNDUP(Y186/H186,0)*0.01898),"")</f>
        <v>5.6940000000000004E-2</v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33.704999999999991</v>
      </c>
      <c r="BN186" s="64">
        <f>IFERROR(Y186*I186/H186,"0")</f>
        <v>33.705000000000005</v>
      </c>
      <c r="BO186" s="64">
        <f>IFERROR(1/J186*(X186/H186),"0")</f>
        <v>4.6874999999999993E-2</v>
      </c>
      <c r="BP186" s="64">
        <f>IFERROR(1/J186*(Y186/H186),"0")</f>
        <v>4.6875000000000007E-2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72</v>
      </c>
      <c r="Q188" s="578"/>
      <c r="R188" s="578"/>
      <c r="S188" s="578"/>
      <c r="T188" s="578"/>
      <c r="U188" s="578"/>
      <c r="V188" s="579"/>
      <c r="W188" s="37" t="s">
        <v>73</v>
      </c>
      <c r="X188" s="565">
        <f>IFERROR(X186/H186,"0")+IFERROR(X187/H187,"0")</f>
        <v>2.9999999999999996</v>
      </c>
      <c r="Y188" s="565">
        <f>IFERROR(Y186/H186,"0")+IFERROR(Y187/H187,"0")</f>
        <v>3.0000000000000004</v>
      </c>
      <c r="Z188" s="565">
        <f>IFERROR(IF(Z186="",0,Z186),"0")+IFERROR(IF(Z187="",0,Z187),"0")</f>
        <v>5.6940000000000004E-2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72</v>
      </c>
      <c r="Q189" s="578"/>
      <c r="R189" s="578"/>
      <c r="S189" s="578"/>
      <c r="T189" s="578"/>
      <c r="U189" s="578"/>
      <c r="V189" s="579"/>
      <c r="W189" s="37" t="s">
        <v>70</v>
      </c>
      <c r="X189" s="565">
        <f>IFERROR(SUM(X186:X187),"0")</f>
        <v>32.4</v>
      </c>
      <c r="Y189" s="565">
        <f>IFERROR(SUM(Y186:Y187),"0")</f>
        <v>32.400000000000006</v>
      </c>
      <c r="Z189" s="37"/>
      <c r="AA189" s="566"/>
      <c r="AB189" s="566"/>
      <c r="AC189" s="566"/>
    </row>
    <row r="190" spans="1:68" ht="14.25" customHeight="1" x14ac:dyDescent="0.25">
      <c r="A190" s="575" t="s">
        <v>64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70</v>
      </c>
      <c r="X191" s="563">
        <v>27</v>
      </c>
      <c r="Y191" s="564">
        <f t="shared" ref="Y191:Y198" si="26">IFERROR(IF(X191="",0,CEILING((X191/$H191),1)*$H191),"")</f>
        <v>27</v>
      </c>
      <c r="Z191" s="36">
        <f>IFERROR(IF(Y191=0,"",ROUNDUP(Y191/H191,0)*0.00902),"")</f>
        <v>4.5100000000000001E-2</v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28.049999999999997</v>
      </c>
      <c r="BN191" s="64">
        <f t="shared" ref="BN191:BN198" si="28">IFERROR(Y191*I191/H191,"0")</f>
        <v>28.049999999999997</v>
      </c>
      <c r="BO191" s="64">
        <f t="shared" ref="BO191:BO198" si="29">IFERROR(1/J191*(X191/H191),"0")</f>
        <v>3.787878787878788E-2</v>
      </c>
      <c r="BP191" s="64">
        <f t="shared" ref="BP191:BP198" si="30">IFERROR(1/J191*(Y191/H191),"0")</f>
        <v>3.787878787878788E-2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70</v>
      </c>
      <c r="X192" s="563">
        <v>27</v>
      </c>
      <c r="Y192" s="564">
        <f t="shared" si="26"/>
        <v>27</v>
      </c>
      <c r="Z192" s="36">
        <f>IFERROR(IF(Y192=0,"",ROUNDUP(Y192/H192,0)*0.00902),"")</f>
        <v>4.5100000000000001E-2</v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28.049999999999997</v>
      </c>
      <c r="BN192" s="64">
        <f t="shared" si="28"/>
        <v>28.049999999999997</v>
      </c>
      <c r="BO192" s="64">
        <f t="shared" si="29"/>
        <v>3.787878787878788E-2</v>
      </c>
      <c r="BP192" s="64">
        <f t="shared" si="30"/>
        <v>3.787878787878788E-2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70</v>
      </c>
      <c r="X193" s="563">
        <v>27</v>
      </c>
      <c r="Y193" s="564">
        <f t="shared" si="26"/>
        <v>27</v>
      </c>
      <c r="Z193" s="36">
        <f>IFERROR(IF(Y193=0,"",ROUNDUP(Y193/H193,0)*0.00902),"")</f>
        <v>4.5100000000000001E-2</v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28.049999999999997</v>
      </c>
      <c r="BN193" s="64">
        <f t="shared" si="28"/>
        <v>28.049999999999997</v>
      </c>
      <c r="BO193" s="64">
        <f t="shared" si="29"/>
        <v>3.787878787878788E-2</v>
      </c>
      <c r="BP193" s="64">
        <f t="shared" si="30"/>
        <v>3.787878787878788E-2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70</v>
      </c>
      <c r="X194" s="563">
        <v>27</v>
      </c>
      <c r="Y194" s="564">
        <f t="shared" si="26"/>
        <v>27</v>
      </c>
      <c r="Z194" s="36">
        <f>IFERROR(IF(Y194=0,"",ROUNDUP(Y194/H194,0)*0.00902),"")</f>
        <v>4.5100000000000001E-2</v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28.049999999999997</v>
      </c>
      <c r="BN194" s="64">
        <f t="shared" si="28"/>
        <v>28.049999999999997</v>
      </c>
      <c r="BO194" s="64">
        <f t="shared" si="29"/>
        <v>3.787878787878788E-2</v>
      </c>
      <c r="BP194" s="64">
        <f t="shared" si="30"/>
        <v>3.787878787878788E-2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70</v>
      </c>
      <c r="X195" s="563">
        <v>9</v>
      </c>
      <c r="Y195" s="564">
        <f t="shared" si="26"/>
        <v>9</v>
      </c>
      <c r="Z195" s="36">
        <f>IFERROR(IF(Y195=0,"",ROUNDUP(Y195/H195,0)*0.00502),"")</f>
        <v>2.5100000000000001E-2</v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9.65</v>
      </c>
      <c r="BN195" s="64">
        <f t="shared" si="28"/>
        <v>9.65</v>
      </c>
      <c r="BO195" s="64">
        <f t="shared" si="29"/>
        <v>2.1367521367521368E-2</v>
      </c>
      <c r="BP195" s="64">
        <f t="shared" si="30"/>
        <v>2.1367521367521368E-2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70</v>
      </c>
      <c r="X196" s="563">
        <v>9</v>
      </c>
      <c r="Y196" s="564">
        <f t="shared" si="26"/>
        <v>9</v>
      </c>
      <c r="Z196" s="36">
        <f>IFERROR(IF(Y196=0,"",ROUNDUP(Y196/H196,0)*0.00502),"")</f>
        <v>2.5100000000000001E-2</v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9.4999999999999982</v>
      </c>
      <c r="BN196" s="64">
        <f t="shared" si="28"/>
        <v>9.4999999999999982</v>
      </c>
      <c r="BO196" s="64">
        <f t="shared" si="29"/>
        <v>2.1367521367521368E-2</v>
      </c>
      <c r="BP196" s="64">
        <f t="shared" si="30"/>
        <v>2.1367521367521368E-2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70</v>
      </c>
      <c r="X197" s="563">
        <v>9</v>
      </c>
      <c r="Y197" s="564">
        <f t="shared" si="26"/>
        <v>9</v>
      </c>
      <c r="Z197" s="36">
        <f>IFERROR(IF(Y197=0,"",ROUNDUP(Y197/H197,0)*0.00502),"")</f>
        <v>2.5100000000000001E-2</v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9.4999999999999982</v>
      </c>
      <c r="BN197" s="64">
        <f t="shared" si="28"/>
        <v>9.4999999999999982</v>
      </c>
      <c r="BO197" s="64">
        <f t="shared" si="29"/>
        <v>2.1367521367521368E-2</v>
      </c>
      <c r="BP197" s="64">
        <f t="shared" si="30"/>
        <v>2.1367521367521368E-2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70</v>
      </c>
      <c r="X198" s="563">
        <v>9</v>
      </c>
      <c r="Y198" s="564">
        <f t="shared" si="26"/>
        <v>9</v>
      </c>
      <c r="Z198" s="36">
        <f>IFERROR(IF(Y198=0,"",ROUNDUP(Y198/H198,0)*0.00502),"")</f>
        <v>2.5100000000000001E-2</v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9.4999999999999982</v>
      </c>
      <c r="BN198" s="64">
        <f t="shared" si="28"/>
        <v>9.4999999999999982</v>
      </c>
      <c r="BO198" s="64">
        <f t="shared" si="29"/>
        <v>2.1367521367521368E-2</v>
      </c>
      <c r="BP198" s="64">
        <f t="shared" si="30"/>
        <v>2.1367521367521368E-2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72</v>
      </c>
      <c r="Q199" s="578"/>
      <c r="R199" s="578"/>
      <c r="S199" s="578"/>
      <c r="T199" s="578"/>
      <c r="U199" s="578"/>
      <c r="V199" s="579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40</v>
      </c>
      <c r="Y199" s="565">
        <f>IFERROR(Y191/H191,"0")+IFERROR(Y192/H192,"0")+IFERROR(Y193/H193,"0")+IFERROR(Y194/H194,"0")+IFERROR(Y195/H195,"0")+IFERROR(Y196/H196,"0")+IFERROR(Y197/H197,"0")+IFERROR(Y198/H198,"0")</f>
        <v>40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0.28080000000000005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72</v>
      </c>
      <c r="Q200" s="578"/>
      <c r="R200" s="578"/>
      <c r="S200" s="578"/>
      <c r="T200" s="578"/>
      <c r="U200" s="578"/>
      <c r="V200" s="579"/>
      <c r="W200" s="37" t="s">
        <v>70</v>
      </c>
      <c r="X200" s="565">
        <f>IFERROR(SUM(X191:X198),"0")</f>
        <v>144</v>
      </c>
      <c r="Y200" s="565">
        <f>IFERROR(SUM(Y191:Y198),"0")</f>
        <v>144</v>
      </c>
      <c r="Z200" s="37"/>
      <c r="AA200" s="566"/>
      <c r="AB200" s="566"/>
      <c r="AC200" s="566"/>
    </row>
    <row r="201" spans="1:68" ht="14.25" customHeight="1" x14ac:dyDescent="0.25">
      <c r="A201" s="575" t="s">
        <v>74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70</v>
      </c>
      <c r="X202" s="563">
        <v>24.3</v>
      </c>
      <c r="Y202" s="564">
        <f t="shared" ref="Y202:Y210" si="31">IFERROR(IF(X202="",0,CEILING((X202/$H202),1)*$H202),"")</f>
        <v>24.299999999999997</v>
      </c>
      <c r="Z202" s="36">
        <f>IFERROR(IF(Y202=0,"",ROUNDUP(Y202/H202,0)*0.01898),"")</f>
        <v>5.6940000000000004E-2</v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25.856999999999999</v>
      </c>
      <c r="BN202" s="64">
        <f t="shared" ref="BN202:BN210" si="33">IFERROR(Y202*I202/H202,"0")</f>
        <v>25.856999999999996</v>
      </c>
      <c r="BO202" s="64">
        <f t="shared" ref="BO202:BO210" si="34">IFERROR(1/J202*(X202/H202),"0")</f>
        <v>4.6875E-2</v>
      </c>
      <c r="BP202" s="64">
        <f t="shared" ref="BP202:BP210" si="35">IFERROR(1/J202*(Y202/H202),"0")</f>
        <v>4.6875E-2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70</v>
      </c>
      <c r="X203" s="563">
        <v>24.3</v>
      </c>
      <c r="Y203" s="564">
        <f t="shared" si="31"/>
        <v>24.299999999999997</v>
      </c>
      <c r="Z203" s="36">
        <f>IFERROR(IF(Y203=0,"",ROUNDUP(Y203/H203,0)*0.01898),"")</f>
        <v>5.6940000000000004E-2</v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25.803000000000004</v>
      </c>
      <c r="BN203" s="64">
        <f t="shared" si="33"/>
        <v>25.803000000000001</v>
      </c>
      <c r="BO203" s="64">
        <f t="shared" si="34"/>
        <v>4.6875E-2</v>
      </c>
      <c r="BP203" s="64">
        <f t="shared" si="35"/>
        <v>4.6875E-2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70</v>
      </c>
      <c r="X204" s="563">
        <v>24.3</v>
      </c>
      <c r="Y204" s="564">
        <f t="shared" si="31"/>
        <v>26.099999999999998</v>
      </c>
      <c r="Z204" s="36">
        <f>IFERROR(IF(Y204=0,"",ROUNDUP(Y204/H204,0)*0.01898),"")</f>
        <v>5.6940000000000004E-2</v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25.749620689655174</v>
      </c>
      <c r="BN204" s="64">
        <f t="shared" si="33"/>
        <v>27.656999999999996</v>
      </c>
      <c r="BO204" s="64">
        <f t="shared" si="34"/>
        <v>4.3642241379310352E-2</v>
      </c>
      <c r="BP204" s="64">
        <f t="shared" si="35"/>
        <v>4.6875E-2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70</v>
      </c>
      <c r="X205" s="563">
        <v>4.8</v>
      </c>
      <c r="Y205" s="564">
        <f t="shared" si="31"/>
        <v>4.8</v>
      </c>
      <c r="Z205" s="36">
        <f t="shared" ref="Z205:Z210" si="36">IFERROR(IF(Y205=0,"",ROUNDUP(Y205/H205,0)*0.00651),"")</f>
        <v>1.302E-2</v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5.34</v>
      </c>
      <c r="BN205" s="64">
        <f t="shared" si="33"/>
        <v>5.34</v>
      </c>
      <c r="BO205" s="64">
        <f t="shared" si="34"/>
        <v>1.098901098901099E-2</v>
      </c>
      <c r="BP205" s="64">
        <f t="shared" si="35"/>
        <v>1.098901098901099E-2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70</v>
      </c>
      <c r="X207" s="563">
        <v>4.8</v>
      </c>
      <c r="Y207" s="564">
        <f t="shared" si="31"/>
        <v>4.8</v>
      </c>
      <c r="Z207" s="36">
        <f t="shared" si="36"/>
        <v>1.302E-2</v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5.3040000000000003</v>
      </c>
      <c r="BN207" s="64">
        <f t="shared" si="33"/>
        <v>5.3040000000000003</v>
      </c>
      <c r="BO207" s="64">
        <f t="shared" si="34"/>
        <v>1.098901098901099E-2</v>
      </c>
      <c r="BP207" s="64">
        <f t="shared" si="35"/>
        <v>1.098901098901099E-2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70</v>
      </c>
      <c r="X208" s="563">
        <v>4.8</v>
      </c>
      <c r="Y208" s="564">
        <f t="shared" si="31"/>
        <v>4.8</v>
      </c>
      <c r="Z208" s="36">
        <f t="shared" si="36"/>
        <v>1.302E-2</v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5.3040000000000003</v>
      </c>
      <c r="BN208" s="64">
        <f t="shared" si="33"/>
        <v>5.3040000000000003</v>
      </c>
      <c r="BO208" s="64">
        <f t="shared" si="34"/>
        <v>1.098901098901099E-2</v>
      </c>
      <c r="BP208" s="64">
        <f t="shared" si="35"/>
        <v>1.098901098901099E-2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70</v>
      </c>
      <c r="X209" s="563">
        <v>4.8</v>
      </c>
      <c r="Y209" s="564">
        <f t="shared" si="31"/>
        <v>4.8</v>
      </c>
      <c r="Z209" s="36">
        <f t="shared" si="36"/>
        <v>1.302E-2</v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5.3040000000000003</v>
      </c>
      <c r="BN209" s="64">
        <f t="shared" si="33"/>
        <v>5.3040000000000003</v>
      </c>
      <c r="BO209" s="64">
        <f t="shared" si="34"/>
        <v>1.098901098901099E-2</v>
      </c>
      <c r="BP209" s="64">
        <f t="shared" si="35"/>
        <v>1.098901098901099E-2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70</v>
      </c>
      <c r="X210" s="563">
        <v>4.8</v>
      </c>
      <c r="Y210" s="564">
        <f t="shared" si="31"/>
        <v>4.8</v>
      </c>
      <c r="Z210" s="36">
        <f t="shared" si="36"/>
        <v>1.302E-2</v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5.3159999999999998</v>
      </c>
      <c r="BN210" s="64">
        <f t="shared" si="33"/>
        <v>5.3159999999999998</v>
      </c>
      <c r="BO210" s="64">
        <f t="shared" si="34"/>
        <v>1.098901098901099E-2</v>
      </c>
      <c r="BP210" s="64">
        <f t="shared" si="35"/>
        <v>1.098901098901099E-2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72</v>
      </c>
      <c r="Q211" s="578"/>
      <c r="R211" s="578"/>
      <c r="S211" s="578"/>
      <c r="T211" s="578"/>
      <c r="U211" s="578"/>
      <c r="V211" s="579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18.793103448275865</v>
      </c>
      <c r="Y211" s="565">
        <f>IFERROR(Y202/H202,"0")+IFERROR(Y203/H203,"0")+IFERROR(Y204/H204,"0")+IFERROR(Y205/H205,"0")+IFERROR(Y206/H206,"0")+IFERROR(Y207/H207,"0")+IFERROR(Y208/H208,"0")+IFERROR(Y209/H209,"0")+IFERROR(Y210/H210,"0")</f>
        <v>19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0.23592000000000005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72</v>
      </c>
      <c r="Q212" s="578"/>
      <c r="R212" s="578"/>
      <c r="S212" s="578"/>
      <c r="T212" s="578"/>
      <c r="U212" s="578"/>
      <c r="V212" s="579"/>
      <c r="W212" s="37" t="s">
        <v>70</v>
      </c>
      <c r="X212" s="565">
        <f>IFERROR(SUM(X202:X210),"0")</f>
        <v>96.899999999999991</v>
      </c>
      <c r="Y212" s="565">
        <f>IFERROR(SUM(Y202:Y210),"0")</f>
        <v>98.699999999999974</v>
      </c>
      <c r="Z212" s="37"/>
      <c r="AA212" s="566"/>
      <c r="AB212" s="566"/>
      <c r="AC212" s="566"/>
    </row>
    <row r="213" spans="1:68" ht="14.25" customHeight="1" x14ac:dyDescent="0.25">
      <c r="A213" s="575" t="s">
        <v>174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72</v>
      </c>
      <c r="Q216" s="578"/>
      <c r="R216" s="578"/>
      <c r="S216" s="578"/>
      <c r="T216" s="578"/>
      <c r="U216" s="578"/>
      <c r="V216" s="579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72</v>
      </c>
      <c r="Q217" s="578"/>
      <c r="R217" s="578"/>
      <c r="S217" s="578"/>
      <c r="T217" s="578"/>
      <c r="U217" s="578"/>
      <c r="V217" s="579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customHeight="1" x14ac:dyDescent="0.25">
      <c r="A218" s="580" t="s">
        <v>360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103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72</v>
      </c>
      <c r="Q227" s="578"/>
      <c r="R227" s="578"/>
      <c r="S227" s="578"/>
      <c r="T227" s="578"/>
      <c r="U227" s="578"/>
      <c r="V227" s="579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72</v>
      </c>
      <c r="Q228" s="578"/>
      <c r="R228" s="578"/>
      <c r="S228" s="578"/>
      <c r="T228" s="578"/>
      <c r="U228" s="578"/>
      <c r="V228" s="579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customHeight="1" x14ac:dyDescent="0.25">
      <c r="A229" s="575" t="s">
        <v>139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70</v>
      </c>
      <c r="X230" s="563">
        <v>19.8</v>
      </c>
      <c r="Y230" s="564">
        <f>IFERROR(IF(X230="",0,CEILING((X230/$H230),1)*$H230),"")</f>
        <v>19.8</v>
      </c>
      <c r="Z230" s="36">
        <f>IFERROR(IF(Y230=0,"",ROUNDUP(Y230/H230,0)*0.00502),"")</f>
        <v>5.0200000000000002E-2</v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20.800000000000004</v>
      </c>
      <c r="BN230" s="64">
        <f>IFERROR(Y230*I230/H230,"0")</f>
        <v>20.800000000000004</v>
      </c>
      <c r="BO230" s="64">
        <f>IFERROR(1/J230*(X230/H230),"0")</f>
        <v>4.2735042735042736E-2</v>
      </c>
      <c r="BP230" s="64">
        <f>IFERROR(1/J230*(Y230/H230),"0")</f>
        <v>4.2735042735042736E-2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72</v>
      </c>
      <c r="Q232" s="578"/>
      <c r="R232" s="578"/>
      <c r="S232" s="578"/>
      <c r="T232" s="578"/>
      <c r="U232" s="578"/>
      <c r="V232" s="579"/>
      <c r="W232" s="37" t="s">
        <v>73</v>
      </c>
      <c r="X232" s="565">
        <f>IFERROR(X230/H230,"0")+IFERROR(X231/H231,"0")</f>
        <v>10</v>
      </c>
      <c r="Y232" s="565">
        <f>IFERROR(Y230/H230,"0")+IFERROR(Y231/H231,"0")</f>
        <v>10</v>
      </c>
      <c r="Z232" s="565">
        <f>IFERROR(IF(Z230="",0,Z230),"0")+IFERROR(IF(Z231="",0,Z231),"0")</f>
        <v>5.0200000000000002E-2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72</v>
      </c>
      <c r="Q233" s="578"/>
      <c r="R233" s="578"/>
      <c r="S233" s="578"/>
      <c r="T233" s="578"/>
      <c r="U233" s="578"/>
      <c r="V233" s="579"/>
      <c r="W233" s="37" t="s">
        <v>70</v>
      </c>
      <c r="X233" s="565">
        <f>IFERROR(SUM(X230:X231),"0")</f>
        <v>19.8</v>
      </c>
      <c r="Y233" s="565">
        <f>IFERROR(SUM(Y230:Y231),"0")</f>
        <v>19.8</v>
      </c>
      <c r="Z233" s="37"/>
      <c r="AA233" s="566"/>
      <c r="AB233" s="566"/>
      <c r="AC233" s="566"/>
    </row>
    <row r="234" spans="1:68" ht="14.25" customHeight="1" x14ac:dyDescent="0.25">
      <c r="A234" s="575" t="s">
        <v>383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72" t="s">
        <v>386</v>
      </c>
      <c r="Q235" s="568"/>
      <c r="R235" s="568"/>
      <c r="S235" s="568"/>
      <c r="T235" s="569"/>
      <c r="U235" s="34"/>
      <c r="V235" s="34"/>
      <c r="W235" s="35" t="s">
        <v>70</v>
      </c>
      <c r="X235" s="563">
        <v>1.2</v>
      </c>
      <c r="Y235" s="564">
        <f>IFERROR(IF(X235="",0,CEILING((X235/$H235),1)*$H235),"")</f>
        <v>1.8</v>
      </c>
      <c r="Z235" s="36">
        <f>IFERROR(IF(Y235=0,"",ROUNDUP(Y235/H235,0)*0.0059),"")</f>
        <v>5.8999999999999999E-3</v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1.3166666666666667</v>
      </c>
      <c r="BN235" s="64">
        <f>IFERROR(Y235*I235/H235,"0")</f>
        <v>1.9750000000000001</v>
      </c>
      <c r="BO235" s="64">
        <f>IFERROR(1/J235*(X235/H235),"0")</f>
        <v>3.0864197530864196E-3</v>
      </c>
      <c r="BP235" s="64">
        <f>IFERROR(1/J235*(Y235/H235),"0")</f>
        <v>4.6296296296296294E-3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72</v>
      </c>
      <c r="Q236" s="578"/>
      <c r="R236" s="578"/>
      <c r="S236" s="578"/>
      <c r="T236" s="578"/>
      <c r="U236" s="578"/>
      <c r="V236" s="579"/>
      <c r="W236" s="37" t="s">
        <v>73</v>
      </c>
      <c r="X236" s="565">
        <f>IFERROR(X235/H235,"0")</f>
        <v>0.66666666666666663</v>
      </c>
      <c r="Y236" s="565">
        <f>IFERROR(Y235/H235,"0")</f>
        <v>1</v>
      </c>
      <c r="Z236" s="565">
        <f>IFERROR(IF(Z235="",0,Z235),"0")</f>
        <v>5.8999999999999999E-3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72</v>
      </c>
      <c r="Q237" s="578"/>
      <c r="R237" s="578"/>
      <c r="S237" s="578"/>
      <c r="T237" s="578"/>
      <c r="U237" s="578"/>
      <c r="V237" s="579"/>
      <c r="W237" s="37" t="s">
        <v>70</v>
      </c>
      <c r="X237" s="565">
        <f>IFERROR(SUM(X235:X235),"0")</f>
        <v>1.2</v>
      </c>
      <c r="Y237" s="565">
        <f>IFERROR(SUM(Y235:Y235),"0")</f>
        <v>1.8</v>
      </c>
      <c r="Z237" s="37"/>
      <c r="AA237" s="566"/>
      <c r="AB237" s="566"/>
      <c r="AC237" s="566"/>
    </row>
    <row r="238" spans="1:68" ht="14.25" customHeight="1" x14ac:dyDescent="0.25">
      <c r="A238" s="575" t="s">
        <v>388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0" t="s">
        <v>394</v>
      </c>
      <c r="Q240" s="568"/>
      <c r="R240" s="568"/>
      <c r="S240" s="568"/>
      <c r="T240" s="569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395</v>
      </c>
      <c r="B241" s="54" t="s">
        <v>396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70</v>
      </c>
      <c r="X241" s="563">
        <v>0.9</v>
      </c>
      <c r="Y241" s="564">
        <f>IFERROR(IF(X241="",0,CEILING((X241/$H241),1)*$H241),"")</f>
        <v>0.9</v>
      </c>
      <c r="Z241" s="36">
        <f>IFERROR(IF(Y241=0,"",ROUNDUP(Y241/H241,0)*0.0059),"")</f>
        <v>5.8999999999999999E-3</v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1.0900000000000001</v>
      </c>
      <c r="BN241" s="64">
        <f>IFERROR(Y241*I241/H241,"0")</f>
        <v>1.0900000000000001</v>
      </c>
      <c r="BO241" s="64">
        <f>IFERROR(1/J241*(X241/H241),"0")</f>
        <v>4.6296296296296294E-3</v>
      </c>
      <c r="BP241" s="64">
        <f>IFERROR(1/J241*(Y241/H241),"0")</f>
        <v>4.6296296296296294E-3</v>
      </c>
    </row>
    <row r="242" spans="1:68" ht="27" customHeight="1" x14ac:dyDescent="0.25">
      <c r="A242" s="54" t="s">
        <v>397</v>
      </c>
      <c r="B242" s="54" t="s">
        <v>398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70</v>
      </c>
      <c r="X242" s="563">
        <v>0.9</v>
      </c>
      <c r="Y242" s="564">
        <f>IFERROR(IF(X242="",0,CEILING((X242/$H242),1)*$H242),"")</f>
        <v>0.99</v>
      </c>
      <c r="Z242" s="36">
        <f>IFERROR(IF(Y242=0,"",ROUNDUP(Y242/H242,0)*0.0059),"")</f>
        <v>5.8999999999999999E-3</v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1.0727272727272728</v>
      </c>
      <c r="BN242" s="64">
        <f>IFERROR(Y242*I242/H242,"0")</f>
        <v>1.18</v>
      </c>
      <c r="BO242" s="64">
        <f>IFERROR(1/J242*(X242/H242),"0")</f>
        <v>4.2087542087542087E-3</v>
      </c>
      <c r="BP242" s="64">
        <f>IFERROR(1/J242*(Y242/H242),"0")</f>
        <v>4.6296296296296294E-3</v>
      </c>
    </row>
    <row r="243" spans="1:68" ht="27" customHeight="1" x14ac:dyDescent="0.25">
      <c r="A243" s="54" t="s">
        <v>399</v>
      </c>
      <c r="B243" s="54" t="s">
        <v>400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70</v>
      </c>
      <c r="X243" s="563">
        <v>0.9</v>
      </c>
      <c r="Y243" s="564">
        <f>IFERROR(IF(X243="",0,CEILING((X243/$H243),1)*$H243),"")</f>
        <v>0.99</v>
      </c>
      <c r="Z243" s="36">
        <f>IFERROR(IF(Y243=0,"",ROUNDUP(Y243/H243,0)*0.0059),"")</f>
        <v>5.8999999999999999E-3</v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1.0727272727272728</v>
      </c>
      <c r="BN243" s="64">
        <f>IFERROR(Y243*I243/H243,"0")</f>
        <v>1.18</v>
      </c>
      <c r="BO243" s="64">
        <f>IFERROR(1/J243*(X243/H243),"0")</f>
        <v>4.2087542087542087E-3</v>
      </c>
      <c r="BP243" s="64">
        <f>IFERROR(1/J243*(Y243/H243),"0")</f>
        <v>4.6296296296296294E-3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72</v>
      </c>
      <c r="Q244" s="578"/>
      <c r="R244" s="578"/>
      <c r="S244" s="578"/>
      <c r="T244" s="578"/>
      <c r="U244" s="578"/>
      <c r="V244" s="579"/>
      <c r="W244" s="37" t="s">
        <v>73</v>
      </c>
      <c r="X244" s="565">
        <f>IFERROR(X239/H239,"0")+IFERROR(X240/H240,"0")+IFERROR(X241/H241,"0")+IFERROR(X242/H242,"0")+IFERROR(X243/H243,"0")</f>
        <v>2.8181818181818183</v>
      </c>
      <c r="Y244" s="565">
        <f>IFERROR(Y239/H239,"0")+IFERROR(Y240/H240,"0")+IFERROR(Y241/H241,"0")+IFERROR(Y242/H242,"0")+IFERROR(Y243/H243,"0")</f>
        <v>3</v>
      </c>
      <c r="Z244" s="565">
        <f>IFERROR(IF(Z239="",0,Z239),"0")+IFERROR(IF(Z240="",0,Z240),"0")+IFERROR(IF(Z241="",0,Z241),"0")+IFERROR(IF(Z242="",0,Z242),"0")+IFERROR(IF(Z243="",0,Z243),"0")</f>
        <v>1.77E-2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72</v>
      </c>
      <c r="Q245" s="578"/>
      <c r="R245" s="578"/>
      <c r="S245" s="578"/>
      <c r="T245" s="578"/>
      <c r="U245" s="578"/>
      <c r="V245" s="579"/>
      <c r="W245" s="37" t="s">
        <v>70</v>
      </c>
      <c r="X245" s="565">
        <f>IFERROR(SUM(X239:X243),"0")</f>
        <v>2.7</v>
      </c>
      <c r="Y245" s="565">
        <f>IFERROR(SUM(Y239:Y243),"0")</f>
        <v>2.88</v>
      </c>
      <c r="Z245" s="37"/>
      <c r="AA245" s="566"/>
      <c r="AB245" s="566"/>
      <c r="AC245" s="566"/>
    </row>
    <row r="246" spans="1:68" ht="16.5" customHeight="1" x14ac:dyDescent="0.25">
      <c r="A246" s="580" t="s">
        <v>401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103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402</v>
      </c>
      <c r="B248" s="54" t="s">
        <v>403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70</v>
      </c>
      <c r="X248" s="563">
        <v>108</v>
      </c>
      <c r="Y248" s="564">
        <f>IFERROR(IF(X248="",0,CEILING((X248/$H248),1)*$H248),"")</f>
        <v>108</v>
      </c>
      <c r="Z248" s="36">
        <f>IFERROR(IF(Y248=0,"",ROUNDUP(Y248/H248,0)*0.01898),"")</f>
        <v>0.1898</v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112.34999999999998</v>
      </c>
      <c r="BN248" s="64">
        <f>IFERROR(Y248*I248/H248,"0")</f>
        <v>112.34999999999998</v>
      </c>
      <c r="BO248" s="64">
        <f>IFERROR(1/J248*(X248/H248),"0")</f>
        <v>0.15625</v>
      </c>
      <c r="BP248" s="64">
        <f>IFERROR(1/J248*(Y248/H248),"0")</f>
        <v>0.15625</v>
      </c>
    </row>
    <row r="249" spans="1:68" ht="27" customHeight="1" x14ac:dyDescent="0.25">
      <c r="A249" s="54" t="s">
        <v>405</v>
      </c>
      <c r="B249" s="54" t="s">
        <v>406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70</v>
      </c>
      <c r="X249" s="563">
        <v>216</v>
      </c>
      <c r="Y249" s="564">
        <f>IFERROR(IF(X249="",0,CEILING((X249/$H249),1)*$H249),"")</f>
        <v>216</v>
      </c>
      <c r="Z249" s="36">
        <f>IFERROR(IF(Y249=0,"",ROUNDUP(Y249/H249,0)*0.01898),"")</f>
        <v>0.37959999999999999</v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224.69999999999996</v>
      </c>
      <c r="BN249" s="64">
        <f>IFERROR(Y249*I249/H249,"0")</f>
        <v>224.69999999999996</v>
      </c>
      <c r="BO249" s="64">
        <f>IFERROR(1/J249*(X249/H249),"0")</f>
        <v>0.3125</v>
      </c>
      <c r="BP249" s="64">
        <f>IFERROR(1/J249*(Y249/H249),"0")</f>
        <v>0.3125</v>
      </c>
    </row>
    <row r="250" spans="1:68" ht="37.5" customHeight="1" x14ac:dyDescent="0.25">
      <c r="A250" s="54" t="s">
        <v>408</v>
      </c>
      <c r="B250" s="54" t="s">
        <v>409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70</v>
      </c>
      <c r="X250" s="563">
        <v>64.8</v>
      </c>
      <c r="Y250" s="564">
        <f>IFERROR(IF(X250="",0,CEILING((X250/$H250),1)*$H250),"")</f>
        <v>64.800000000000011</v>
      </c>
      <c r="Z250" s="36">
        <f>IFERROR(IF(Y250=0,"",ROUNDUP(Y250/H250,0)*0.01898),"")</f>
        <v>0.11388000000000001</v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67.409999999999982</v>
      </c>
      <c r="BN250" s="64">
        <f>IFERROR(Y250*I250/H250,"0")</f>
        <v>67.410000000000011</v>
      </c>
      <c r="BO250" s="64">
        <f>IFERROR(1/J250*(X250/H250),"0")</f>
        <v>9.3749999999999986E-2</v>
      </c>
      <c r="BP250" s="64">
        <f>IFERROR(1/J250*(Y250/H250),"0")</f>
        <v>9.3750000000000014E-2</v>
      </c>
    </row>
    <row r="251" spans="1:68" ht="27" customHeight="1" x14ac:dyDescent="0.25">
      <c r="A251" s="54" t="s">
        <v>411</v>
      </c>
      <c r="B251" s="54" t="s">
        <v>412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414</v>
      </c>
      <c r="B252" s="54" t="s">
        <v>415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70</v>
      </c>
      <c r="X252" s="563">
        <v>20</v>
      </c>
      <c r="Y252" s="564">
        <f>IFERROR(IF(X252="",0,CEILING((X252/$H252),1)*$H252),"")</f>
        <v>20</v>
      </c>
      <c r="Z252" s="36">
        <f>IFERROR(IF(Y252=0,"",ROUNDUP(Y252/H252,0)*0.00902),"")</f>
        <v>4.5100000000000001E-2</v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21.05</v>
      </c>
      <c r="BN252" s="64">
        <f>IFERROR(Y252*I252/H252,"0")</f>
        <v>21.05</v>
      </c>
      <c r="BO252" s="64">
        <f>IFERROR(1/J252*(X252/H252),"0")</f>
        <v>3.787878787878788E-2</v>
      </c>
      <c r="BP252" s="64">
        <f>IFERROR(1/J252*(Y252/H252),"0")</f>
        <v>3.787878787878788E-2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72</v>
      </c>
      <c r="Q253" s="578"/>
      <c r="R253" s="578"/>
      <c r="S253" s="578"/>
      <c r="T253" s="578"/>
      <c r="U253" s="578"/>
      <c r="V253" s="579"/>
      <c r="W253" s="37" t="s">
        <v>73</v>
      </c>
      <c r="X253" s="565">
        <f>IFERROR(X248/H248,"0")+IFERROR(X249/H249,"0")+IFERROR(X250/H250,"0")+IFERROR(X251/H251,"0")+IFERROR(X252/H252,"0")</f>
        <v>41</v>
      </c>
      <c r="Y253" s="565">
        <f>IFERROR(Y248/H248,"0")+IFERROR(Y249/H249,"0")+IFERROR(Y250/H250,"0")+IFERROR(Y251/H251,"0")+IFERROR(Y252/H252,"0")</f>
        <v>41</v>
      </c>
      <c r="Z253" s="565">
        <f>IFERROR(IF(Z248="",0,Z248),"0")+IFERROR(IF(Z249="",0,Z249),"0")+IFERROR(IF(Z250="",0,Z250),"0")+IFERROR(IF(Z251="",0,Z251),"0")+IFERROR(IF(Z252="",0,Z252),"0")</f>
        <v>0.72838000000000003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72</v>
      </c>
      <c r="Q254" s="578"/>
      <c r="R254" s="578"/>
      <c r="S254" s="578"/>
      <c r="T254" s="578"/>
      <c r="U254" s="578"/>
      <c r="V254" s="579"/>
      <c r="W254" s="37" t="s">
        <v>70</v>
      </c>
      <c r="X254" s="565">
        <f>IFERROR(SUM(X248:X252),"0")</f>
        <v>408.8</v>
      </c>
      <c r="Y254" s="565">
        <f>IFERROR(SUM(Y248:Y252),"0")</f>
        <v>408.8</v>
      </c>
      <c r="Z254" s="37"/>
      <c r="AA254" s="566"/>
      <c r="AB254" s="566"/>
      <c r="AC254" s="566"/>
    </row>
    <row r="255" spans="1:68" ht="16.5" customHeight="1" x14ac:dyDescent="0.25">
      <c r="A255" s="580" t="s">
        <v>417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103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418</v>
      </c>
      <c r="B257" s="54" t="s">
        <v>419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420</v>
      </c>
      <c r="B258" s="54" t="s">
        <v>421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423</v>
      </c>
      <c r="B259" s="54" t="s">
        <v>424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426</v>
      </c>
      <c r="B260" s="54" t="s">
        <v>427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59" t="s">
        <v>428</v>
      </c>
      <c r="Q260" s="568"/>
      <c r="R260" s="568"/>
      <c r="S260" s="568"/>
      <c r="T260" s="569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72</v>
      </c>
      <c r="Q261" s="578"/>
      <c r="R261" s="578"/>
      <c r="S261" s="578"/>
      <c r="T261" s="578"/>
      <c r="U261" s="578"/>
      <c r="V261" s="579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72</v>
      </c>
      <c r="Q262" s="578"/>
      <c r="R262" s="578"/>
      <c r="S262" s="578"/>
      <c r="T262" s="578"/>
      <c r="U262" s="578"/>
      <c r="V262" s="579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430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74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431</v>
      </c>
      <c r="B265" s="54" t="s">
        <v>432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434</v>
      </c>
      <c r="B266" s="54" t="s">
        <v>435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70</v>
      </c>
      <c r="X266" s="563">
        <v>12</v>
      </c>
      <c r="Y266" s="564">
        <f>IFERROR(IF(X266="",0,CEILING((X266/$H266),1)*$H266),"")</f>
        <v>12</v>
      </c>
      <c r="Z266" s="36">
        <f>IFERROR(IF(Y266=0,"",ROUNDUP(Y266/H266,0)*0.00651),"")</f>
        <v>3.2550000000000003E-2</v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13.260000000000002</v>
      </c>
      <c r="BN266" s="64">
        <f>IFERROR(Y266*I266/H266,"0")</f>
        <v>13.260000000000002</v>
      </c>
      <c r="BO266" s="64">
        <f>IFERROR(1/J266*(X266/H266),"0")</f>
        <v>2.7472527472527476E-2</v>
      </c>
      <c r="BP266" s="64">
        <f>IFERROR(1/J266*(Y266/H266),"0")</f>
        <v>2.7472527472527476E-2</v>
      </c>
    </row>
    <row r="267" spans="1:68" ht="37.5" customHeight="1" x14ac:dyDescent="0.25">
      <c r="A267" s="54" t="s">
        <v>437</v>
      </c>
      <c r="B267" s="54" t="s">
        <v>438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70</v>
      </c>
      <c r="X267" s="563">
        <v>12</v>
      </c>
      <c r="Y267" s="564">
        <f>IFERROR(IF(X267="",0,CEILING((X267/$H267),1)*$H267),"")</f>
        <v>12</v>
      </c>
      <c r="Z267" s="36">
        <f>IFERROR(IF(Y267=0,"",ROUNDUP(Y267/H267,0)*0.00651),"")</f>
        <v>3.2550000000000003E-2</v>
      </c>
      <c r="AA267" s="56"/>
      <c r="AB267" s="57"/>
      <c r="AC267" s="321" t="s">
        <v>439</v>
      </c>
      <c r="AG267" s="64"/>
      <c r="AJ267" s="68" t="s">
        <v>113</v>
      </c>
      <c r="AK267" s="68">
        <v>33.6</v>
      </c>
      <c r="BB267" s="322" t="s">
        <v>1</v>
      </c>
      <c r="BM267" s="64">
        <f>IFERROR(X267*I267/H267,"0")</f>
        <v>12.9</v>
      </c>
      <c r="BN267" s="64">
        <f>IFERROR(Y267*I267/H267,"0")</f>
        <v>12.9</v>
      </c>
      <c r="BO267" s="64">
        <f>IFERROR(1/J267*(X267/H267),"0")</f>
        <v>2.7472527472527476E-2</v>
      </c>
      <c r="BP267" s="64">
        <f>IFERROR(1/J267*(Y267/H267),"0")</f>
        <v>2.7472527472527476E-2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72</v>
      </c>
      <c r="Q268" s="578"/>
      <c r="R268" s="578"/>
      <c r="S268" s="578"/>
      <c r="T268" s="578"/>
      <c r="U268" s="578"/>
      <c r="V268" s="579"/>
      <c r="W268" s="37" t="s">
        <v>73</v>
      </c>
      <c r="X268" s="565">
        <f>IFERROR(X265/H265,"0")+IFERROR(X266/H266,"0")+IFERROR(X267/H267,"0")</f>
        <v>10</v>
      </c>
      <c r="Y268" s="565">
        <f>IFERROR(Y265/H265,"0")+IFERROR(Y266/H266,"0")+IFERROR(Y267/H267,"0")</f>
        <v>10</v>
      </c>
      <c r="Z268" s="565">
        <f>IFERROR(IF(Z265="",0,Z265),"0")+IFERROR(IF(Z266="",0,Z266),"0")+IFERROR(IF(Z267="",0,Z267),"0")</f>
        <v>6.5100000000000005E-2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72</v>
      </c>
      <c r="Q269" s="578"/>
      <c r="R269" s="578"/>
      <c r="S269" s="578"/>
      <c r="T269" s="578"/>
      <c r="U269" s="578"/>
      <c r="V269" s="579"/>
      <c r="W269" s="37" t="s">
        <v>70</v>
      </c>
      <c r="X269" s="565">
        <f>IFERROR(SUM(X265:X267),"0")</f>
        <v>24</v>
      </c>
      <c r="Y269" s="565">
        <f>IFERROR(SUM(Y265:Y267),"0")</f>
        <v>24</v>
      </c>
      <c r="Z269" s="37"/>
      <c r="AA269" s="566"/>
      <c r="AB269" s="566"/>
      <c r="AC269" s="566"/>
    </row>
    <row r="270" spans="1:68" ht="16.5" customHeight="1" x14ac:dyDescent="0.25">
      <c r="A270" s="580" t="s">
        <v>440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64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441</v>
      </c>
      <c r="B272" s="54" t="s">
        <v>442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70</v>
      </c>
      <c r="X272" s="563">
        <v>8.4</v>
      </c>
      <c r="Y272" s="564">
        <f>IFERROR(IF(X272="",0,CEILING((X272/$H272),1)*$H272),"")</f>
        <v>8.4</v>
      </c>
      <c r="Z272" s="36">
        <f>IFERROR(IF(Y272=0,"",ROUNDUP(Y272/H272,0)*0.00502),"")</f>
        <v>2.5100000000000001E-2</v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8.9000000000000021</v>
      </c>
      <c r="BN272" s="64">
        <f>IFERROR(Y272*I272/H272,"0")</f>
        <v>8.9000000000000021</v>
      </c>
      <c r="BO272" s="64">
        <f>IFERROR(1/J272*(X272/H272),"0")</f>
        <v>2.1367521367521368E-2</v>
      </c>
      <c r="BP272" s="64">
        <f>IFERROR(1/J272*(Y272/H272),"0")</f>
        <v>2.1367521367521368E-2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72</v>
      </c>
      <c r="Q273" s="578"/>
      <c r="R273" s="578"/>
      <c r="S273" s="578"/>
      <c r="T273" s="578"/>
      <c r="U273" s="578"/>
      <c r="V273" s="579"/>
      <c r="W273" s="37" t="s">
        <v>73</v>
      </c>
      <c r="X273" s="565">
        <f>IFERROR(X272/H272,"0")</f>
        <v>5</v>
      </c>
      <c r="Y273" s="565">
        <f>IFERROR(Y272/H272,"0")</f>
        <v>5</v>
      </c>
      <c r="Z273" s="565">
        <f>IFERROR(IF(Z272="",0,Z272),"0")</f>
        <v>2.5100000000000001E-2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72</v>
      </c>
      <c r="Q274" s="578"/>
      <c r="R274" s="578"/>
      <c r="S274" s="578"/>
      <c r="T274" s="578"/>
      <c r="U274" s="578"/>
      <c r="V274" s="579"/>
      <c r="W274" s="37" t="s">
        <v>70</v>
      </c>
      <c r="X274" s="565">
        <f>IFERROR(SUM(X272:X272),"0")</f>
        <v>8.4</v>
      </c>
      <c r="Y274" s="565">
        <f>IFERROR(SUM(Y272:Y272),"0")</f>
        <v>8.4</v>
      </c>
      <c r="Z274" s="37"/>
      <c r="AA274" s="566"/>
      <c r="AB274" s="566"/>
      <c r="AC274" s="566"/>
    </row>
    <row r="275" spans="1:68" ht="14.25" customHeight="1" x14ac:dyDescent="0.25">
      <c r="A275" s="575" t="s">
        <v>74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444</v>
      </c>
      <c r="B276" s="54" t="s">
        <v>445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72</v>
      </c>
      <c r="Q277" s="578"/>
      <c r="R277" s="578"/>
      <c r="S277" s="578"/>
      <c r="T277" s="578"/>
      <c r="U277" s="578"/>
      <c r="V277" s="579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72</v>
      </c>
      <c r="Q278" s="578"/>
      <c r="R278" s="578"/>
      <c r="S278" s="578"/>
      <c r="T278" s="578"/>
      <c r="U278" s="578"/>
      <c r="V278" s="579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447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103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448</v>
      </c>
      <c r="B281" s="54" t="s">
        <v>449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72</v>
      </c>
      <c r="Q282" s="578"/>
      <c r="R282" s="578"/>
      <c r="S282" s="578"/>
      <c r="T282" s="578"/>
      <c r="U282" s="578"/>
      <c r="V282" s="579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72</v>
      </c>
      <c r="Q283" s="578"/>
      <c r="R283" s="578"/>
      <c r="S283" s="578"/>
      <c r="T283" s="578"/>
      <c r="U283" s="578"/>
      <c r="V283" s="579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452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103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453</v>
      </c>
      <c r="B286" s="54" t="s">
        <v>454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70</v>
      </c>
      <c r="X286" s="563">
        <v>162</v>
      </c>
      <c r="Y286" s="564">
        <f t="shared" ref="Y286:Y291" si="42">IFERROR(IF(X286="",0,CEILING((X286/$H286),1)*$H286),"")</f>
        <v>162</v>
      </c>
      <c r="Z286" s="36">
        <f>IFERROR(IF(Y286=0,"",ROUNDUP(Y286/H286,0)*0.01898),"")</f>
        <v>0.28470000000000001</v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168.52499999999998</v>
      </c>
      <c r="BN286" s="64">
        <f t="shared" ref="BN286:BN291" si="44">IFERROR(Y286*I286/H286,"0")</f>
        <v>168.52499999999998</v>
      </c>
      <c r="BO286" s="64">
        <f t="shared" ref="BO286:BO291" si="45">IFERROR(1/J286*(X286/H286),"0")</f>
        <v>0.23437499999999997</v>
      </c>
      <c r="BP286" s="64">
        <f t="shared" ref="BP286:BP291" si="46">IFERROR(1/J286*(Y286/H286),"0")</f>
        <v>0.23437499999999997</v>
      </c>
    </row>
    <row r="287" spans="1:68" ht="27" customHeight="1" x14ac:dyDescent="0.25">
      <c r="A287" s="54" t="s">
        <v>456</v>
      </c>
      <c r="B287" s="54" t="s">
        <v>457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125</v>
      </c>
      <c r="M287" s="33" t="s">
        <v>78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70</v>
      </c>
      <c r="X287" s="563">
        <v>540</v>
      </c>
      <c r="Y287" s="564">
        <f t="shared" si="42"/>
        <v>540</v>
      </c>
      <c r="Z287" s="36">
        <f>IFERROR(IF(Y287=0,"",ROUNDUP(Y287/H287,0)*0.01898),"")</f>
        <v>0.94900000000000007</v>
      </c>
      <c r="AA287" s="56"/>
      <c r="AB287" s="57"/>
      <c r="AC287" s="331" t="s">
        <v>458</v>
      </c>
      <c r="AG287" s="64"/>
      <c r="AJ287" s="68" t="s">
        <v>127</v>
      </c>
      <c r="AK287" s="68">
        <v>691.2</v>
      </c>
      <c r="BB287" s="332" t="s">
        <v>1</v>
      </c>
      <c r="BM287" s="64">
        <f t="shared" si="43"/>
        <v>561.74999999999989</v>
      </c>
      <c r="BN287" s="64">
        <f t="shared" si="44"/>
        <v>561.74999999999989</v>
      </c>
      <c r="BO287" s="64">
        <f t="shared" si="45"/>
        <v>0.78125</v>
      </c>
      <c r="BP287" s="64">
        <f t="shared" si="46"/>
        <v>0.78125</v>
      </c>
    </row>
    <row r="288" spans="1:68" ht="27" customHeight="1" x14ac:dyDescent="0.25">
      <c r="A288" s="54" t="s">
        <v>456</v>
      </c>
      <c r="B288" s="54" t="s">
        <v>459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462</v>
      </c>
      <c r="B289" s="54" t="s">
        <v>463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70</v>
      </c>
      <c r="X289" s="563">
        <v>64.8</v>
      </c>
      <c r="Y289" s="564">
        <f t="shared" si="42"/>
        <v>64.800000000000011</v>
      </c>
      <c r="Z289" s="36">
        <f>IFERROR(IF(Y289=0,"",ROUNDUP(Y289/H289,0)*0.01898),"")</f>
        <v>0.11388000000000001</v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67.409999999999982</v>
      </c>
      <c r="BN289" s="64">
        <f t="shared" si="44"/>
        <v>67.410000000000011</v>
      </c>
      <c r="BO289" s="64">
        <f t="shared" si="45"/>
        <v>9.3749999999999986E-2</v>
      </c>
      <c r="BP289" s="64">
        <f t="shared" si="46"/>
        <v>9.3750000000000014E-2</v>
      </c>
    </row>
    <row r="290" spans="1:68" ht="27" customHeight="1" x14ac:dyDescent="0.25">
      <c r="A290" s="54" t="s">
        <v>465</v>
      </c>
      <c r="B290" s="54" t="s">
        <v>466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70</v>
      </c>
      <c r="X290" s="563">
        <v>24</v>
      </c>
      <c r="Y290" s="564">
        <f t="shared" si="42"/>
        <v>24</v>
      </c>
      <c r="Z290" s="36">
        <f>IFERROR(IF(Y290=0,"",ROUNDUP(Y290/H290,0)*0.00902),"")</f>
        <v>5.4120000000000001E-2</v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25.259999999999998</v>
      </c>
      <c r="BN290" s="64">
        <f t="shared" si="44"/>
        <v>25.259999999999998</v>
      </c>
      <c r="BO290" s="64">
        <f t="shared" si="45"/>
        <v>4.5454545454545456E-2</v>
      </c>
      <c r="BP290" s="64">
        <f t="shared" si="46"/>
        <v>4.5454545454545456E-2</v>
      </c>
    </row>
    <row r="291" spans="1:68" ht="27" customHeight="1" x14ac:dyDescent="0.25">
      <c r="A291" s="54" t="s">
        <v>467</v>
      </c>
      <c r="B291" s="54" t="s">
        <v>468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70</v>
      </c>
      <c r="X291" s="563">
        <v>24</v>
      </c>
      <c r="Y291" s="564">
        <f t="shared" si="42"/>
        <v>24</v>
      </c>
      <c r="Z291" s="36">
        <f>IFERROR(IF(Y291=0,"",ROUNDUP(Y291/H291,0)*0.00902),"")</f>
        <v>5.4120000000000001E-2</v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25.259999999999998</v>
      </c>
      <c r="BN291" s="64">
        <f t="shared" si="44"/>
        <v>25.259999999999998</v>
      </c>
      <c r="BO291" s="64">
        <f t="shared" si="45"/>
        <v>4.5454545454545456E-2</v>
      </c>
      <c r="BP291" s="64">
        <f t="shared" si="46"/>
        <v>4.5454545454545456E-2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72</v>
      </c>
      <c r="Q292" s="578"/>
      <c r="R292" s="578"/>
      <c r="S292" s="578"/>
      <c r="T292" s="578"/>
      <c r="U292" s="578"/>
      <c r="V292" s="579"/>
      <c r="W292" s="37" t="s">
        <v>73</v>
      </c>
      <c r="X292" s="565">
        <f>IFERROR(X286/H286,"0")+IFERROR(X287/H287,"0")+IFERROR(X288/H288,"0")+IFERROR(X289/H289,"0")+IFERROR(X290/H290,"0")+IFERROR(X291/H291,"0")</f>
        <v>83</v>
      </c>
      <c r="Y292" s="565">
        <f>IFERROR(Y286/H286,"0")+IFERROR(Y287/H287,"0")+IFERROR(Y288/H288,"0")+IFERROR(Y289/H289,"0")+IFERROR(Y290/H290,"0")+IFERROR(Y291/H291,"0")</f>
        <v>83</v>
      </c>
      <c r="Z292" s="565">
        <f>IFERROR(IF(Z286="",0,Z286),"0")+IFERROR(IF(Z287="",0,Z287),"0")+IFERROR(IF(Z288="",0,Z288),"0")+IFERROR(IF(Z289="",0,Z289),"0")+IFERROR(IF(Z290="",0,Z290),"0")+IFERROR(IF(Z291="",0,Z291),"0")</f>
        <v>1.4558199999999999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72</v>
      </c>
      <c r="Q293" s="578"/>
      <c r="R293" s="578"/>
      <c r="S293" s="578"/>
      <c r="T293" s="578"/>
      <c r="U293" s="578"/>
      <c r="V293" s="579"/>
      <c r="W293" s="37" t="s">
        <v>70</v>
      </c>
      <c r="X293" s="565">
        <f>IFERROR(SUM(X286:X291),"0")</f>
        <v>814.8</v>
      </c>
      <c r="Y293" s="565">
        <f>IFERROR(SUM(Y286:Y291),"0")</f>
        <v>814.8</v>
      </c>
      <c r="Z293" s="37"/>
      <c r="AA293" s="566"/>
      <c r="AB293" s="566"/>
      <c r="AC293" s="566"/>
    </row>
    <row r="294" spans="1:68" ht="14.25" customHeight="1" x14ac:dyDescent="0.25">
      <c r="A294" s="575" t="s">
        <v>64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70</v>
      </c>
      <c r="X295" s="563">
        <v>126</v>
      </c>
      <c r="Y295" s="564">
        <f t="shared" ref="Y295:Y301" si="47">IFERROR(IF(X295="",0,CEILING((X295/$H295),1)*$H295),"")</f>
        <v>126</v>
      </c>
      <c r="Z295" s="36">
        <f>IFERROR(IF(Y295=0,"",ROUNDUP(Y295/H295,0)*0.00902),"")</f>
        <v>0.27060000000000001</v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134.09999999999997</v>
      </c>
      <c r="BN295" s="64">
        <f t="shared" ref="BN295:BN301" si="49">IFERROR(Y295*I295/H295,"0")</f>
        <v>134.09999999999997</v>
      </c>
      <c r="BO295" s="64">
        <f t="shared" ref="BO295:BO301" si="50">IFERROR(1/J295*(X295/H295),"0")</f>
        <v>0.22727272727272729</v>
      </c>
      <c r="BP295" s="64">
        <f t="shared" ref="BP295:BP301" si="51">IFERROR(1/J295*(Y295/H295),"0")</f>
        <v>0.22727272727272729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70</v>
      </c>
      <c r="X296" s="563">
        <v>84</v>
      </c>
      <c r="Y296" s="564">
        <f t="shared" si="47"/>
        <v>84</v>
      </c>
      <c r="Z296" s="36">
        <f>IFERROR(IF(Y296=0,"",ROUNDUP(Y296/H296,0)*0.00902),"")</f>
        <v>0.1804</v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89.399999999999991</v>
      </c>
      <c r="BN296" s="64">
        <f t="shared" si="49"/>
        <v>89.399999999999991</v>
      </c>
      <c r="BO296" s="64">
        <f t="shared" si="50"/>
        <v>0.15151515151515152</v>
      </c>
      <c r="BP296" s="64">
        <f t="shared" si="51"/>
        <v>0.15151515151515152</v>
      </c>
    </row>
    <row r="297" spans="1:68" ht="27" customHeight="1" x14ac:dyDescent="0.25">
      <c r="A297" s="54" t="s">
        <v>476</v>
      </c>
      <c r="B297" s="54" t="s">
        <v>477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70</v>
      </c>
      <c r="X297" s="563">
        <v>26.28</v>
      </c>
      <c r="Y297" s="564">
        <f t="shared" si="47"/>
        <v>26.28</v>
      </c>
      <c r="Z297" s="36">
        <f>IFERROR(IF(Y297=0,"",ROUNDUP(Y297/H297,0)*0.00902),"")</f>
        <v>5.4120000000000001E-2</v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27.900000000000002</v>
      </c>
      <c r="BN297" s="64">
        <f t="shared" si="49"/>
        <v>27.900000000000002</v>
      </c>
      <c r="BO297" s="64">
        <f t="shared" si="50"/>
        <v>4.5454545454545456E-2</v>
      </c>
      <c r="BP297" s="64">
        <f t="shared" si="51"/>
        <v>4.5454545454545456E-2</v>
      </c>
    </row>
    <row r="298" spans="1:68" ht="27" customHeight="1" x14ac:dyDescent="0.25">
      <c r="A298" s="54" t="s">
        <v>479</v>
      </c>
      <c r="B298" s="54" t="s">
        <v>480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70</v>
      </c>
      <c r="X298" s="563">
        <v>10.5</v>
      </c>
      <c r="Y298" s="564">
        <f t="shared" si="47"/>
        <v>10.5</v>
      </c>
      <c r="Z298" s="36">
        <f>IFERROR(IF(Y298=0,"",ROUNDUP(Y298/H298,0)*0.00502),"")</f>
        <v>2.5100000000000001E-2</v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11.149999999999999</v>
      </c>
      <c r="BN298" s="64">
        <f t="shared" si="49"/>
        <v>11.149999999999999</v>
      </c>
      <c r="BO298" s="64">
        <f t="shared" si="50"/>
        <v>2.1367521367521368E-2</v>
      </c>
      <c r="BP298" s="64">
        <f t="shared" si="51"/>
        <v>2.1367521367521368E-2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70</v>
      </c>
      <c r="X299" s="563">
        <v>10.5</v>
      </c>
      <c r="Y299" s="564">
        <f t="shared" si="47"/>
        <v>10.5</v>
      </c>
      <c r="Z299" s="36">
        <f>IFERROR(IF(Y299=0,"",ROUNDUP(Y299/H299,0)*0.00502),"")</f>
        <v>2.5100000000000001E-2</v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11</v>
      </c>
      <c r="BN299" s="64">
        <f t="shared" si="49"/>
        <v>11</v>
      </c>
      <c r="BO299" s="64">
        <f t="shared" si="50"/>
        <v>2.1367521367521368E-2</v>
      </c>
      <c r="BP299" s="64">
        <f t="shared" si="51"/>
        <v>2.1367521367521368E-2</v>
      </c>
    </row>
    <row r="300" spans="1:68" ht="27" customHeight="1" x14ac:dyDescent="0.25">
      <c r="A300" s="54" t="s">
        <v>484</v>
      </c>
      <c r="B300" s="54" t="s">
        <v>485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72</v>
      </c>
      <c r="Q302" s="578"/>
      <c r="R302" s="578"/>
      <c r="S302" s="578"/>
      <c r="T302" s="578"/>
      <c r="U302" s="578"/>
      <c r="V302" s="579"/>
      <c r="W302" s="37" t="s">
        <v>73</v>
      </c>
      <c r="X302" s="565">
        <f>IFERROR(X295/H295,"0")+IFERROR(X296/H296,"0")+IFERROR(X297/H297,"0")+IFERROR(X298/H298,"0")+IFERROR(X299/H299,"0")+IFERROR(X300/H300,"0")+IFERROR(X301/H301,"0")</f>
        <v>66</v>
      </c>
      <c r="Y302" s="565">
        <f>IFERROR(Y295/H295,"0")+IFERROR(Y296/H296,"0")+IFERROR(Y297/H297,"0")+IFERROR(Y298/H298,"0")+IFERROR(Y299/H299,"0")+IFERROR(Y300/H300,"0")+IFERROR(Y301/H301,"0")</f>
        <v>66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0.55532000000000004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72</v>
      </c>
      <c r="Q303" s="578"/>
      <c r="R303" s="578"/>
      <c r="S303" s="578"/>
      <c r="T303" s="578"/>
      <c r="U303" s="578"/>
      <c r="V303" s="579"/>
      <c r="W303" s="37" t="s">
        <v>70</v>
      </c>
      <c r="X303" s="565">
        <f>IFERROR(SUM(X295:X301),"0")</f>
        <v>257.27999999999997</v>
      </c>
      <c r="Y303" s="565">
        <f>IFERROR(SUM(Y295:Y301),"0")</f>
        <v>257.27999999999997</v>
      </c>
      <c r="Z303" s="37"/>
      <c r="AA303" s="566"/>
      <c r="AB303" s="566"/>
      <c r="AC303" s="566"/>
    </row>
    <row r="304" spans="1:68" ht="14.25" customHeight="1" x14ac:dyDescent="0.25">
      <c r="A304" s="575" t="s">
        <v>74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70</v>
      </c>
      <c r="X305" s="563">
        <v>1497.6</v>
      </c>
      <c r="Y305" s="564">
        <f>IFERROR(IF(X305="",0,CEILING((X305/$H305),1)*$H305),"")</f>
        <v>1497.6</v>
      </c>
      <c r="Z305" s="36">
        <f>IFERROR(IF(Y305=0,"",ROUNDUP(Y305/H305,0)*0.01898),"")</f>
        <v>3.6441600000000003</v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1596.096</v>
      </c>
      <c r="BN305" s="64">
        <f>IFERROR(Y305*I305/H305,"0")</f>
        <v>1596.096</v>
      </c>
      <c r="BO305" s="64">
        <f>IFERROR(1/J305*(X305/H305),"0")</f>
        <v>3</v>
      </c>
      <c r="BP305" s="64">
        <f>IFERROR(1/J305*(Y305/H305),"0")</f>
        <v>3</v>
      </c>
    </row>
    <row r="306" spans="1:68" ht="27" customHeight="1" x14ac:dyDescent="0.25">
      <c r="A306" s="54" t="s">
        <v>492</v>
      </c>
      <c r="B306" s="54" t="s">
        <v>493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70</v>
      </c>
      <c r="X306" s="563">
        <v>31.2</v>
      </c>
      <c r="Y306" s="564">
        <f>IFERROR(IF(X306="",0,CEILING((X306/$H306),1)*$H306),"")</f>
        <v>31.2</v>
      </c>
      <c r="Z306" s="36">
        <f>IFERROR(IF(Y306=0,"",ROUNDUP(Y306/H306,0)*0.01898),"")</f>
        <v>7.5920000000000001E-2</v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33.276000000000003</v>
      </c>
      <c r="BN306" s="64">
        <f>IFERROR(Y306*I306/H306,"0")</f>
        <v>33.276000000000003</v>
      </c>
      <c r="BO306" s="64">
        <f>IFERROR(1/J306*(X306/H306),"0")</f>
        <v>6.25E-2</v>
      </c>
      <c r="BP306" s="64">
        <f>IFERROR(1/J306*(Y306/H306),"0")</f>
        <v>6.25E-2</v>
      </c>
    </row>
    <row r="307" spans="1:68" ht="27" customHeight="1" x14ac:dyDescent="0.25">
      <c r="A307" s="54" t="s">
        <v>495</v>
      </c>
      <c r="B307" s="54" t="s">
        <v>496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70</v>
      </c>
      <c r="X307" s="563">
        <v>31.2</v>
      </c>
      <c r="Y307" s="564">
        <f>IFERROR(IF(X307="",0,CEILING((X307/$H307),1)*$H307),"")</f>
        <v>32.4</v>
      </c>
      <c r="Z307" s="36">
        <f>IFERROR(IF(Y307=0,"",ROUNDUP(Y307/H307,0)*0.01898),"")</f>
        <v>7.5920000000000001E-2</v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33.129777777777782</v>
      </c>
      <c r="BN307" s="64">
        <f>IFERROR(Y307*I307/H307,"0")</f>
        <v>34.404000000000003</v>
      </c>
      <c r="BO307" s="64">
        <f>IFERROR(1/J307*(X307/H307),"0")</f>
        <v>6.0185185185185189E-2</v>
      </c>
      <c r="BP307" s="64">
        <f>IFERROR(1/J307*(Y307/H307),"0")</f>
        <v>6.25E-2</v>
      </c>
    </row>
    <row r="308" spans="1:68" ht="27" customHeight="1" x14ac:dyDescent="0.25">
      <c r="A308" s="54" t="s">
        <v>498</v>
      </c>
      <c r="B308" s="54" t="s">
        <v>499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70</v>
      </c>
      <c r="X308" s="563">
        <v>12</v>
      </c>
      <c r="Y308" s="564">
        <f>IFERROR(IF(X308="",0,CEILING((X308/$H308),1)*$H308),"")</f>
        <v>12</v>
      </c>
      <c r="Z308" s="36">
        <f>IFERROR(IF(Y308=0,"",ROUNDUP(Y308/H308,0)*0.00651),"")</f>
        <v>2.6040000000000001E-2</v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12.984</v>
      </c>
      <c r="BN308" s="64">
        <f>IFERROR(Y308*I308/H308,"0")</f>
        <v>12.984</v>
      </c>
      <c r="BO308" s="64">
        <f>IFERROR(1/J308*(X308/H308),"0")</f>
        <v>2.197802197802198E-2</v>
      </c>
      <c r="BP308" s="64">
        <f>IFERROR(1/J308*(Y308/H308),"0")</f>
        <v>2.197802197802198E-2</v>
      </c>
    </row>
    <row r="309" spans="1:68" ht="27" customHeight="1" x14ac:dyDescent="0.25">
      <c r="A309" s="54" t="s">
        <v>501</v>
      </c>
      <c r="B309" s="54" t="s">
        <v>502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70</v>
      </c>
      <c r="X309" s="563">
        <v>5.4</v>
      </c>
      <c r="Y309" s="564">
        <f>IFERROR(IF(X309="",0,CEILING((X309/$H309),1)*$H309),"")</f>
        <v>5.4</v>
      </c>
      <c r="Z309" s="36">
        <f>IFERROR(IF(Y309=0,"",ROUNDUP(Y309/H309,0)*0.00651),"")</f>
        <v>1.302E-2</v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5.9160000000000004</v>
      </c>
      <c r="BN309" s="64">
        <f>IFERROR(Y309*I309/H309,"0")</f>
        <v>5.9160000000000004</v>
      </c>
      <c r="BO309" s="64">
        <f>IFERROR(1/J309*(X309/H309),"0")</f>
        <v>1.098901098901099E-2</v>
      </c>
      <c r="BP309" s="64">
        <f>IFERROR(1/J309*(Y309/H309),"0")</f>
        <v>1.098901098901099E-2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72</v>
      </c>
      <c r="Q310" s="578"/>
      <c r="R310" s="578"/>
      <c r="S310" s="578"/>
      <c r="T310" s="578"/>
      <c r="U310" s="578"/>
      <c r="V310" s="579"/>
      <c r="W310" s="37" t="s">
        <v>73</v>
      </c>
      <c r="X310" s="565">
        <f>IFERROR(X305/H305,"0")+IFERROR(X306/H306,"0")+IFERROR(X307/H307,"0")+IFERROR(X308/H308,"0")+IFERROR(X309/H309,"0")</f>
        <v>205.85185185185185</v>
      </c>
      <c r="Y310" s="565">
        <f>IFERROR(Y305/H305,"0")+IFERROR(Y306/H306,"0")+IFERROR(Y307/H307,"0")+IFERROR(Y308/H308,"0")+IFERROR(Y309/H309,"0")</f>
        <v>206</v>
      </c>
      <c r="Z310" s="565">
        <f>IFERROR(IF(Z305="",0,Z305),"0")+IFERROR(IF(Z306="",0,Z306),"0")+IFERROR(IF(Z307="",0,Z307),"0")+IFERROR(IF(Z308="",0,Z308),"0")+IFERROR(IF(Z309="",0,Z309),"0")</f>
        <v>3.8350600000000004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72</v>
      </c>
      <c r="Q311" s="578"/>
      <c r="R311" s="578"/>
      <c r="S311" s="578"/>
      <c r="T311" s="578"/>
      <c r="U311" s="578"/>
      <c r="V311" s="579"/>
      <c r="W311" s="37" t="s">
        <v>70</v>
      </c>
      <c r="X311" s="565">
        <f>IFERROR(SUM(X305:X309),"0")</f>
        <v>1577.4</v>
      </c>
      <c r="Y311" s="565">
        <f>IFERROR(SUM(Y305:Y309),"0")</f>
        <v>1578.6000000000001</v>
      </c>
      <c r="Z311" s="37"/>
      <c r="AA311" s="566"/>
      <c r="AB311" s="566"/>
      <c r="AC311" s="566"/>
    </row>
    <row r="312" spans="1:68" ht="14.25" customHeight="1" x14ac:dyDescent="0.25">
      <c r="A312" s="575" t="s">
        <v>174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70</v>
      </c>
      <c r="X313" s="563">
        <v>33.6</v>
      </c>
      <c r="Y313" s="564">
        <f>IFERROR(IF(X313="",0,CEILING((X313/$H313),1)*$H313),"")</f>
        <v>33.6</v>
      </c>
      <c r="Z313" s="36">
        <f>IFERROR(IF(Y313=0,"",ROUNDUP(Y313/H313,0)*0.01898),"")</f>
        <v>7.5920000000000001E-2</v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35.676000000000002</v>
      </c>
      <c r="BN313" s="64">
        <f>IFERROR(Y313*I313/H313,"0")</f>
        <v>35.676000000000002</v>
      </c>
      <c r="BO313" s="64">
        <f>IFERROR(1/J313*(X313/H313),"0")</f>
        <v>6.25E-2</v>
      </c>
      <c r="BP313" s="64">
        <f>IFERROR(1/J313*(Y313/H313),"0")</f>
        <v>6.25E-2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70</v>
      </c>
      <c r="X314" s="563">
        <v>39</v>
      </c>
      <c r="Y314" s="564">
        <f>IFERROR(IF(X314="",0,CEILING((X314/$H314),1)*$H314),"")</f>
        <v>39</v>
      </c>
      <c r="Z314" s="36">
        <f>IFERROR(IF(Y314=0,"",ROUNDUP(Y314/H314,0)*0.01898),"")</f>
        <v>9.4899999999999998E-2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41.595000000000006</v>
      </c>
      <c r="BN314" s="64">
        <f>IFERROR(Y314*I314/H314,"0")</f>
        <v>41.595000000000006</v>
      </c>
      <c r="BO314" s="64">
        <f>IFERROR(1/J314*(X314/H314),"0")</f>
        <v>7.8125E-2</v>
      </c>
      <c r="BP314" s="64">
        <f>IFERROR(1/J314*(Y314/H314),"0")</f>
        <v>7.8125E-2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70</v>
      </c>
      <c r="X315" s="563">
        <v>58.8</v>
      </c>
      <c r="Y315" s="564">
        <f>IFERROR(IF(X315="",0,CEILING((X315/$H315),1)*$H315),"")</f>
        <v>58.800000000000004</v>
      </c>
      <c r="Z315" s="36">
        <f>IFERROR(IF(Y315=0,"",ROUNDUP(Y315/H315,0)*0.01898),"")</f>
        <v>0.13286000000000001</v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62.432999999999993</v>
      </c>
      <c r="BN315" s="64">
        <f>IFERROR(Y315*I315/H315,"0")</f>
        <v>62.433000000000007</v>
      </c>
      <c r="BO315" s="64">
        <f>IFERROR(1/J315*(X315/H315),"0")</f>
        <v>0.10937499999999999</v>
      </c>
      <c r="BP315" s="64">
        <f>IFERROR(1/J315*(Y315/H315),"0")</f>
        <v>0.109375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72</v>
      </c>
      <c r="Q316" s="578"/>
      <c r="R316" s="578"/>
      <c r="S316" s="578"/>
      <c r="T316" s="578"/>
      <c r="U316" s="578"/>
      <c r="V316" s="579"/>
      <c r="W316" s="37" t="s">
        <v>73</v>
      </c>
      <c r="X316" s="565">
        <f>IFERROR(X313/H313,"0")+IFERROR(X314/H314,"0")+IFERROR(X315/H315,"0")</f>
        <v>16</v>
      </c>
      <c r="Y316" s="565">
        <f>IFERROR(Y313/H313,"0")+IFERROR(Y314/H314,"0")+IFERROR(Y315/H315,"0")</f>
        <v>16</v>
      </c>
      <c r="Z316" s="565">
        <f>IFERROR(IF(Z313="",0,Z313),"0")+IFERROR(IF(Z314="",0,Z314),"0")+IFERROR(IF(Z315="",0,Z315),"0")</f>
        <v>0.30368000000000001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72</v>
      </c>
      <c r="Q317" s="578"/>
      <c r="R317" s="578"/>
      <c r="S317" s="578"/>
      <c r="T317" s="578"/>
      <c r="U317" s="578"/>
      <c r="V317" s="579"/>
      <c r="W317" s="37" t="s">
        <v>70</v>
      </c>
      <c r="X317" s="565">
        <f>IFERROR(SUM(X313:X315),"0")</f>
        <v>131.39999999999998</v>
      </c>
      <c r="Y317" s="565">
        <f>IFERROR(SUM(Y313:Y315),"0")</f>
        <v>131.4</v>
      </c>
      <c r="Z317" s="37"/>
      <c r="AA317" s="566"/>
      <c r="AB317" s="566"/>
      <c r="AC317" s="566"/>
    </row>
    <row r="318" spans="1:68" ht="14.25" customHeight="1" x14ac:dyDescent="0.25">
      <c r="A318" s="575" t="s">
        <v>95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513</v>
      </c>
      <c r="B319" s="54" t="s">
        <v>514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9" t="s">
        <v>515</v>
      </c>
      <c r="Q319" s="568"/>
      <c r="R319" s="568"/>
      <c r="S319" s="568"/>
      <c r="T319" s="569"/>
      <c r="U319" s="34"/>
      <c r="V319" s="34"/>
      <c r="W319" s="35" t="s">
        <v>70</v>
      </c>
      <c r="X319" s="563">
        <v>3.04</v>
      </c>
      <c r="Y319" s="564">
        <f>IFERROR(IF(X319="",0,CEILING((X319/$H319),1)*$H319),"")</f>
        <v>3.04</v>
      </c>
      <c r="Z319" s="36">
        <f>IFERROR(IF(Y319=0,"",ROUNDUP(Y319/H319,0)*0.00902),"")</f>
        <v>9.0200000000000002E-3</v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3.33</v>
      </c>
      <c r="BN319" s="64">
        <f>IFERROR(Y319*I319/H319,"0")</f>
        <v>3.33</v>
      </c>
      <c r="BO319" s="64">
        <f>IFERROR(1/J319*(X319/H319),"0")</f>
        <v>7.575757575757576E-3</v>
      </c>
      <c r="BP319" s="64">
        <f>IFERROR(1/J319*(Y319/H319),"0")</f>
        <v>7.575757575757576E-3</v>
      </c>
    </row>
    <row r="320" spans="1:68" ht="27" customHeight="1" x14ac:dyDescent="0.25">
      <c r="A320" s="54" t="s">
        <v>517</v>
      </c>
      <c r="B320" s="54" t="s">
        <v>518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7" t="s">
        <v>519</v>
      </c>
      <c r="Q320" s="568"/>
      <c r="R320" s="568"/>
      <c r="S320" s="568"/>
      <c r="T320" s="569"/>
      <c r="U320" s="34"/>
      <c r="V320" s="34"/>
      <c r="W320" s="35" t="s">
        <v>70</v>
      </c>
      <c r="X320" s="563">
        <v>3.04</v>
      </c>
      <c r="Y320" s="564">
        <f>IFERROR(IF(X320="",0,CEILING((X320/$H320),1)*$H320),"")</f>
        <v>3.04</v>
      </c>
      <c r="Z320" s="36">
        <f>IFERROR(IF(Y320=0,"",ROUNDUP(Y320/H320,0)*0.00902),"")</f>
        <v>9.0200000000000002E-3</v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3.29</v>
      </c>
      <c r="BN320" s="64">
        <f>IFERROR(Y320*I320/H320,"0")</f>
        <v>3.29</v>
      </c>
      <c r="BO320" s="64">
        <f>IFERROR(1/J320*(X320/H320),"0")</f>
        <v>7.575757575757576E-3</v>
      </c>
      <c r="BP320" s="64">
        <f>IFERROR(1/J320*(Y320/H320),"0")</f>
        <v>7.575757575757576E-3</v>
      </c>
    </row>
    <row r="321" spans="1:68" ht="27" customHeight="1" x14ac:dyDescent="0.25">
      <c r="A321" s="54" t="s">
        <v>520</v>
      </c>
      <c r="B321" s="54" t="s">
        <v>521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70</v>
      </c>
      <c r="X321" s="563">
        <v>5.0999999999999996</v>
      </c>
      <c r="Y321" s="564">
        <f>IFERROR(IF(X321="",0,CEILING((X321/$H321),1)*$H321),"")</f>
        <v>5.0999999999999996</v>
      </c>
      <c r="Z321" s="36">
        <f>IFERROR(IF(Y321=0,"",ROUNDUP(Y321/H321,0)*0.00651),"")</f>
        <v>1.302E-2</v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5.91</v>
      </c>
      <c r="BN321" s="64">
        <f>IFERROR(Y321*I321/H321,"0")</f>
        <v>5.91</v>
      </c>
      <c r="BO321" s="64">
        <f>IFERROR(1/J321*(X321/H321),"0")</f>
        <v>1.098901098901099E-2</v>
      </c>
      <c r="BP321" s="64">
        <f>IFERROR(1/J321*(Y321/H321),"0")</f>
        <v>1.098901098901099E-2</v>
      </c>
    </row>
    <row r="322" spans="1:68" ht="27" customHeight="1" x14ac:dyDescent="0.25">
      <c r="A322" s="54" t="s">
        <v>523</v>
      </c>
      <c r="B322" s="54" t="s">
        <v>524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70</v>
      </c>
      <c r="X322" s="563">
        <v>5.0999999999999996</v>
      </c>
      <c r="Y322" s="564">
        <f>IFERROR(IF(X322="",0,CEILING((X322/$H322),1)*$H322),"")</f>
        <v>5.0999999999999996</v>
      </c>
      <c r="Z322" s="36">
        <f>IFERROR(IF(Y322=0,"",ROUNDUP(Y322/H322,0)*0.00651),"")</f>
        <v>1.302E-2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5.76</v>
      </c>
      <c r="BN322" s="64">
        <f>IFERROR(Y322*I322/H322,"0")</f>
        <v>5.76</v>
      </c>
      <c r="BO322" s="64">
        <f>IFERROR(1/J322*(X322/H322),"0")</f>
        <v>1.098901098901099E-2</v>
      </c>
      <c r="BP322" s="64">
        <f>IFERROR(1/J322*(Y322/H322),"0")</f>
        <v>1.098901098901099E-2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72</v>
      </c>
      <c r="Q323" s="578"/>
      <c r="R323" s="578"/>
      <c r="S323" s="578"/>
      <c r="T323" s="578"/>
      <c r="U323" s="578"/>
      <c r="V323" s="579"/>
      <c r="W323" s="37" t="s">
        <v>73</v>
      </c>
      <c r="X323" s="565">
        <f>IFERROR(X319/H319,"0")+IFERROR(X320/H320,"0")+IFERROR(X321/H321,"0")+IFERROR(X322/H322,"0")</f>
        <v>6</v>
      </c>
      <c r="Y323" s="565">
        <f>IFERROR(Y319/H319,"0")+IFERROR(Y320/H320,"0")+IFERROR(Y321/H321,"0")+IFERROR(Y322/H322,"0")</f>
        <v>6</v>
      </c>
      <c r="Z323" s="565">
        <f>IFERROR(IF(Z319="",0,Z319),"0")+IFERROR(IF(Z320="",0,Z320),"0")+IFERROR(IF(Z321="",0,Z321),"0")+IFERROR(IF(Z322="",0,Z322),"0")</f>
        <v>4.4080000000000001E-2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72</v>
      </c>
      <c r="Q324" s="578"/>
      <c r="R324" s="578"/>
      <c r="S324" s="578"/>
      <c r="T324" s="578"/>
      <c r="U324" s="578"/>
      <c r="V324" s="579"/>
      <c r="W324" s="37" t="s">
        <v>70</v>
      </c>
      <c r="X324" s="565">
        <f>IFERROR(SUM(X319:X322),"0")</f>
        <v>16.28</v>
      </c>
      <c r="Y324" s="565">
        <f>IFERROR(SUM(Y319:Y322),"0")</f>
        <v>16.28</v>
      </c>
      <c r="Z324" s="37"/>
      <c r="AA324" s="566"/>
      <c r="AB324" s="566"/>
      <c r="AC324" s="566"/>
    </row>
    <row r="325" spans="1:68" ht="14.25" customHeight="1" x14ac:dyDescent="0.25">
      <c r="A325" s="575" t="s">
        <v>525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526</v>
      </c>
      <c r="B326" s="54" t="s">
        <v>527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70</v>
      </c>
      <c r="X326" s="563">
        <v>4</v>
      </c>
      <c r="Y326" s="564">
        <f>IFERROR(IF(X326="",0,CEILING((X326/$H326),1)*$H326),"")</f>
        <v>4</v>
      </c>
      <c r="Z326" s="36">
        <f>IFERROR(IF(Y326=0,"",ROUNDUP(Y326/H326,0)*0.00474),"")</f>
        <v>9.4800000000000006E-3</v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4.4800000000000004</v>
      </c>
      <c r="BN326" s="64">
        <f>IFERROR(Y326*I326/H326,"0")</f>
        <v>4.4800000000000004</v>
      </c>
      <c r="BO326" s="64">
        <f>IFERROR(1/J326*(X326/H326),"0")</f>
        <v>8.4033613445378148E-3</v>
      </c>
      <c r="BP326" s="64">
        <f>IFERROR(1/J326*(Y326/H326),"0")</f>
        <v>8.4033613445378148E-3</v>
      </c>
    </row>
    <row r="327" spans="1:68" ht="27" customHeight="1" x14ac:dyDescent="0.25">
      <c r="A327" s="54" t="s">
        <v>530</v>
      </c>
      <c r="B327" s="54" t="s">
        <v>531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70</v>
      </c>
      <c r="X327" s="563">
        <v>4</v>
      </c>
      <c r="Y327" s="564">
        <f>IFERROR(IF(X327="",0,CEILING((X327/$H327),1)*$H327),"")</f>
        <v>4</v>
      </c>
      <c r="Z327" s="36">
        <f>IFERROR(IF(Y327=0,"",ROUNDUP(Y327/H327,0)*0.00474),"")</f>
        <v>9.4800000000000006E-3</v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4.4800000000000004</v>
      </c>
      <c r="BN327" s="64">
        <f>IFERROR(Y327*I327/H327,"0")</f>
        <v>4.4800000000000004</v>
      </c>
      <c r="BO327" s="64">
        <f>IFERROR(1/J327*(X327/H327),"0")</f>
        <v>8.4033613445378148E-3</v>
      </c>
      <c r="BP327" s="64">
        <f>IFERROR(1/J327*(Y327/H327),"0")</f>
        <v>8.4033613445378148E-3</v>
      </c>
    </row>
    <row r="328" spans="1:68" ht="27" customHeight="1" x14ac:dyDescent="0.25">
      <c r="A328" s="54" t="s">
        <v>532</v>
      </c>
      <c r="B328" s="54" t="s">
        <v>533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70</v>
      </c>
      <c r="X328" s="563">
        <v>4</v>
      </c>
      <c r="Y328" s="564">
        <f>IFERROR(IF(X328="",0,CEILING((X328/$H328),1)*$H328),"")</f>
        <v>4</v>
      </c>
      <c r="Z328" s="36">
        <f>IFERROR(IF(Y328=0,"",ROUNDUP(Y328/H328,0)*0.00474),"")</f>
        <v>9.4800000000000006E-3</v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4.4800000000000004</v>
      </c>
      <c r="BN328" s="64">
        <f>IFERROR(Y328*I328/H328,"0")</f>
        <v>4.4800000000000004</v>
      </c>
      <c r="BO328" s="64">
        <f>IFERROR(1/J328*(X328/H328),"0")</f>
        <v>8.4033613445378148E-3</v>
      </c>
      <c r="BP328" s="64">
        <f>IFERROR(1/J328*(Y328/H328),"0")</f>
        <v>8.4033613445378148E-3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72</v>
      </c>
      <c r="Q329" s="578"/>
      <c r="R329" s="578"/>
      <c r="S329" s="578"/>
      <c r="T329" s="578"/>
      <c r="U329" s="578"/>
      <c r="V329" s="579"/>
      <c r="W329" s="37" t="s">
        <v>73</v>
      </c>
      <c r="X329" s="565">
        <f>IFERROR(X326/H326,"0")+IFERROR(X327/H327,"0")+IFERROR(X328/H328,"0")</f>
        <v>6</v>
      </c>
      <c r="Y329" s="565">
        <f>IFERROR(Y326/H326,"0")+IFERROR(Y327/H327,"0")+IFERROR(Y328/H328,"0")</f>
        <v>6</v>
      </c>
      <c r="Z329" s="565">
        <f>IFERROR(IF(Z326="",0,Z326),"0")+IFERROR(IF(Z327="",0,Z327),"0")+IFERROR(IF(Z328="",0,Z328),"0")</f>
        <v>2.844E-2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72</v>
      </c>
      <c r="Q330" s="578"/>
      <c r="R330" s="578"/>
      <c r="S330" s="578"/>
      <c r="T330" s="578"/>
      <c r="U330" s="578"/>
      <c r="V330" s="579"/>
      <c r="W330" s="37" t="s">
        <v>70</v>
      </c>
      <c r="X330" s="565">
        <f>IFERROR(SUM(X326:X328),"0")</f>
        <v>12</v>
      </c>
      <c r="Y330" s="565">
        <f>IFERROR(SUM(Y326:Y328),"0")</f>
        <v>12</v>
      </c>
      <c r="Z330" s="37"/>
      <c r="AA330" s="566"/>
      <c r="AB330" s="566"/>
      <c r="AC330" s="566"/>
    </row>
    <row r="331" spans="1:68" ht="16.5" customHeight="1" x14ac:dyDescent="0.25">
      <c r="A331" s="580" t="s">
        <v>534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74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535</v>
      </c>
      <c r="B333" s="54" t="s">
        <v>536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70</v>
      </c>
      <c r="X333" s="563">
        <v>56.7</v>
      </c>
      <c r="Y333" s="564">
        <f>IFERROR(IF(X333="",0,CEILING((X333/$H333),1)*$H333),"")</f>
        <v>56.699999999999996</v>
      </c>
      <c r="Z333" s="36">
        <f>IFERROR(IF(Y333=0,"",ROUNDUP(Y333/H333,0)*0.01898),"")</f>
        <v>0.13286000000000001</v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60.332999999999998</v>
      </c>
      <c r="BN333" s="64">
        <f>IFERROR(Y333*I333/H333,"0")</f>
        <v>60.332999999999991</v>
      </c>
      <c r="BO333" s="64">
        <f>IFERROR(1/J333*(X333/H333),"0")</f>
        <v>0.10937500000000001</v>
      </c>
      <c r="BP333" s="64">
        <f>IFERROR(1/J333*(Y333/H333),"0")</f>
        <v>0.109375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70</v>
      </c>
      <c r="X334" s="563">
        <v>14.7</v>
      </c>
      <c r="Y334" s="564">
        <f>IFERROR(IF(X334="",0,CEILING((X334/$H334),1)*$H334),"")</f>
        <v>14.700000000000001</v>
      </c>
      <c r="Z334" s="36">
        <f>IFERROR(IF(Y334=0,"",ROUNDUP(Y334/H334,0)*0.00651),"")</f>
        <v>4.5569999999999999E-2</v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16.463999999999999</v>
      </c>
      <c r="BN334" s="64">
        <f>IFERROR(Y334*I334/H334,"0")</f>
        <v>16.463999999999999</v>
      </c>
      <c r="BO334" s="64">
        <f>IFERROR(1/J334*(X334/H334),"0")</f>
        <v>3.8461538461538457E-2</v>
      </c>
      <c r="BP334" s="64">
        <f>IFERROR(1/J334*(Y334/H334),"0")</f>
        <v>3.8461538461538464E-2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70</v>
      </c>
      <c r="X335" s="563">
        <v>14.7</v>
      </c>
      <c r="Y335" s="564">
        <f>IFERROR(IF(X335="",0,CEILING((X335/$H335),1)*$H335),"")</f>
        <v>14.700000000000001</v>
      </c>
      <c r="Z335" s="36">
        <f>IFERROR(IF(Y335=0,"",ROUNDUP(Y335/H335,0)*0.00651),"")</f>
        <v>4.5569999999999999E-2</v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16.38</v>
      </c>
      <c r="BN335" s="64">
        <f>IFERROR(Y335*I335/H335,"0")</f>
        <v>16.380000000000003</v>
      </c>
      <c r="BO335" s="64">
        <f>IFERROR(1/J335*(X335/H335),"0")</f>
        <v>3.8461538461538457E-2</v>
      </c>
      <c r="BP335" s="64">
        <f>IFERROR(1/J335*(Y335/H335),"0")</f>
        <v>3.8461538461538464E-2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72</v>
      </c>
      <c r="Q336" s="578"/>
      <c r="R336" s="578"/>
      <c r="S336" s="578"/>
      <c r="T336" s="578"/>
      <c r="U336" s="578"/>
      <c r="V336" s="579"/>
      <c r="W336" s="37" t="s">
        <v>73</v>
      </c>
      <c r="X336" s="565">
        <f>IFERROR(X333/H333,"0")+IFERROR(X334/H334,"0")+IFERROR(X335/H335,"0")</f>
        <v>21</v>
      </c>
      <c r="Y336" s="565">
        <f>IFERROR(Y333/H333,"0")+IFERROR(Y334/H334,"0")+IFERROR(Y335/H335,"0")</f>
        <v>21</v>
      </c>
      <c r="Z336" s="565">
        <f>IFERROR(IF(Z333="",0,Z333),"0")+IFERROR(IF(Z334="",0,Z334),"0")+IFERROR(IF(Z335="",0,Z335),"0")</f>
        <v>0.224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72</v>
      </c>
      <c r="Q337" s="578"/>
      <c r="R337" s="578"/>
      <c r="S337" s="578"/>
      <c r="T337" s="578"/>
      <c r="U337" s="578"/>
      <c r="V337" s="579"/>
      <c r="W337" s="37" t="s">
        <v>70</v>
      </c>
      <c r="X337" s="565">
        <f>IFERROR(SUM(X333:X335),"0")</f>
        <v>86.100000000000009</v>
      </c>
      <c r="Y337" s="565">
        <f>IFERROR(SUM(Y333:Y335),"0")</f>
        <v>86.1</v>
      </c>
      <c r="Z337" s="37"/>
      <c r="AA337" s="566"/>
      <c r="AB337" s="566"/>
      <c r="AC337" s="566"/>
    </row>
    <row r="338" spans="1:68" ht="27.75" customHeight="1" x14ac:dyDescent="0.2">
      <c r="A338" s="627" t="s">
        <v>544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545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103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125</v>
      </c>
      <c r="M341" s="33" t="s">
        <v>68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70</v>
      </c>
      <c r="X341" s="563">
        <v>0</v>
      </c>
      <c r="Y341" s="564">
        <f t="shared" ref="Y341:Y347" si="52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391" t="s">
        <v>548</v>
      </c>
      <c r="AG341" s="64"/>
      <c r="AJ341" s="68" t="s">
        <v>127</v>
      </c>
      <c r="AK341" s="68">
        <v>720</v>
      </c>
      <c r="BB341" s="392" t="s">
        <v>1</v>
      </c>
      <c r="BM341" s="64">
        <f t="shared" ref="BM341:BM347" si="53">IFERROR(X341*I341/H341,"0")</f>
        <v>0</v>
      </c>
      <c r="BN341" s="64">
        <f t="shared" ref="BN341:BN347" si="54">IFERROR(Y341*I341/H341,"0")</f>
        <v>0</v>
      </c>
      <c r="BO341" s="64">
        <f t="shared" ref="BO341:BO347" si="55">IFERROR(1/J341*(X341/H341),"0")</f>
        <v>0</v>
      </c>
      <c r="BP341" s="64">
        <f t="shared" ref="BP341:BP347" si="56"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70</v>
      </c>
      <c r="X342" s="563">
        <v>720</v>
      </c>
      <c r="Y342" s="564">
        <f t="shared" si="52"/>
        <v>720</v>
      </c>
      <c r="Z342" s="36">
        <f>IFERROR(IF(Y342=0,"",ROUNDUP(Y342/H342,0)*0.02175),"")</f>
        <v>1.044</v>
      </c>
      <c r="AA342" s="56"/>
      <c r="AB342" s="57"/>
      <c r="AC342" s="393" t="s">
        <v>551</v>
      </c>
      <c r="AG342" s="64"/>
      <c r="AJ342" s="68" t="s">
        <v>127</v>
      </c>
      <c r="AK342" s="68">
        <v>720</v>
      </c>
      <c r="BB342" s="394" t="s">
        <v>1</v>
      </c>
      <c r="BM342" s="64">
        <f t="shared" si="53"/>
        <v>743.04000000000008</v>
      </c>
      <c r="BN342" s="64">
        <f t="shared" si="54"/>
        <v>743.04000000000008</v>
      </c>
      <c r="BO342" s="64">
        <f t="shared" si="55"/>
        <v>1</v>
      </c>
      <c r="BP342" s="64">
        <f t="shared" si="56"/>
        <v>1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70</v>
      </c>
      <c r="X343" s="563">
        <v>720</v>
      </c>
      <c r="Y343" s="564">
        <f t="shared" si="52"/>
        <v>720</v>
      </c>
      <c r="Z343" s="36">
        <f>IFERROR(IF(Y343=0,"",ROUNDUP(Y343/H343,0)*0.02175),"")</f>
        <v>1.044</v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743.04000000000008</v>
      </c>
      <c r="BN343" s="64">
        <f t="shared" si="54"/>
        <v>743.04000000000008</v>
      </c>
      <c r="BO343" s="64">
        <f t="shared" si="55"/>
        <v>1</v>
      </c>
      <c r="BP343" s="64">
        <f t="shared" si="56"/>
        <v>1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70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557</v>
      </c>
      <c r="AG344" s="64"/>
      <c r="AJ344" s="68" t="s">
        <v>127</v>
      </c>
      <c r="AK344" s="68">
        <v>720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customHeight="1" x14ac:dyDescent="0.25">
      <c r="A345" s="54" t="s">
        <v>558</v>
      </c>
      <c r="B345" s="54" t="s">
        <v>559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70</v>
      </c>
      <c r="X345" s="563">
        <v>12</v>
      </c>
      <c r="Y345" s="564">
        <f t="shared" si="52"/>
        <v>12</v>
      </c>
      <c r="Z345" s="36">
        <f>IFERROR(IF(Y345=0,"",ROUNDUP(Y345/H345,0)*0.00902),"")</f>
        <v>2.7060000000000001E-2</v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12.629999999999999</v>
      </c>
      <c r="BN345" s="64">
        <f t="shared" si="54"/>
        <v>12.629999999999999</v>
      </c>
      <c r="BO345" s="64">
        <f t="shared" si="55"/>
        <v>2.2727272727272728E-2</v>
      </c>
      <c r="BP345" s="64">
        <f t="shared" si="56"/>
        <v>2.2727272727272728E-2</v>
      </c>
    </row>
    <row r="346" spans="1:68" ht="27" customHeight="1" x14ac:dyDescent="0.25">
      <c r="A346" s="54" t="s">
        <v>561</v>
      </c>
      <c r="B346" s="54" t="s">
        <v>562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70</v>
      </c>
      <c r="X346" s="563">
        <v>12</v>
      </c>
      <c r="Y346" s="564">
        <f t="shared" si="52"/>
        <v>15</v>
      </c>
      <c r="Z346" s="36">
        <f>IFERROR(IF(Y346=0,"",ROUNDUP(Y346/H346,0)*0.00902),"")</f>
        <v>2.7060000000000001E-2</v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12.504</v>
      </c>
      <c r="BN346" s="64">
        <f t="shared" si="54"/>
        <v>15.63</v>
      </c>
      <c r="BO346" s="64">
        <f t="shared" si="55"/>
        <v>1.8181818181818181E-2</v>
      </c>
      <c r="BP346" s="64">
        <f t="shared" si="56"/>
        <v>2.2727272727272728E-2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70</v>
      </c>
      <c r="X347" s="563">
        <v>12</v>
      </c>
      <c r="Y347" s="564">
        <f t="shared" si="52"/>
        <v>15</v>
      </c>
      <c r="Z347" s="36">
        <f>IFERROR(IF(Y347=0,"",ROUNDUP(Y347/H347,0)*0.00902),"")</f>
        <v>2.7060000000000001E-2</v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12.504</v>
      </c>
      <c r="BN347" s="64">
        <f t="shared" si="54"/>
        <v>15.63</v>
      </c>
      <c r="BO347" s="64">
        <f t="shared" si="55"/>
        <v>1.8181818181818181E-2</v>
      </c>
      <c r="BP347" s="64">
        <f t="shared" si="56"/>
        <v>2.2727272727272728E-2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72</v>
      </c>
      <c r="Q348" s="578"/>
      <c r="R348" s="578"/>
      <c r="S348" s="578"/>
      <c r="T348" s="578"/>
      <c r="U348" s="578"/>
      <c r="V348" s="579"/>
      <c r="W348" s="37" t="s">
        <v>73</v>
      </c>
      <c r="X348" s="565">
        <f>IFERROR(X341/H341,"0")+IFERROR(X342/H342,"0")+IFERROR(X343/H343,"0")+IFERROR(X344/H344,"0")+IFERROR(X345/H345,"0")+IFERROR(X346/H346,"0")+IFERROR(X347/H347,"0")</f>
        <v>103.80000000000001</v>
      </c>
      <c r="Y348" s="565">
        <f>IFERROR(Y341/H341,"0")+IFERROR(Y342/H342,"0")+IFERROR(Y343/H343,"0")+IFERROR(Y344/H344,"0")+IFERROR(Y345/H345,"0")+IFERROR(Y346/H346,"0")+IFERROR(Y347/H347,"0")</f>
        <v>105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2.1691800000000003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72</v>
      </c>
      <c r="Q349" s="578"/>
      <c r="R349" s="578"/>
      <c r="S349" s="578"/>
      <c r="T349" s="578"/>
      <c r="U349" s="578"/>
      <c r="V349" s="579"/>
      <c r="W349" s="37" t="s">
        <v>70</v>
      </c>
      <c r="X349" s="565">
        <f>IFERROR(SUM(X341:X347),"0")</f>
        <v>1476</v>
      </c>
      <c r="Y349" s="565">
        <f>IFERROR(SUM(Y341:Y347),"0")</f>
        <v>1482</v>
      </c>
      <c r="Z349" s="37"/>
      <c r="AA349" s="566"/>
      <c r="AB349" s="566"/>
      <c r="AC349" s="566"/>
    </row>
    <row r="350" spans="1:68" ht="14.25" customHeight="1" x14ac:dyDescent="0.25">
      <c r="A350" s="575" t="s">
        <v>139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125</v>
      </c>
      <c r="M351" s="33" t="s">
        <v>107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70</v>
      </c>
      <c r="X351" s="563">
        <v>720</v>
      </c>
      <c r="Y351" s="564">
        <f>IFERROR(IF(X351="",0,CEILING((X351/$H351),1)*$H351),"")</f>
        <v>720</v>
      </c>
      <c r="Z351" s="36">
        <f>IFERROR(IF(Y351=0,"",ROUNDUP(Y351/H351,0)*0.02175),"")</f>
        <v>1.044</v>
      </c>
      <c r="AA351" s="56"/>
      <c r="AB351" s="57"/>
      <c r="AC351" s="405" t="s">
        <v>567</v>
      </c>
      <c r="AG351" s="64"/>
      <c r="AJ351" s="68" t="s">
        <v>127</v>
      </c>
      <c r="AK351" s="68">
        <v>720</v>
      </c>
      <c r="BB351" s="406" t="s">
        <v>1</v>
      </c>
      <c r="BM351" s="64">
        <f>IFERROR(X351*I351/H351,"0")</f>
        <v>743.04000000000008</v>
      </c>
      <c r="BN351" s="64">
        <f>IFERROR(Y351*I351/H351,"0")</f>
        <v>743.04000000000008</v>
      </c>
      <c r="BO351" s="64">
        <f>IFERROR(1/J351*(X351/H351),"0")</f>
        <v>1</v>
      </c>
      <c r="BP351" s="64">
        <f>IFERROR(1/J351*(Y351/H351),"0")</f>
        <v>1</v>
      </c>
    </row>
    <row r="352" spans="1:68" ht="16.5" customHeight="1" x14ac:dyDescent="0.25">
      <c r="A352" s="54" t="s">
        <v>568</v>
      </c>
      <c r="B352" s="54" t="s">
        <v>569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70</v>
      </c>
      <c r="X352" s="563">
        <v>12</v>
      </c>
      <c r="Y352" s="564">
        <f>IFERROR(IF(X352="",0,CEILING((X352/$H352),1)*$H352),"")</f>
        <v>12</v>
      </c>
      <c r="Z352" s="36">
        <f>IFERROR(IF(Y352=0,"",ROUNDUP(Y352/H352,0)*0.00902),"")</f>
        <v>2.7060000000000001E-2</v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12.629999999999999</v>
      </c>
      <c r="BN352" s="64">
        <f>IFERROR(Y352*I352/H352,"0")</f>
        <v>12.629999999999999</v>
      </c>
      <c r="BO352" s="64">
        <f>IFERROR(1/J352*(X352/H352),"0")</f>
        <v>2.2727272727272728E-2</v>
      </c>
      <c r="BP352" s="64">
        <f>IFERROR(1/J352*(Y352/H352),"0")</f>
        <v>2.2727272727272728E-2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72</v>
      </c>
      <c r="Q353" s="578"/>
      <c r="R353" s="578"/>
      <c r="S353" s="578"/>
      <c r="T353" s="578"/>
      <c r="U353" s="578"/>
      <c r="V353" s="579"/>
      <c r="W353" s="37" t="s">
        <v>73</v>
      </c>
      <c r="X353" s="565">
        <f>IFERROR(X351/H351,"0")+IFERROR(X352/H352,"0")</f>
        <v>51</v>
      </c>
      <c r="Y353" s="565">
        <f>IFERROR(Y351/H351,"0")+IFERROR(Y352/H352,"0")</f>
        <v>51</v>
      </c>
      <c r="Z353" s="565">
        <f>IFERROR(IF(Z351="",0,Z351),"0")+IFERROR(IF(Z352="",0,Z352),"0")</f>
        <v>1.0710600000000001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72</v>
      </c>
      <c r="Q354" s="578"/>
      <c r="R354" s="578"/>
      <c r="S354" s="578"/>
      <c r="T354" s="578"/>
      <c r="U354" s="578"/>
      <c r="V354" s="579"/>
      <c r="W354" s="37" t="s">
        <v>70</v>
      </c>
      <c r="X354" s="565">
        <f>IFERROR(SUM(X351:X352),"0")</f>
        <v>732</v>
      </c>
      <c r="Y354" s="565">
        <f>IFERROR(SUM(Y351:Y352),"0")</f>
        <v>732</v>
      </c>
      <c r="Z354" s="37"/>
      <c r="AA354" s="566"/>
      <c r="AB354" s="566"/>
      <c r="AC354" s="566"/>
    </row>
    <row r="355" spans="1:68" ht="14.25" customHeight="1" x14ac:dyDescent="0.25">
      <c r="A355" s="575" t="s">
        <v>74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570</v>
      </c>
      <c r="B356" s="54" t="s">
        <v>571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70</v>
      </c>
      <c r="X356" s="563">
        <v>45</v>
      </c>
      <c r="Y356" s="564">
        <f>IFERROR(IF(X356="",0,CEILING((X356/$H356),1)*$H356),"")</f>
        <v>45</v>
      </c>
      <c r="Z356" s="36">
        <f>IFERROR(IF(Y356=0,"",ROUNDUP(Y356/H356,0)*0.01898),"")</f>
        <v>9.4899999999999998E-2</v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47.625</v>
      </c>
      <c r="BN356" s="64">
        <f>IFERROR(Y356*I356/H356,"0")</f>
        <v>47.625</v>
      </c>
      <c r="BO356" s="64">
        <f>IFERROR(1/J356*(X356/H356),"0")</f>
        <v>7.8125E-2</v>
      </c>
      <c r="BP356" s="64">
        <f>IFERROR(1/J356*(Y356/H356),"0")</f>
        <v>7.8125E-2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70</v>
      </c>
      <c r="X357" s="563">
        <v>27</v>
      </c>
      <c r="Y357" s="564">
        <f>IFERROR(IF(X357="",0,CEILING((X357/$H357),1)*$H357),"")</f>
        <v>27</v>
      </c>
      <c r="Z357" s="36">
        <f>IFERROR(IF(Y357=0,"",ROUNDUP(Y357/H357,0)*0.01898),"")</f>
        <v>5.6940000000000004E-2</v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28.556999999999999</v>
      </c>
      <c r="BN357" s="64">
        <f>IFERROR(Y357*I357/H357,"0")</f>
        <v>28.556999999999999</v>
      </c>
      <c r="BO357" s="64">
        <f>IFERROR(1/J357*(X357/H357),"0")</f>
        <v>4.6875E-2</v>
      </c>
      <c r="BP357" s="64">
        <f>IFERROR(1/J357*(Y357/H357),"0")</f>
        <v>4.6875E-2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72</v>
      </c>
      <c r="Q358" s="578"/>
      <c r="R358" s="578"/>
      <c r="S358" s="578"/>
      <c r="T358" s="578"/>
      <c r="U358" s="578"/>
      <c r="V358" s="579"/>
      <c r="W358" s="37" t="s">
        <v>73</v>
      </c>
      <c r="X358" s="565">
        <f>IFERROR(X356/H356,"0")+IFERROR(X357/H357,"0")</f>
        <v>8</v>
      </c>
      <c r="Y358" s="565">
        <f>IFERROR(Y356/H356,"0")+IFERROR(Y357/H357,"0")</f>
        <v>8</v>
      </c>
      <c r="Z358" s="565">
        <f>IFERROR(IF(Z356="",0,Z356),"0")+IFERROR(IF(Z357="",0,Z357),"0")</f>
        <v>0.15184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72</v>
      </c>
      <c r="Q359" s="578"/>
      <c r="R359" s="578"/>
      <c r="S359" s="578"/>
      <c r="T359" s="578"/>
      <c r="U359" s="578"/>
      <c r="V359" s="579"/>
      <c r="W359" s="37" t="s">
        <v>70</v>
      </c>
      <c r="X359" s="565">
        <f>IFERROR(SUM(X356:X357),"0")</f>
        <v>72</v>
      </c>
      <c r="Y359" s="565">
        <f>IFERROR(SUM(Y356:Y357),"0")</f>
        <v>72</v>
      </c>
      <c r="Z359" s="37"/>
      <c r="AA359" s="566"/>
      <c r="AB359" s="566"/>
      <c r="AC359" s="566"/>
    </row>
    <row r="360" spans="1:68" ht="14.25" customHeight="1" x14ac:dyDescent="0.25">
      <c r="A360" s="575" t="s">
        <v>174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70</v>
      </c>
      <c r="X361" s="563">
        <v>27</v>
      </c>
      <c r="Y361" s="564">
        <f>IFERROR(IF(X361="",0,CEILING((X361/$H361),1)*$H361),"")</f>
        <v>27</v>
      </c>
      <c r="Z361" s="36">
        <f>IFERROR(IF(Y361=0,"",ROUNDUP(Y361/H361,0)*0.01898),"")</f>
        <v>5.6940000000000004E-2</v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28.556999999999999</v>
      </c>
      <c r="BN361" s="64">
        <f>IFERROR(Y361*I361/H361,"0")</f>
        <v>28.556999999999999</v>
      </c>
      <c r="BO361" s="64">
        <f>IFERROR(1/J361*(X361/H361),"0")</f>
        <v>4.6875E-2</v>
      </c>
      <c r="BP361" s="64">
        <f>IFERROR(1/J361*(Y361/H361),"0")</f>
        <v>4.6875E-2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72</v>
      </c>
      <c r="Q362" s="578"/>
      <c r="R362" s="578"/>
      <c r="S362" s="578"/>
      <c r="T362" s="578"/>
      <c r="U362" s="578"/>
      <c r="V362" s="579"/>
      <c r="W362" s="37" t="s">
        <v>73</v>
      </c>
      <c r="X362" s="565">
        <f>IFERROR(X361/H361,"0")</f>
        <v>3</v>
      </c>
      <c r="Y362" s="565">
        <f>IFERROR(Y361/H361,"0")</f>
        <v>3</v>
      </c>
      <c r="Z362" s="565">
        <f>IFERROR(IF(Z361="",0,Z361),"0")</f>
        <v>5.6940000000000004E-2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72</v>
      </c>
      <c r="Q363" s="578"/>
      <c r="R363" s="578"/>
      <c r="S363" s="578"/>
      <c r="T363" s="578"/>
      <c r="U363" s="578"/>
      <c r="V363" s="579"/>
      <c r="W363" s="37" t="s">
        <v>70</v>
      </c>
      <c r="X363" s="565">
        <f>IFERROR(SUM(X361:X361),"0")</f>
        <v>27</v>
      </c>
      <c r="Y363" s="565">
        <f>IFERROR(SUM(Y361:Y361),"0")</f>
        <v>27</v>
      </c>
      <c r="Z363" s="37"/>
      <c r="AA363" s="566"/>
      <c r="AB363" s="566"/>
      <c r="AC363" s="566"/>
    </row>
    <row r="364" spans="1:68" ht="16.5" customHeight="1" x14ac:dyDescent="0.25">
      <c r="A364" s="580" t="s">
        <v>579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103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580</v>
      </c>
      <c r="B366" s="54" t="s">
        <v>581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583</v>
      </c>
      <c r="B367" s="54" t="s">
        <v>584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586</v>
      </c>
      <c r="B368" s="54" t="s">
        <v>587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588</v>
      </c>
      <c r="B369" s="54" t="s">
        <v>589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70</v>
      </c>
      <c r="X369" s="563">
        <v>12</v>
      </c>
      <c r="Y369" s="564">
        <f>IFERROR(IF(X369="",0,CEILING((X369/$H369),1)*$H369),"")</f>
        <v>12</v>
      </c>
      <c r="Z369" s="36">
        <f>IFERROR(IF(Y369=0,"",ROUNDUP(Y369/H369,0)*0.00902),"")</f>
        <v>2.7060000000000001E-2</v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12.629999999999999</v>
      </c>
      <c r="BN369" s="64">
        <f>IFERROR(Y369*I369/H369,"0")</f>
        <v>12.629999999999999</v>
      </c>
      <c r="BO369" s="64">
        <f>IFERROR(1/J369*(X369/H369),"0")</f>
        <v>2.2727272727272728E-2</v>
      </c>
      <c r="BP369" s="64">
        <f>IFERROR(1/J369*(Y369/H369),"0")</f>
        <v>2.2727272727272728E-2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72</v>
      </c>
      <c r="Q370" s="578"/>
      <c r="R370" s="578"/>
      <c r="S370" s="578"/>
      <c r="T370" s="578"/>
      <c r="U370" s="578"/>
      <c r="V370" s="579"/>
      <c r="W370" s="37" t="s">
        <v>73</v>
      </c>
      <c r="X370" s="565">
        <f>IFERROR(X366/H366,"0")+IFERROR(X367/H367,"0")+IFERROR(X368/H368,"0")+IFERROR(X369/H369,"0")</f>
        <v>3</v>
      </c>
      <c r="Y370" s="565">
        <f>IFERROR(Y366/H366,"0")+IFERROR(Y367/H367,"0")+IFERROR(Y368/H368,"0")+IFERROR(Y369/H369,"0")</f>
        <v>3</v>
      </c>
      <c r="Z370" s="565">
        <f>IFERROR(IF(Z366="",0,Z366),"0")+IFERROR(IF(Z367="",0,Z367),"0")+IFERROR(IF(Z368="",0,Z368),"0")+IFERROR(IF(Z369="",0,Z369),"0")</f>
        <v>2.7060000000000001E-2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72</v>
      </c>
      <c r="Q371" s="578"/>
      <c r="R371" s="578"/>
      <c r="S371" s="578"/>
      <c r="T371" s="578"/>
      <c r="U371" s="578"/>
      <c r="V371" s="579"/>
      <c r="W371" s="37" t="s">
        <v>70</v>
      </c>
      <c r="X371" s="565">
        <f>IFERROR(SUM(X366:X369),"0")</f>
        <v>12</v>
      </c>
      <c r="Y371" s="565">
        <f>IFERROR(SUM(Y366:Y369),"0")</f>
        <v>12</v>
      </c>
      <c r="Z371" s="37"/>
      <c r="AA371" s="566"/>
      <c r="AB371" s="566"/>
      <c r="AC371" s="566"/>
    </row>
    <row r="372" spans="1:68" ht="14.25" customHeight="1" x14ac:dyDescent="0.25">
      <c r="A372" s="575" t="s">
        <v>64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590</v>
      </c>
      <c r="B373" s="54" t="s">
        <v>591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72</v>
      </c>
      <c r="Q374" s="578"/>
      <c r="R374" s="578"/>
      <c r="S374" s="578"/>
      <c r="T374" s="578"/>
      <c r="U374" s="578"/>
      <c r="V374" s="579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72</v>
      </c>
      <c r="Q375" s="578"/>
      <c r="R375" s="578"/>
      <c r="S375" s="578"/>
      <c r="T375" s="578"/>
      <c r="U375" s="578"/>
      <c r="V375" s="579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74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70</v>
      </c>
      <c r="X377" s="563">
        <v>27</v>
      </c>
      <c r="Y377" s="564">
        <f>IFERROR(IF(X377="",0,CEILING((X377/$H377),1)*$H377),"")</f>
        <v>27</v>
      </c>
      <c r="Z377" s="36">
        <f>IFERROR(IF(Y377=0,"",ROUNDUP(Y377/H377,0)*0.01898),"")</f>
        <v>5.6940000000000004E-2</v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28.556999999999999</v>
      </c>
      <c r="BN377" s="64">
        <f>IFERROR(Y377*I377/H377,"0")</f>
        <v>28.556999999999999</v>
      </c>
      <c r="BO377" s="64">
        <f>IFERROR(1/J377*(X377/H377),"0")</f>
        <v>4.6875E-2</v>
      </c>
      <c r="BP377" s="64">
        <f>IFERROR(1/J377*(Y377/H377),"0")</f>
        <v>4.6875E-2</v>
      </c>
    </row>
    <row r="378" spans="1:68" ht="27" customHeight="1" x14ac:dyDescent="0.25">
      <c r="A378" s="54" t="s">
        <v>596</v>
      </c>
      <c r="B378" s="54" t="s">
        <v>597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72</v>
      </c>
      <c r="Q379" s="578"/>
      <c r="R379" s="578"/>
      <c r="S379" s="578"/>
      <c r="T379" s="578"/>
      <c r="U379" s="578"/>
      <c r="V379" s="579"/>
      <c r="W379" s="37" t="s">
        <v>73</v>
      </c>
      <c r="X379" s="565">
        <f>IFERROR(X377/H377,"0")+IFERROR(X378/H378,"0")</f>
        <v>3</v>
      </c>
      <c r="Y379" s="565">
        <f>IFERROR(Y377/H377,"0")+IFERROR(Y378/H378,"0")</f>
        <v>3</v>
      </c>
      <c r="Z379" s="565">
        <f>IFERROR(IF(Z377="",0,Z377),"0")+IFERROR(IF(Z378="",0,Z378),"0")</f>
        <v>5.6940000000000004E-2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72</v>
      </c>
      <c r="Q380" s="578"/>
      <c r="R380" s="578"/>
      <c r="S380" s="578"/>
      <c r="T380" s="578"/>
      <c r="U380" s="578"/>
      <c r="V380" s="579"/>
      <c r="W380" s="37" t="s">
        <v>70</v>
      </c>
      <c r="X380" s="565">
        <f>IFERROR(SUM(X377:X378),"0")</f>
        <v>27</v>
      </c>
      <c r="Y380" s="565">
        <f>IFERROR(SUM(Y377:Y378),"0")</f>
        <v>27</v>
      </c>
      <c r="Z380" s="37"/>
      <c r="AA380" s="566"/>
      <c r="AB380" s="566"/>
      <c r="AC380" s="566"/>
    </row>
    <row r="381" spans="1:68" ht="14.25" customHeight="1" x14ac:dyDescent="0.25">
      <c r="A381" s="575" t="s">
        <v>174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598</v>
      </c>
      <c r="B382" s="54" t="s">
        <v>599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70</v>
      </c>
      <c r="X382" s="563">
        <v>18</v>
      </c>
      <c r="Y382" s="564">
        <f>IFERROR(IF(X382="",0,CEILING((X382/$H382),1)*$H382),"")</f>
        <v>18</v>
      </c>
      <c r="Z382" s="36">
        <f>IFERROR(IF(Y382=0,"",ROUNDUP(Y382/H382,0)*0.01898),"")</f>
        <v>3.7960000000000001E-2</v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18.87</v>
      </c>
      <c r="BN382" s="64">
        <f>IFERROR(Y382*I382/H382,"0")</f>
        <v>18.87</v>
      </c>
      <c r="BO382" s="64">
        <f>IFERROR(1/J382*(X382/H382),"0")</f>
        <v>3.125E-2</v>
      </c>
      <c r="BP382" s="64">
        <f>IFERROR(1/J382*(Y382/H382),"0")</f>
        <v>3.125E-2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72</v>
      </c>
      <c r="Q383" s="578"/>
      <c r="R383" s="578"/>
      <c r="S383" s="578"/>
      <c r="T383" s="578"/>
      <c r="U383" s="578"/>
      <c r="V383" s="579"/>
      <c r="W383" s="37" t="s">
        <v>73</v>
      </c>
      <c r="X383" s="565">
        <f>IFERROR(X382/H382,"0")</f>
        <v>2</v>
      </c>
      <c r="Y383" s="565">
        <f>IFERROR(Y382/H382,"0")</f>
        <v>2</v>
      </c>
      <c r="Z383" s="565">
        <f>IFERROR(IF(Z382="",0,Z382),"0")</f>
        <v>3.7960000000000001E-2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72</v>
      </c>
      <c r="Q384" s="578"/>
      <c r="R384" s="578"/>
      <c r="S384" s="578"/>
      <c r="T384" s="578"/>
      <c r="U384" s="578"/>
      <c r="V384" s="579"/>
      <c r="W384" s="37" t="s">
        <v>70</v>
      </c>
      <c r="X384" s="565">
        <f>IFERROR(SUM(X382:X382),"0")</f>
        <v>18</v>
      </c>
      <c r="Y384" s="565">
        <f>IFERROR(SUM(Y382:Y382),"0")</f>
        <v>18</v>
      </c>
      <c r="Z384" s="37"/>
      <c r="AA384" s="566"/>
      <c r="AB384" s="566"/>
      <c r="AC384" s="566"/>
    </row>
    <row r="385" spans="1:68" ht="27.75" customHeight="1" x14ac:dyDescent="0.2">
      <c r="A385" s="627" t="s">
        <v>601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602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64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603</v>
      </c>
      <c r="B388" s="54" t="s">
        <v>604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70</v>
      </c>
      <c r="X388" s="563">
        <v>16.2</v>
      </c>
      <c r="Y388" s="564">
        <f t="shared" ref="Y388:Y397" si="57">IFERROR(IF(X388="",0,CEILING((X388/$H388),1)*$H388),"")</f>
        <v>16.200000000000003</v>
      </c>
      <c r="Z388" s="36">
        <f>IFERROR(IF(Y388=0,"",ROUNDUP(Y388/H388,0)*0.00902),"")</f>
        <v>2.7060000000000001E-2</v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16.829999999999998</v>
      </c>
      <c r="BN388" s="64">
        <f t="shared" ref="BN388:BN397" si="59">IFERROR(Y388*I388/H388,"0")</f>
        <v>16.830000000000002</v>
      </c>
      <c r="BO388" s="64">
        <f t="shared" ref="BO388:BO397" si="60">IFERROR(1/J388*(X388/H388),"0")</f>
        <v>2.2727272727272724E-2</v>
      </c>
      <c r="BP388" s="64">
        <f t="shared" ref="BP388:BP397" si="61">IFERROR(1/J388*(Y388/H388),"0")</f>
        <v>2.2727272727272731E-2</v>
      </c>
    </row>
    <row r="389" spans="1:68" ht="27" customHeight="1" x14ac:dyDescent="0.25">
      <c r="A389" s="54" t="s">
        <v>606</v>
      </c>
      <c r="B389" s="54" t="s">
        <v>607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606</v>
      </c>
      <c r="B390" s="54" t="s">
        <v>609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70</v>
      </c>
      <c r="X391" s="563">
        <v>16.2</v>
      </c>
      <c r="Y391" s="564">
        <f t="shared" si="57"/>
        <v>16.200000000000003</v>
      </c>
      <c r="Z391" s="36">
        <f>IFERROR(IF(Y391=0,"",ROUNDUP(Y391/H391,0)*0.00902),"")</f>
        <v>2.7060000000000001E-2</v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16.829999999999998</v>
      </c>
      <c r="BN391" s="64">
        <f t="shared" si="59"/>
        <v>16.830000000000002</v>
      </c>
      <c r="BO391" s="64">
        <f t="shared" si="60"/>
        <v>2.2727272727272724E-2</v>
      </c>
      <c r="BP391" s="64">
        <f t="shared" si="61"/>
        <v>2.2727272727272731E-2</v>
      </c>
    </row>
    <row r="392" spans="1:68" ht="27" customHeight="1" x14ac:dyDescent="0.25">
      <c r="A392" s="54" t="s">
        <v>613</v>
      </c>
      <c r="B392" s="54" t="s">
        <v>614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70</v>
      </c>
      <c r="X393" s="563">
        <v>6.3</v>
      </c>
      <c r="Y393" s="564">
        <f t="shared" si="57"/>
        <v>6.3000000000000007</v>
      </c>
      <c r="Z393" s="36">
        <f t="shared" si="62"/>
        <v>1.506E-2</v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6.6899999999999995</v>
      </c>
      <c r="BN393" s="64">
        <f t="shared" si="59"/>
        <v>6.69</v>
      </c>
      <c r="BO393" s="64">
        <f t="shared" si="60"/>
        <v>1.2820512820512822E-2</v>
      </c>
      <c r="BP393" s="64">
        <f t="shared" si="61"/>
        <v>1.2820512820512822E-2</v>
      </c>
    </row>
    <row r="394" spans="1:68" ht="37.5" customHeight="1" x14ac:dyDescent="0.25">
      <c r="A394" s="54" t="s">
        <v>617</v>
      </c>
      <c r="B394" s="54" t="s">
        <v>618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620</v>
      </c>
      <c r="B395" s="54" t="s">
        <v>621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70</v>
      </c>
      <c r="X396" s="563">
        <v>6.3</v>
      </c>
      <c r="Y396" s="564">
        <f t="shared" si="57"/>
        <v>6.3000000000000007</v>
      </c>
      <c r="Z396" s="36">
        <f t="shared" si="62"/>
        <v>1.506E-2</v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6.6899999999999995</v>
      </c>
      <c r="BN396" s="64">
        <f t="shared" si="59"/>
        <v>6.69</v>
      </c>
      <c r="BO396" s="64">
        <f t="shared" si="60"/>
        <v>1.2820512820512822E-2</v>
      </c>
      <c r="BP396" s="64">
        <f t="shared" si="61"/>
        <v>1.2820512820512822E-2</v>
      </c>
    </row>
    <row r="397" spans="1:68" ht="37.5" customHeight="1" x14ac:dyDescent="0.25">
      <c r="A397" s="54" t="s">
        <v>626</v>
      </c>
      <c r="B397" s="54" t="s">
        <v>627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72</v>
      </c>
      <c r="Q398" s="578"/>
      <c r="R398" s="578"/>
      <c r="S398" s="578"/>
      <c r="T398" s="578"/>
      <c r="U398" s="578"/>
      <c r="V398" s="579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12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12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8.4240000000000009E-2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72</v>
      </c>
      <c r="Q399" s="578"/>
      <c r="R399" s="578"/>
      <c r="S399" s="578"/>
      <c r="T399" s="578"/>
      <c r="U399" s="578"/>
      <c r="V399" s="579"/>
      <c r="W399" s="37" t="s">
        <v>70</v>
      </c>
      <c r="X399" s="565">
        <f>IFERROR(SUM(X388:X397),"0")</f>
        <v>44.999999999999993</v>
      </c>
      <c r="Y399" s="565">
        <f>IFERROR(SUM(Y388:Y397),"0")</f>
        <v>45</v>
      </c>
      <c r="Z399" s="37"/>
      <c r="AA399" s="566"/>
      <c r="AB399" s="566"/>
      <c r="AC399" s="566"/>
    </row>
    <row r="400" spans="1:68" ht="14.25" customHeight="1" x14ac:dyDescent="0.25">
      <c r="A400" s="575" t="s">
        <v>74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628</v>
      </c>
      <c r="B401" s="54" t="s">
        <v>629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70</v>
      </c>
      <c r="X401" s="563">
        <v>7.2</v>
      </c>
      <c r="Y401" s="564">
        <f>IFERROR(IF(X401="",0,CEILING((X401/$H401),1)*$H401),"")</f>
        <v>7.1999999999999993</v>
      </c>
      <c r="Z401" s="36">
        <f>IFERROR(IF(Y401=0,"",ROUNDUP(Y401/H401,0)*0.00902),"")</f>
        <v>2.7060000000000001E-2</v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7.9380000000000006</v>
      </c>
      <c r="BN401" s="64">
        <f>IFERROR(Y401*I401/H401,"0")</f>
        <v>7.9379999999999997</v>
      </c>
      <c r="BO401" s="64">
        <f>IFERROR(1/J401*(X401/H401),"0")</f>
        <v>2.2727272727272728E-2</v>
      </c>
      <c r="BP401" s="64">
        <f>IFERROR(1/J401*(Y401/H401),"0")</f>
        <v>2.2727272727272728E-2</v>
      </c>
    </row>
    <row r="402" spans="1:68" ht="27" customHeight="1" x14ac:dyDescent="0.25">
      <c r="A402" s="54" t="s">
        <v>631</v>
      </c>
      <c r="B402" s="54" t="s">
        <v>632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72</v>
      </c>
      <c r="Q403" s="578"/>
      <c r="R403" s="578"/>
      <c r="S403" s="578"/>
      <c r="T403" s="578"/>
      <c r="U403" s="578"/>
      <c r="V403" s="579"/>
      <c r="W403" s="37" t="s">
        <v>73</v>
      </c>
      <c r="X403" s="565">
        <f>IFERROR(X401/H401,"0")+IFERROR(X402/H402,"0")</f>
        <v>3</v>
      </c>
      <c r="Y403" s="565">
        <f>IFERROR(Y401/H401,"0")+IFERROR(Y402/H402,"0")</f>
        <v>3</v>
      </c>
      <c r="Z403" s="565">
        <f>IFERROR(IF(Z401="",0,Z401),"0")+IFERROR(IF(Z402="",0,Z402),"0")</f>
        <v>2.7060000000000001E-2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72</v>
      </c>
      <c r="Q404" s="578"/>
      <c r="R404" s="578"/>
      <c r="S404" s="578"/>
      <c r="T404" s="578"/>
      <c r="U404" s="578"/>
      <c r="V404" s="579"/>
      <c r="W404" s="37" t="s">
        <v>70</v>
      </c>
      <c r="X404" s="565">
        <f>IFERROR(SUM(X401:X402),"0")</f>
        <v>7.2</v>
      </c>
      <c r="Y404" s="565">
        <f>IFERROR(SUM(Y401:Y402),"0")</f>
        <v>7.1999999999999993</v>
      </c>
      <c r="Z404" s="37"/>
      <c r="AA404" s="566"/>
      <c r="AB404" s="566"/>
      <c r="AC404" s="566"/>
    </row>
    <row r="405" spans="1:68" ht="16.5" customHeight="1" x14ac:dyDescent="0.25">
      <c r="A405" s="580" t="s">
        <v>634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139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635</v>
      </c>
      <c r="B407" s="54" t="s">
        <v>636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72</v>
      </c>
      <c r="Q408" s="578"/>
      <c r="R408" s="578"/>
      <c r="S408" s="578"/>
      <c r="T408" s="578"/>
      <c r="U408" s="578"/>
      <c r="V408" s="579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72</v>
      </c>
      <c r="Q409" s="578"/>
      <c r="R409" s="578"/>
      <c r="S409" s="578"/>
      <c r="T409" s="578"/>
      <c r="U409" s="578"/>
      <c r="V409" s="579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64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70</v>
      </c>
      <c r="X411" s="563">
        <v>32.4</v>
      </c>
      <c r="Y411" s="564">
        <f>IFERROR(IF(X411="",0,CEILING((X411/$H411),1)*$H411),"")</f>
        <v>32.400000000000006</v>
      </c>
      <c r="Z411" s="36">
        <f>IFERROR(IF(Y411=0,"",ROUNDUP(Y411/H411,0)*0.00902),"")</f>
        <v>5.4120000000000001E-2</v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33.659999999999997</v>
      </c>
      <c r="BN411" s="64">
        <f>IFERROR(Y411*I411/H411,"0")</f>
        <v>33.660000000000004</v>
      </c>
      <c r="BO411" s="64">
        <f>IFERROR(1/J411*(X411/H411),"0")</f>
        <v>4.5454545454545449E-2</v>
      </c>
      <c r="BP411" s="64">
        <f>IFERROR(1/J411*(Y411/H411),"0")</f>
        <v>4.5454545454545463E-2</v>
      </c>
    </row>
    <row r="412" spans="1:68" ht="27" customHeight="1" x14ac:dyDescent="0.25">
      <c r="A412" s="54" t="s">
        <v>641</v>
      </c>
      <c r="B412" s="54" t="s">
        <v>642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70</v>
      </c>
      <c r="X412" s="563">
        <v>8.4</v>
      </c>
      <c r="Y412" s="564">
        <f>IFERROR(IF(X412="",0,CEILING((X412/$H412),1)*$H412),"")</f>
        <v>8.4</v>
      </c>
      <c r="Z412" s="36">
        <f>IFERROR(IF(Y412=0,"",ROUNDUP(Y412/H412,0)*0.00502),"")</f>
        <v>2.0080000000000001E-2</v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8.92</v>
      </c>
      <c r="BN412" s="64">
        <f>IFERROR(Y412*I412/H412,"0")</f>
        <v>8.92</v>
      </c>
      <c r="BO412" s="64">
        <f>IFERROR(1/J412*(X412/H412),"0")</f>
        <v>1.7094017094017096E-2</v>
      </c>
      <c r="BP412" s="64">
        <f>IFERROR(1/J412*(Y412/H412),"0")</f>
        <v>1.7094017094017096E-2</v>
      </c>
    </row>
    <row r="413" spans="1:68" ht="27" customHeight="1" x14ac:dyDescent="0.25">
      <c r="A413" s="54" t="s">
        <v>644</v>
      </c>
      <c r="B413" s="54" t="s">
        <v>645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72</v>
      </c>
      <c r="Q415" s="578"/>
      <c r="R415" s="578"/>
      <c r="S415" s="578"/>
      <c r="T415" s="578"/>
      <c r="U415" s="578"/>
      <c r="V415" s="579"/>
      <c r="W415" s="37" t="s">
        <v>73</v>
      </c>
      <c r="X415" s="565">
        <f>IFERROR(X411/H411,"0")+IFERROR(X412/H412,"0")+IFERROR(X413/H413,"0")+IFERROR(X414/H414,"0")</f>
        <v>10</v>
      </c>
      <c r="Y415" s="565">
        <f>IFERROR(Y411/H411,"0")+IFERROR(Y412/H412,"0")+IFERROR(Y413/H413,"0")+IFERROR(Y414/H414,"0")</f>
        <v>10</v>
      </c>
      <c r="Z415" s="565">
        <f>IFERROR(IF(Z411="",0,Z411),"0")+IFERROR(IF(Z412="",0,Z412),"0")+IFERROR(IF(Z413="",0,Z413),"0")+IFERROR(IF(Z414="",0,Z414),"0")</f>
        <v>7.4200000000000002E-2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72</v>
      </c>
      <c r="Q416" s="578"/>
      <c r="R416" s="578"/>
      <c r="S416" s="578"/>
      <c r="T416" s="578"/>
      <c r="U416" s="578"/>
      <c r="V416" s="579"/>
      <c r="W416" s="37" t="s">
        <v>70</v>
      </c>
      <c r="X416" s="565">
        <f>IFERROR(SUM(X411:X414),"0")</f>
        <v>40.799999999999997</v>
      </c>
      <c r="Y416" s="565">
        <f>IFERROR(SUM(Y411:Y414),"0")</f>
        <v>40.800000000000004</v>
      </c>
      <c r="Z416" s="37"/>
      <c r="AA416" s="566"/>
      <c r="AB416" s="566"/>
      <c r="AC416" s="566"/>
    </row>
    <row r="417" spans="1:68" ht="16.5" customHeight="1" x14ac:dyDescent="0.25">
      <c r="A417" s="580" t="s">
        <v>649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64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650</v>
      </c>
      <c r="B419" s="54" t="s">
        <v>651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72</v>
      </c>
      <c r="Q420" s="578"/>
      <c r="R420" s="578"/>
      <c r="S420" s="578"/>
      <c r="T420" s="578"/>
      <c r="U420" s="578"/>
      <c r="V420" s="579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72</v>
      </c>
      <c r="Q421" s="578"/>
      <c r="R421" s="578"/>
      <c r="S421" s="578"/>
      <c r="T421" s="578"/>
      <c r="U421" s="578"/>
      <c r="V421" s="579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0" t="s">
        <v>653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64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654</v>
      </c>
      <c r="B424" s="54" t="s">
        <v>655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72</v>
      </c>
      <c r="Q425" s="578"/>
      <c r="R425" s="578"/>
      <c r="S425" s="578"/>
      <c r="T425" s="578"/>
      <c r="U425" s="578"/>
      <c r="V425" s="579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72</v>
      </c>
      <c r="Q426" s="578"/>
      <c r="R426" s="578"/>
      <c r="S426" s="578"/>
      <c r="T426" s="578"/>
      <c r="U426" s="578"/>
      <c r="V426" s="579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657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657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103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70</v>
      </c>
      <c r="X430" s="563">
        <v>15.84</v>
      </c>
      <c r="Y430" s="564">
        <f t="shared" ref="Y430:Y444" si="63">IFERROR(IF(X430="",0,CEILING((X430/$H430),1)*$H430),"")</f>
        <v>15.84</v>
      </c>
      <c r="Z430" s="36">
        <f t="shared" ref="Z430:Z436" si="64">IFERROR(IF(Y430=0,"",ROUNDUP(Y430/H430,0)*0.01196),"")</f>
        <v>3.5880000000000002E-2</v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16.919999999999998</v>
      </c>
      <c r="BN430" s="64">
        <f t="shared" ref="BN430:BN444" si="66">IFERROR(Y430*I430/H430,"0")</f>
        <v>16.919999999999998</v>
      </c>
      <c r="BO430" s="64">
        <f t="shared" ref="BO430:BO444" si="67">IFERROR(1/J430*(X430/H430),"0")</f>
        <v>2.8846153846153848E-2</v>
      </c>
      <c r="BP430" s="64">
        <f t="shared" ref="BP430:BP444" si="68">IFERROR(1/J430*(Y430/H430),"0")</f>
        <v>2.8846153846153848E-2</v>
      </c>
    </row>
    <row r="431" spans="1:68" ht="27" customHeight="1" x14ac:dyDescent="0.25">
      <c r="A431" s="54" t="s">
        <v>661</v>
      </c>
      <c r="B431" s="54" t="s">
        <v>662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70</v>
      </c>
      <c r="X431" s="563">
        <v>10.56</v>
      </c>
      <c r="Y431" s="564">
        <f t="shared" si="63"/>
        <v>10.56</v>
      </c>
      <c r="Z431" s="36">
        <f t="shared" si="64"/>
        <v>2.392E-2</v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11.28</v>
      </c>
      <c r="BN431" s="64">
        <f t="shared" si="66"/>
        <v>11.28</v>
      </c>
      <c r="BO431" s="64">
        <f t="shared" si="67"/>
        <v>1.9230769230769232E-2</v>
      </c>
      <c r="BP431" s="64">
        <f t="shared" si="68"/>
        <v>1.9230769230769232E-2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70</v>
      </c>
      <c r="X432" s="563">
        <v>15.64</v>
      </c>
      <c r="Y432" s="564">
        <f t="shared" si="63"/>
        <v>15.84</v>
      </c>
      <c r="Z432" s="36">
        <f t="shared" si="64"/>
        <v>3.5880000000000002E-2</v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16.706363636363633</v>
      </c>
      <c r="BN432" s="64">
        <f t="shared" si="66"/>
        <v>16.919999999999998</v>
      </c>
      <c r="BO432" s="64">
        <f t="shared" si="67"/>
        <v>2.8481934731934732E-2</v>
      </c>
      <c r="BP432" s="64">
        <f t="shared" si="68"/>
        <v>2.8846153846153848E-2</v>
      </c>
    </row>
    <row r="433" spans="1:68" ht="27" customHeight="1" x14ac:dyDescent="0.25">
      <c r="A433" s="54" t="s">
        <v>667</v>
      </c>
      <c r="B433" s="54" t="s">
        <v>668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75" t="s">
        <v>669</v>
      </c>
      <c r="Q433" s="568"/>
      <c r="R433" s="568"/>
      <c r="S433" s="568"/>
      <c r="T433" s="569"/>
      <c r="U433" s="34"/>
      <c r="V433" s="34"/>
      <c r="W433" s="35" t="s">
        <v>70</v>
      </c>
      <c r="X433" s="563">
        <v>15.64</v>
      </c>
      <c r="Y433" s="564">
        <f t="shared" si="63"/>
        <v>15.84</v>
      </c>
      <c r="Z433" s="36">
        <f t="shared" si="64"/>
        <v>3.5880000000000002E-2</v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16.706363636363633</v>
      </c>
      <c r="BN433" s="64">
        <f t="shared" si="66"/>
        <v>16.919999999999998</v>
      </c>
      <c r="BO433" s="64">
        <f t="shared" si="67"/>
        <v>2.8481934731934732E-2</v>
      </c>
      <c r="BP433" s="64">
        <f t="shared" si="68"/>
        <v>2.8846153846153848E-2</v>
      </c>
    </row>
    <row r="434" spans="1:68" ht="16.5" customHeight="1" x14ac:dyDescent="0.25">
      <c r="A434" s="54" t="s">
        <v>671</v>
      </c>
      <c r="B434" s="54" t="s">
        <v>672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70</v>
      </c>
      <c r="X435" s="563">
        <v>15.64</v>
      </c>
      <c r="Y435" s="564">
        <f t="shared" si="63"/>
        <v>15.84</v>
      </c>
      <c r="Z435" s="36">
        <f t="shared" si="64"/>
        <v>3.5880000000000002E-2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16.706363636363633</v>
      </c>
      <c r="BN435" s="64">
        <f t="shared" si="66"/>
        <v>16.919999999999998</v>
      </c>
      <c r="BO435" s="64">
        <f t="shared" si="67"/>
        <v>2.8481934731934732E-2</v>
      </c>
      <c r="BP435" s="64">
        <f t="shared" si="68"/>
        <v>2.8846153846153848E-2</v>
      </c>
    </row>
    <row r="436" spans="1:68" ht="16.5" customHeight="1" x14ac:dyDescent="0.25">
      <c r="A436" s="54" t="s">
        <v>677</v>
      </c>
      <c r="B436" s="54" t="s">
        <v>678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70</v>
      </c>
      <c r="X436" s="563">
        <v>10.56</v>
      </c>
      <c r="Y436" s="564">
        <f t="shared" si="63"/>
        <v>10.56</v>
      </c>
      <c r="Z436" s="36">
        <f t="shared" si="64"/>
        <v>2.392E-2</v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11.28</v>
      </c>
      <c r="BN436" s="64">
        <f t="shared" si="66"/>
        <v>11.28</v>
      </c>
      <c r="BO436" s="64">
        <f t="shared" si="67"/>
        <v>1.9230769230769232E-2</v>
      </c>
      <c r="BP436" s="64">
        <f t="shared" si="68"/>
        <v>1.9230769230769232E-2</v>
      </c>
    </row>
    <row r="437" spans="1:68" ht="27" customHeight="1" x14ac:dyDescent="0.25">
      <c r="A437" s="54" t="s">
        <v>680</v>
      </c>
      <c r="B437" s="54" t="s">
        <v>681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682</v>
      </c>
      <c r="B438" s="54" t="s">
        <v>683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682</v>
      </c>
      <c r="B439" s="54" t="s">
        <v>684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685</v>
      </c>
      <c r="B440" s="54" t="s">
        <v>686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6" t="s">
        <v>687</v>
      </c>
      <c r="Q440" s="568"/>
      <c r="R440" s="568"/>
      <c r="S440" s="568"/>
      <c r="T440" s="569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688</v>
      </c>
      <c r="B441" s="54" t="s">
        <v>689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690</v>
      </c>
      <c r="B442" s="54" t="s">
        <v>691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692</v>
      </c>
      <c r="B444" s="54" t="s">
        <v>694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72</v>
      </c>
      <c r="Q445" s="578"/>
      <c r="R445" s="578"/>
      <c r="S445" s="578"/>
      <c r="T445" s="578"/>
      <c r="U445" s="578"/>
      <c r="V445" s="579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15.886363636363637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16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0.19136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72</v>
      </c>
      <c r="Q446" s="578"/>
      <c r="R446" s="578"/>
      <c r="S446" s="578"/>
      <c r="T446" s="578"/>
      <c r="U446" s="578"/>
      <c r="V446" s="579"/>
      <c r="W446" s="37" t="s">
        <v>70</v>
      </c>
      <c r="X446" s="565">
        <f>IFERROR(SUM(X430:X444),"0")</f>
        <v>83.88</v>
      </c>
      <c r="Y446" s="565">
        <f>IFERROR(SUM(Y430:Y444),"0")</f>
        <v>84.48</v>
      </c>
      <c r="Z446" s="37"/>
      <c r="AA446" s="566"/>
      <c r="AB446" s="566"/>
      <c r="AC446" s="566"/>
    </row>
    <row r="447" spans="1:68" ht="14.25" customHeight="1" x14ac:dyDescent="0.25">
      <c r="A447" s="575" t="s">
        <v>139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70</v>
      </c>
      <c r="X448" s="563">
        <v>15.64</v>
      </c>
      <c r="Y448" s="564">
        <f>IFERROR(IF(X448="",0,CEILING((X448/$H448),1)*$H448),"")</f>
        <v>15.84</v>
      </c>
      <c r="Z448" s="36">
        <f>IFERROR(IF(Y448=0,"",ROUNDUP(Y448/H448,0)*0.01196),"")</f>
        <v>3.5880000000000002E-2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16.706363636363633</v>
      </c>
      <c r="BN448" s="64">
        <f>IFERROR(Y448*I448/H448,"0")</f>
        <v>16.919999999999998</v>
      </c>
      <c r="BO448" s="64">
        <f>IFERROR(1/J448*(X448/H448),"0")</f>
        <v>2.8481934731934732E-2</v>
      </c>
      <c r="BP448" s="64">
        <f>IFERROR(1/J448*(Y448/H448),"0")</f>
        <v>2.8846153846153848E-2</v>
      </c>
    </row>
    <row r="449" spans="1:68" ht="16.5" customHeight="1" x14ac:dyDescent="0.25">
      <c r="A449" s="54" t="s">
        <v>698</v>
      </c>
      <c r="B449" s="54" t="s">
        <v>699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700</v>
      </c>
      <c r="B450" s="54" t="s">
        <v>701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72</v>
      </c>
      <c r="Q451" s="578"/>
      <c r="R451" s="578"/>
      <c r="S451" s="578"/>
      <c r="T451" s="578"/>
      <c r="U451" s="578"/>
      <c r="V451" s="579"/>
      <c r="W451" s="37" t="s">
        <v>73</v>
      </c>
      <c r="X451" s="565">
        <f>IFERROR(X448/H448,"0")+IFERROR(X449/H449,"0")+IFERROR(X450/H450,"0")</f>
        <v>2.9621212121212119</v>
      </c>
      <c r="Y451" s="565">
        <f>IFERROR(Y448/H448,"0")+IFERROR(Y449/H449,"0")+IFERROR(Y450/H450,"0")</f>
        <v>3</v>
      </c>
      <c r="Z451" s="565">
        <f>IFERROR(IF(Z448="",0,Z448),"0")+IFERROR(IF(Z449="",0,Z449),"0")+IFERROR(IF(Z450="",0,Z450),"0")</f>
        <v>3.5880000000000002E-2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72</v>
      </c>
      <c r="Q452" s="578"/>
      <c r="R452" s="578"/>
      <c r="S452" s="578"/>
      <c r="T452" s="578"/>
      <c r="U452" s="578"/>
      <c r="V452" s="579"/>
      <c r="W452" s="37" t="s">
        <v>70</v>
      </c>
      <c r="X452" s="565">
        <f>IFERROR(SUM(X448:X450),"0")</f>
        <v>15.64</v>
      </c>
      <c r="Y452" s="565">
        <f>IFERROR(SUM(Y448:Y450),"0")</f>
        <v>15.84</v>
      </c>
      <c r="Z452" s="37"/>
      <c r="AA452" s="566"/>
      <c r="AB452" s="566"/>
      <c r="AC452" s="566"/>
    </row>
    <row r="453" spans="1:68" ht="14.25" customHeight="1" x14ac:dyDescent="0.25">
      <c r="A453" s="575" t="s">
        <v>64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70</v>
      </c>
      <c r="X454" s="563">
        <v>15.64</v>
      </c>
      <c r="Y454" s="564">
        <f t="shared" ref="Y454:Y460" si="69">IFERROR(IF(X454="",0,CEILING((X454/$H454),1)*$H454),"")</f>
        <v>15.84</v>
      </c>
      <c r="Z454" s="36">
        <f>IFERROR(IF(Y454=0,"",ROUNDUP(Y454/H454,0)*0.01196),"")</f>
        <v>3.5880000000000002E-2</v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16.706363636363633</v>
      </c>
      <c r="BN454" s="64">
        <f t="shared" ref="BN454:BN460" si="71">IFERROR(Y454*I454/H454,"0")</f>
        <v>16.919999999999998</v>
      </c>
      <c r="BO454" s="64">
        <f t="shared" ref="BO454:BO460" si="72">IFERROR(1/J454*(X454/H454),"0")</f>
        <v>2.8481934731934732E-2</v>
      </c>
      <c r="BP454" s="64">
        <f t="shared" ref="BP454:BP460" si="73">IFERROR(1/J454*(Y454/H454),"0")</f>
        <v>2.8846153846153848E-2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70</v>
      </c>
      <c r="X455" s="563">
        <v>15.64</v>
      </c>
      <c r="Y455" s="564">
        <f t="shared" si="69"/>
        <v>15.84</v>
      </c>
      <c r="Z455" s="36">
        <f>IFERROR(IF(Y455=0,"",ROUNDUP(Y455/H455,0)*0.01196),"")</f>
        <v>3.5880000000000002E-2</v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16.706363636363633</v>
      </c>
      <c r="BN455" s="64">
        <f t="shared" si="71"/>
        <v>16.919999999999998</v>
      </c>
      <c r="BO455" s="64">
        <f t="shared" si="72"/>
        <v>2.8481934731934732E-2</v>
      </c>
      <c r="BP455" s="64">
        <f t="shared" si="73"/>
        <v>2.8846153846153848E-2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70</v>
      </c>
      <c r="X456" s="563">
        <v>15.64</v>
      </c>
      <c r="Y456" s="564">
        <f t="shared" si="69"/>
        <v>15.84</v>
      </c>
      <c r="Z456" s="36">
        <f>IFERROR(IF(Y456=0,"",ROUNDUP(Y456/H456,0)*0.01196),"")</f>
        <v>3.5880000000000002E-2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16.706363636363633</v>
      </c>
      <c r="BN456" s="64">
        <f t="shared" si="71"/>
        <v>16.919999999999998</v>
      </c>
      <c r="BO456" s="64">
        <f t="shared" si="72"/>
        <v>2.8481934731934732E-2</v>
      </c>
      <c r="BP456" s="64">
        <f t="shared" si="73"/>
        <v>2.8846153846153848E-2</v>
      </c>
    </row>
    <row r="457" spans="1:68" ht="27" customHeight="1" x14ac:dyDescent="0.25">
      <c r="A457" s="54" t="s">
        <v>711</v>
      </c>
      <c r="B457" s="54" t="s">
        <v>712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714</v>
      </c>
      <c r="B459" s="54" t="s">
        <v>715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716</v>
      </c>
      <c r="B460" s="54" t="s">
        <v>717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72</v>
      </c>
      <c r="Q461" s="578"/>
      <c r="R461" s="578"/>
      <c r="S461" s="578"/>
      <c r="T461" s="578"/>
      <c r="U461" s="578"/>
      <c r="V461" s="579"/>
      <c r="W461" s="37" t="s">
        <v>73</v>
      </c>
      <c r="X461" s="565">
        <f>IFERROR(X454/H454,"0")+IFERROR(X455/H455,"0")+IFERROR(X456/H456,"0")+IFERROR(X457/H457,"0")+IFERROR(X458/H458,"0")+IFERROR(X459/H459,"0")+IFERROR(X460/H460,"0")</f>
        <v>8.8863636363636367</v>
      </c>
      <c r="Y461" s="565">
        <f>IFERROR(Y454/H454,"0")+IFERROR(Y455/H455,"0")+IFERROR(Y456/H456,"0")+IFERROR(Y457/H457,"0")+IFERROR(Y458/H458,"0")+IFERROR(Y459/H459,"0")+IFERROR(Y460/H460,"0")</f>
        <v>9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0.10764000000000001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72</v>
      </c>
      <c r="Q462" s="578"/>
      <c r="R462" s="578"/>
      <c r="S462" s="578"/>
      <c r="T462" s="578"/>
      <c r="U462" s="578"/>
      <c r="V462" s="579"/>
      <c r="W462" s="37" t="s">
        <v>70</v>
      </c>
      <c r="X462" s="565">
        <f>IFERROR(SUM(X454:X460),"0")</f>
        <v>46.92</v>
      </c>
      <c r="Y462" s="565">
        <f>IFERROR(SUM(Y454:Y460),"0")</f>
        <v>47.519999999999996</v>
      </c>
      <c r="Z462" s="37"/>
      <c r="AA462" s="566"/>
      <c r="AB462" s="566"/>
      <c r="AC462" s="566"/>
    </row>
    <row r="463" spans="1:68" ht="14.25" customHeight="1" x14ac:dyDescent="0.25">
      <c r="A463" s="575" t="s">
        <v>74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718</v>
      </c>
      <c r="B464" s="54" t="s">
        <v>719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70</v>
      </c>
      <c r="X464" s="563">
        <v>15.6</v>
      </c>
      <c r="Y464" s="564">
        <f>IFERROR(IF(X464="",0,CEILING((X464/$H464),1)*$H464),"")</f>
        <v>15.6</v>
      </c>
      <c r="Z464" s="36">
        <f>IFERROR(IF(Y464=0,"",ROUNDUP(Y464/H464,0)*0.01898),"")</f>
        <v>3.7960000000000001E-2</v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16.602</v>
      </c>
      <c r="BN464" s="64">
        <f>IFERROR(Y464*I464/H464,"0")</f>
        <v>16.602</v>
      </c>
      <c r="BO464" s="64">
        <f>IFERROR(1/J464*(X464/H464),"0")</f>
        <v>3.125E-2</v>
      </c>
      <c r="BP464" s="64">
        <f>IFERROR(1/J464*(Y464/H464),"0")</f>
        <v>3.125E-2</v>
      </c>
    </row>
    <row r="465" spans="1:68" ht="16.5" customHeight="1" x14ac:dyDescent="0.25">
      <c r="A465" s="54" t="s">
        <v>721</v>
      </c>
      <c r="B465" s="54" t="s">
        <v>722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70</v>
      </c>
      <c r="X465" s="563">
        <v>15.6</v>
      </c>
      <c r="Y465" s="564">
        <f>IFERROR(IF(X465="",0,CEILING((X465/$H465),1)*$H465),"")</f>
        <v>15.6</v>
      </c>
      <c r="Z465" s="36">
        <f>IFERROR(IF(Y465=0,"",ROUNDUP(Y465/H465,0)*0.01898),"")</f>
        <v>3.7960000000000001E-2</v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16.602</v>
      </c>
      <c r="BN465" s="64">
        <f>IFERROR(Y465*I465/H465,"0")</f>
        <v>16.602</v>
      </c>
      <c r="BO465" s="64">
        <f>IFERROR(1/J465*(X465/H465),"0")</f>
        <v>3.125E-2</v>
      </c>
      <c r="BP465" s="64">
        <f>IFERROR(1/J465*(Y465/H465),"0")</f>
        <v>3.125E-2</v>
      </c>
    </row>
    <row r="466" spans="1:68" ht="27" customHeight="1" x14ac:dyDescent="0.25">
      <c r="A466" s="54" t="s">
        <v>724</v>
      </c>
      <c r="B466" s="54" t="s">
        <v>725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72</v>
      </c>
      <c r="Q467" s="578"/>
      <c r="R467" s="578"/>
      <c r="S467" s="578"/>
      <c r="T467" s="578"/>
      <c r="U467" s="578"/>
      <c r="V467" s="579"/>
      <c r="W467" s="37" t="s">
        <v>73</v>
      </c>
      <c r="X467" s="565">
        <f>IFERROR(X464/H464,"0")+IFERROR(X465/H465,"0")+IFERROR(X466/H466,"0")</f>
        <v>4</v>
      </c>
      <c r="Y467" s="565">
        <f>IFERROR(Y464/H464,"0")+IFERROR(Y465/H465,"0")+IFERROR(Y466/H466,"0")</f>
        <v>4</v>
      </c>
      <c r="Z467" s="565">
        <f>IFERROR(IF(Z464="",0,Z464),"0")+IFERROR(IF(Z465="",0,Z465),"0")+IFERROR(IF(Z466="",0,Z466),"0")</f>
        <v>7.5920000000000001E-2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72</v>
      </c>
      <c r="Q468" s="578"/>
      <c r="R468" s="578"/>
      <c r="S468" s="578"/>
      <c r="T468" s="578"/>
      <c r="U468" s="578"/>
      <c r="V468" s="579"/>
      <c r="W468" s="37" t="s">
        <v>70</v>
      </c>
      <c r="X468" s="565">
        <f>IFERROR(SUM(X464:X466),"0")</f>
        <v>31.2</v>
      </c>
      <c r="Y468" s="565">
        <f>IFERROR(SUM(Y464:Y466),"0")</f>
        <v>31.2</v>
      </c>
      <c r="Z468" s="37"/>
      <c r="AA468" s="566"/>
      <c r="AB468" s="566"/>
      <c r="AC468" s="566"/>
    </row>
    <row r="469" spans="1:68" ht="27.75" customHeight="1" x14ac:dyDescent="0.2">
      <c r="A469" s="627" t="s">
        <v>727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727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103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728</v>
      </c>
      <c r="B472" s="54" t="s">
        <v>729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793" t="s">
        <v>730</v>
      </c>
      <c r="Q472" s="568"/>
      <c r="R472" s="568"/>
      <c r="S472" s="568"/>
      <c r="T472" s="569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43" t="s">
        <v>734</v>
      </c>
      <c r="Q473" s="568"/>
      <c r="R473" s="568"/>
      <c r="S473" s="568"/>
      <c r="T473" s="569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5" t="s">
        <v>738</v>
      </c>
      <c r="Q474" s="568"/>
      <c r="R474" s="568"/>
      <c r="S474" s="568"/>
      <c r="T474" s="569"/>
      <c r="U474" s="34"/>
      <c r="V474" s="34"/>
      <c r="W474" s="35" t="s">
        <v>70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740</v>
      </c>
      <c r="B475" s="54" t="s">
        <v>741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21" t="s">
        <v>742</v>
      </c>
      <c r="Q475" s="568"/>
      <c r="R475" s="568"/>
      <c r="S475" s="568"/>
      <c r="T475" s="569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72</v>
      </c>
      <c r="Q476" s="578"/>
      <c r="R476" s="578"/>
      <c r="S476" s="578"/>
      <c r="T476" s="578"/>
      <c r="U476" s="578"/>
      <c r="V476" s="579"/>
      <c r="W476" s="37" t="s">
        <v>73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72</v>
      </c>
      <c r="Q477" s="578"/>
      <c r="R477" s="578"/>
      <c r="S477" s="578"/>
      <c r="T477" s="578"/>
      <c r="U477" s="578"/>
      <c r="V477" s="579"/>
      <c r="W477" s="37" t="s">
        <v>70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customHeight="1" x14ac:dyDescent="0.25">
      <c r="A478" s="575" t="s">
        <v>139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743</v>
      </c>
      <c r="B479" s="54" t="s">
        <v>744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83" t="s">
        <v>745</v>
      </c>
      <c r="Q479" s="568"/>
      <c r="R479" s="568"/>
      <c r="S479" s="568"/>
      <c r="T479" s="569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743</v>
      </c>
      <c r="B480" s="54" t="s">
        <v>747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7" t="s">
        <v>748</v>
      </c>
      <c r="Q480" s="568"/>
      <c r="R480" s="568"/>
      <c r="S480" s="568"/>
      <c r="T480" s="569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750</v>
      </c>
      <c r="B481" s="54" t="s">
        <v>751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9" t="s">
        <v>752</v>
      </c>
      <c r="Q481" s="568"/>
      <c r="R481" s="568"/>
      <c r="S481" s="568"/>
      <c r="T481" s="569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753</v>
      </c>
      <c r="B482" s="54" t="s">
        <v>754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1" t="s">
        <v>755</v>
      </c>
      <c r="Q482" s="568"/>
      <c r="R482" s="568"/>
      <c r="S482" s="568"/>
      <c r="T482" s="569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72</v>
      </c>
      <c r="Q483" s="578"/>
      <c r="R483" s="578"/>
      <c r="S483" s="578"/>
      <c r="T483" s="578"/>
      <c r="U483" s="578"/>
      <c r="V483" s="579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72</v>
      </c>
      <c r="Q484" s="578"/>
      <c r="R484" s="578"/>
      <c r="S484" s="578"/>
      <c r="T484" s="578"/>
      <c r="U484" s="578"/>
      <c r="V484" s="579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64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757</v>
      </c>
      <c r="B486" s="54" t="s">
        <v>758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6" t="s">
        <v>759</v>
      </c>
      <c r="Q486" s="568"/>
      <c r="R486" s="568"/>
      <c r="S486" s="568"/>
      <c r="T486" s="569"/>
      <c r="U486" s="34"/>
      <c r="V486" s="34"/>
      <c r="W486" s="35" t="s">
        <v>70</v>
      </c>
      <c r="X486" s="563">
        <v>16.8</v>
      </c>
      <c r="Y486" s="564">
        <f>IFERROR(IF(X486="",0,CEILING((X486/$H486),1)*$H486),"")</f>
        <v>16.8</v>
      </c>
      <c r="Z486" s="36">
        <f>IFERROR(IF(Y486=0,"",ROUNDUP(Y486/H486,0)*0.00902),"")</f>
        <v>3.6080000000000001E-2</v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17.88</v>
      </c>
      <c r="BN486" s="64">
        <f>IFERROR(Y486*I486/H486,"0")</f>
        <v>17.88</v>
      </c>
      <c r="BO486" s="64">
        <f>IFERROR(1/J486*(X486/H486),"0")</f>
        <v>3.0303030303030304E-2</v>
      </c>
      <c r="BP486" s="64">
        <f>IFERROR(1/J486*(Y486/H486),"0")</f>
        <v>3.0303030303030304E-2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95" t="s">
        <v>763</v>
      </c>
      <c r="Q487" s="568"/>
      <c r="R487" s="568"/>
      <c r="S487" s="568"/>
      <c r="T487" s="569"/>
      <c r="U487" s="34"/>
      <c r="V487" s="34"/>
      <c r="W487" s="35" t="s">
        <v>70</v>
      </c>
      <c r="X487" s="563">
        <v>16.8</v>
      </c>
      <c r="Y487" s="564">
        <f>IFERROR(IF(X487="",0,CEILING((X487/$H487),1)*$H487),"")</f>
        <v>16.8</v>
      </c>
      <c r="Z487" s="36">
        <f>IFERROR(IF(Y487=0,"",ROUNDUP(Y487/H487,0)*0.00902),"")</f>
        <v>3.6080000000000001E-2</v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17.88</v>
      </c>
      <c r="BN487" s="64">
        <f>IFERROR(Y487*I487/H487,"0")</f>
        <v>17.88</v>
      </c>
      <c r="BO487" s="64">
        <f>IFERROR(1/J487*(X487/H487),"0")</f>
        <v>3.0303030303030304E-2</v>
      </c>
      <c r="BP487" s="64">
        <f>IFERROR(1/J487*(Y487/H487),"0")</f>
        <v>3.0303030303030304E-2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72</v>
      </c>
      <c r="Q488" s="578"/>
      <c r="R488" s="578"/>
      <c r="S488" s="578"/>
      <c r="T488" s="578"/>
      <c r="U488" s="578"/>
      <c r="V488" s="579"/>
      <c r="W488" s="37" t="s">
        <v>73</v>
      </c>
      <c r="X488" s="565">
        <f>IFERROR(X486/H486,"0")+IFERROR(X487/H487,"0")</f>
        <v>8</v>
      </c>
      <c r="Y488" s="565">
        <f>IFERROR(Y486/H486,"0")+IFERROR(Y487/H487,"0")</f>
        <v>8</v>
      </c>
      <c r="Z488" s="565">
        <f>IFERROR(IF(Z486="",0,Z486),"0")+IFERROR(IF(Z487="",0,Z487),"0")</f>
        <v>7.2160000000000002E-2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72</v>
      </c>
      <c r="Q489" s="578"/>
      <c r="R489" s="578"/>
      <c r="S489" s="578"/>
      <c r="T489" s="578"/>
      <c r="U489" s="578"/>
      <c r="V489" s="579"/>
      <c r="W489" s="37" t="s">
        <v>70</v>
      </c>
      <c r="X489" s="565">
        <f>IFERROR(SUM(X486:X487),"0")</f>
        <v>33.6</v>
      </c>
      <c r="Y489" s="565">
        <f>IFERROR(SUM(Y486:Y487),"0")</f>
        <v>33.6</v>
      </c>
      <c r="Z489" s="37"/>
      <c r="AA489" s="566"/>
      <c r="AB489" s="566"/>
      <c r="AC489" s="566"/>
    </row>
    <row r="490" spans="1:68" ht="14.25" customHeight="1" x14ac:dyDescent="0.25">
      <c r="A490" s="575" t="s">
        <v>74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57" t="s">
        <v>767</v>
      </c>
      <c r="Q491" s="568"/>
      <c r="R491" s="568"/>
      <c r="S491" s="568"/>
      <c r="T491" s="569"/>
      <c r="U491" s="34"/>
      <c r="V491" s="34"/>
      <c r="W491" s="35" t="s">
        <v>70</v>
      </c>
      <c r="X491" s="563">
        <v>45</v>
      </c>
      <c r="Y491" s="564">
        <f>IFERROR(IF(X491="",0,CEILING((X491/$H491),1)*$H491),"")</f>
        <v>45</v>
      </c>
      <c r="Z491" s="36">
        <f>IFERROR(IF(Y491=0,"",ROUNDUP(Y491/H491,0)*0.01898),"")</f>
        <v>9.4899999999999998E-2</v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47.594999999999999</v>
      </c>
      <c r="BN491" s="64">
        <f>IFERROR(Y491*I491/H491,"0")</f>
        <v>47.594999999999999</v>
      </c>
      <c r="BO491" s="64">
        <f>IFERROR(1/J491*(X491/H491),"0")</f>
        <v>7.8125E-2</v>
      </c>
      <c r="BP491" s="64">
        <f>IFERROR(1/J491*(Y491/H491),"0")</f>
        <v>7.8125E-2</v>
      </c>
    </row>
    <row r="492" spans="1:68" ht="27" customHeight="1" x14ac:dyDescent="0.25">
      <c r="A492" s="54" t="s">
        <v>769</v>
      </c>
      <c r="B492" s="54" t="s">
        <v>770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81" t="s">
        <v>771</v>
      </c>
      <c r="Q492" s="568"/>
      <c r="R492" s="568"/>
      <c r="S492" s="568"/>
      <c r="T492" s="569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72</v>
      </c>
      <c r="Q493" s="578"/>
      <c r="R493" s="578"/>
      <c r="S493" s="578"/>
      <c r="T493" s="578"/>
      <c r="U493" s="578"/>
      <c r="V493" s="579"/>
      <c r="W493" s="37" t="s">
        <v>73</v>
      </c>
      <c r="X493" s="565">
        <f>IFERROR(X491/H491,"0")+IFERROR(X492/H492,"0")</f>
        <v>5</v>
      </c>
      <c r="Y493" s="565">
        <f>IFERROR(Y491/H491,"0")+IFERROR(Y492/H492,"0")</f>
        <v>5</v>
      </c>
      <c r="Z493" s="565">
        <f>IFERROR(IF(Z491="",0,Z491),"0")+IFERROR(IF(Z492="",0,Z492),"0")</f>
        <v>9.4899999999999998E-2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72</v>
      </c>
      <c r="Q494" s="578"/>
      <c r="R494" s="578"/>
      <c r="S494" s="578"/>
      <c r="T494" s="578"/>
      <c r="U494" s="578"/>
      <c r="V494" s="579"/>
      <c r="W494" s="37" t="s">
        <v>70</v>
      </c>
      <c r="X494" s="565">
        <f>IFERROR(SUM(X491:X492),"0")</f>
        <v>45</v>
      </c>
      <c r="Y494" s="565">
        <f>IFERROR(SUM(Y491:Y492),"0")</f>
        <v>45</v>
      </c>
      <c r="Z494" s="37"/>
      <c r="AA494" s="566"/>
      <c r="AB494" s="566"/>
      <c r="AC494" s="566"/>
    </row>
    <row r="495" spans="1:68" ht="14.25" customHeight="1" x14ac:dyDescent="0.25">
      <c r="A495" s="575" t="s">
        <v>174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772</v>
      </c>
      <c r="B496" s="54" t="s">
        <v>773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4" t="s">
        <v>774</v>
      </c>
      <c r="Q496" s="568"/>
      <c r="R496" s="568"/>
      <c r="S496" s="568"/>
      <c r="T496" s="569"/>
      <c r="U496" s="34"/>
      <c r="V496" s="34"/>
      <c r="W496" s="35" t="s">
        <v>70</v>
      </c>
      <c r="X496" s="563">
        <v>18</v>
      </c>
      <c r="Y496" s="564">
        <f>IFERROR(IF(X496="",0,CEILING((X496/$H496),1)*$H496),"")</f>
        <v>18</v>
      </c>
      <c r="Z496" s="36">
        <f>IFERROR(IF(Y496=0,"",ROUNDUP(Y496/H496,0)*0.01898),"")</f>
        <v>3.7960000000000001E-2</v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18.87</v>
      </c>
      <c r="BN496" s="64">
        <f>IFERROR(Y496*I496/H496,"0")</f>
        <v>18.87</v>
      </c>
      <c r="BO496" s="64">
        <f>IFERROR(1/J496*(X496/H496),"0")</f>
        <v>3.125E-2</v>
      </c>
      <c r="BP496" s="64">
        <f>IFERROR(1/J496*(Y496/H496),"0")</f>
        <v>3.125E-2</v>
      </c>
    </row>
    <row r="497" spans="1:68" ht="27" customHeight="1" x14ac:dyDescent="0.25">
      <c r="A497" s="54" t="s">
        <v>776</v>
      </c>
      <c r="B497" s="54" t="s">
        <v>777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7" t="s">
        <v>778</v>
      </c>
      <c r="Q497" s="568"/>
      <c r="R497" s="568"/>
      <c r="S497" s="568"/>
      <c r="T497" s="569"/>
      <c r="U497" s="34"/>
      <c r="V497" s="34"/>
      <c r="W497" s="35" t="s">
        <v>70</v>
      </c>
      <c r="X497" s="563">
        <v>27</v>
      </c>
      <c r="Y497" s="564">
        <f>IFERROR(IF(X497="",0,CEILING((X497/$H497),1)*$H497),"")</f>
        <v>27</v>
      </c>
      <c r="Z497" s="36">
        <f>IFERROR(IF(Y497=0,"",ROUNDUP(Y497/H497,0)*0.01898),"")</f>
        <v>5.6940000000000004E-2</v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28.305</v>
      </c>
      <c r="BN497" s="64">
        <f>IFERROR(Y497*I497/H497,"0")</f>
        <v>28.305</v>
      </c>
      <c r="BO497" s="64">
        <f>IFERROR(1/J497*(X497/H497),"0")</f>
        <v>4.6875E-2</v>
      </c>
      <c r="BP497" s="64">
        <f>IFERROR(1/J497*(Y497/H497),"0")</f>
        <v>4.6875E-2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72</v>
      </c>
      <c r="Q498" s="578"/>
      <c r="R498" s="578"/>
      <c r="S498" s="578"/>
      <c r="T498" s="578"/>
      <c r="U498" s="578"/>
      <c r="V498" s="579"/>
      <c r="W498" s="37" t="s">
        <v>73</v>
      </c>
      <c r="X498" s="565">
        <f>IFERROR(X496/H496,"0")+IFERROR(X497/H497,"0")</f>
        <v>5</v>
      </c>
      <c r="Y498" s="565">
        <f>IFERROR(Y496/H496,"0")+IFERROR(Y497/H497,"0")</f>
        <v>5</v>
      </c>
      <c r="Z498" s="565">
        <f>IFERROR(IF(Z496="",0,Z496),"0")+IFERROR(IF(Z497="",0,Z497),"0")</f>
        <v>9.4900000000000012E-2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72</v>
      </c>
      <c r="Q499" s="578"/>
      <c r="R499" s="578"/>
      <c r="S499" s="578"/>
      <c r="T499" s="578"/>
      <c r="U499" s="578"/>
      <c r="V499" s="579"/>
      <c r="W499" s="37" t="s">
        <v>70</v>
      </c>
      <c r="X499" s="565">
        <f>IFERROR(SUM(X496:X497),"0")</f>
        <v>45</v>
      </c>
      <c r="Y499" s="565">
        <f>IFERROR(SUM(Y496:Y497),"0")</f>
        <v>45</v>
      </c>
      <c r="Z499" s="37"/>
      <c r="AA499" s="566"/>
      <c r="AB499" s="566"/>
      <c r="AC499" s="566"/>
    </row>
    <row r="500" spans="1:68" ht="16.5" customHeight="1" x14ac:dyDescent="0.25">
      <c r="A500" s="580" t="s">
        <v>780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139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781</v>
      </c>
      <c r="B502" s="54" t="s">
        <v>782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783</v>
      </c>
      <c r="Q502" s="568"/>
      <c r="R502" s="568"/>
      <c r="S502" s="568"/>
      <c r="T502" s="569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72</v>
      </c>
      <c r="Q503" s="578"/>
      <c r="R503" s="578"/>
      <c r="S503" s="578"/>
      <c r="T503" s="578"/>
      <c r="U503" s="578"/>
      <c r="V503" s="579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72</v>
      </c>
      <c r="Q504" s="578"/>
      <c r="R504" s="578"/>
      <c r="S504" s="578"/>
      <c r="T504" s="578"/>
      <c r="U504" s="578"/>
      <c r="V504" s="579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785</v>
      </c>
      <c r="Q505" s="615"/>
      <c r="R505" s="615"/>
      <c r="S505" s="615"/>
      <c r="T505" s="615"/>
      <c r="U505" s="615"/>
      <c r="V505" s="616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7361.5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7374.18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786</v>
      </c>
      <c r="Q506" s="615"/>
      <c r="R506" s="615"/>
      <c r="S506" s="615"/>
      <c r="T506" s="615"/>
      <c r="U506" s="615"/>
      <c r="V506" s="616"/>
      <c r="W506" s="37" t="s">
        <v>70</v>
      </c>
      <c r="X506" s="565">
        <f>IFERROR(SUM(BM22:BM502),"0")</f>
        <v>7724.3005651340982</v>
      </c>
      <c r="Y506" s="565">
        <f>IFERROR(SUM(BN22:BN502),"0")</f>
        <v>7737.7149999999992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787</v>
      </c>
      <c r="Q507" s="615"/>
      <c r="R507" s="615"/>
      <c r="S507" s="615"/>
      <c r="T507" s="615"/>
      <c r="U507" s="615"/>
      <c r="V507" s="616"/>
      <c r="W507" s="37" t="s">
        <v>788</v>
      </c>
      <c r="X507" s="38">
        <f>ROUNDUP(SUM(BO22:BO502),0)</f>
        <v>13</v>
      </c>
      <c r="Y507" s="38">
        <f>ROUNDUP(SUM(BP22:BP502),0)</f>
        <v>13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789</v>
      </c>
      <c r="Q508" s="615"/>
      <c r="R508" s="615"/>
      <c r="S508" s="615"/>
      <c r="T508" s="615"/>
      <c r="U508" s="615"/>
      <c r="V508" s="616"/>
      <c r="W508" s="37" t="s">
        <v>70</v>
      </c>
      <c r="X508" s="565">
        <f>GrossWeightTotal+PalletQtyTotal*25</f>
        <v>8049.3005651340982</v>
      </c>
      <c r="Y508" s="565">
        <f>GrossWeightTotalR+PalletQtyTotalR*25</f>
        <v>8062.7149999999992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790</v>
      </c>
      <c r="Q509" s="615"/>
      <c r="R509" s="615"/>
      <c r="S509" s="615"/>
      <c r="T509" s="615"/>
      <c r="U509" s="615"/>
      <c r="V509" s="616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963.03965226982473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966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791</v>
      </c>
      <c r="Q510" s="615"/>
      <c r="R510" s="615"/>
      <c r="S510" s="615"/>
      <c r="T510" s="615"/>
      <c r="U510" s="615"/>
      <c r="V510" s="616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14.349590000000006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3" t="s">
        <v>101</v>
      </c>
      <c r="D512" s="712"/>
      <c r="E512" s="712"/>
      <c r="F512" s="712"/>
      <c r="G512" s="712"/>
      <c r="H512" s="607"/>
      <c r="I512" s="583" t="s">
        <v>258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544</v>
      </c>
      <c r="U512" s="607"/>
      <c r="V512" s="583" t="s">
        <v>601</v>
      </c>
      <c r="W512" s="712"/>
      <c r="X512" s="712"/>
      <c r="Y512" s="607"/>
      <c r="Z512" s="560" t="s">
        <v>657</v>
      </c>
      <c r="AA512" s="583" t="s">
        <v>727</v>
      </c>
      <c r="AB512" s="607"/>
      <c r="AC512" s="52"/>
      <c r="AF512" s="561"/>
    </row>
    <row r="513" spans="1:32" ht="14.25" customHeight="1" thickTop="1" x14ac:dyDescent="0.2">
      <c r="A513" s="595" t="s">
        <v>794</v>
      </c>
      <c r="B513" s="583" t="s">
        <v>63</v>
      </c>
      <c r="C513" s="583" t="s">
        <v>102</v>
      </c>
      <c r="D513" s="583" t="s">
        <v>119</v>
      </c>
      <c r="E513" s="583" t="s">
        <v>181</v>
      </c>
      <c r="F513" s="583" t="s">
        <v>204</v>
      </c>
      <c r="G513" s="583" t="s">
        <v>237</v>
      </c>
      <c r="H513" s="583" t="s">
        <v>101</v>
      </c>
      <c r="I513" s="583" t="s">
        <v>259</v>
      </c>
      <c r="J513" s="583" t="s">
        <v>299</v>
      </c>
      <c r="K513" s="583" t="s">
        <v>360</v>
      </c>
      <c r="L513" s="583" t="s">
        <v>401</v>
      </c>
      <c r="M513" s="583" t="s">
        <v>417</v>
      </c>
      <c r="N513" s="561"/>
      <c r="O513" s="583" t="s">
        <v>430</v>
      </c>
      <c r="P513" s="583" t="s">
        <v>440</v>
      </c>
      <c r="Q513" s="583" t="s">
        <v>447</v>
      </c>
      <c r="R513" s="583" t="s">
        <v>452</v>
      </c>
      <c r="S513" s="583" t="s">
        <v>534</v>
      </c>
      <c r="T513" s="583" t="s">
        <v>545</v>
      </c>
      <c r="U513" s="583" t="s">
        <v>579</v>
      </c>
      <c r="V513" s="583" t="s">
        <v>602</v>
      </c>
      <c r="W513" s="583" t="s">
        <v>634</v>
      </c>
      <c r="X513" s="583" t="s">
        <v>649</v>
      </c>
      <c r="Y513" s="583" t="s">
        <v>653</v>
      </c>
      <c r="Z513" s="583" t="s">
        <v>657</v>
      </c>
      <c r="AA513" s="583" t="s">
        <v>727</v>
      </c>
      <c r="AB513" s="583" t="s">
        <v>780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111.6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414.93999999999994</v>
      </c>
      <c r="E515" s="46">
        <f>IFERROR(Y89*1,"0")+IFERROR(Y90*1,"0")+IFERROR(Y91*1,"0")+IFERROR(Y95*1,"0")+IFERROR(Y96*1,"0")+IFERROR(Y97*1,"0")+IFERROR(Y98*1,"0")+IFERROR(Y99*1,"0")+IFERROR(Y100*1,"0")</f>
        <v>68.400000000000006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141.30000000000001</v>
      </c>
      <c r="G515" s="46">
        <f>IFERROR(Y131*1,"0")+IFERROR(Y132*1,"0")+IFERROR(Y136*1,"0")+IFERROR(Y137*1,"0")</f>
        <v>10.879999999999999</v>
      </c>
      <c r="H515" s="46">
        <f>IFERROR(Y142*1,"0")+IFERROR(Y146*1,"0")+IFERROR(Y147*1,"0")+IFERROR(Y148*1,"0")</f>
        <v>95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129.18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275.10000000000002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24.479999999999997</v>
      </c>
      <c r="L515" s="46">
        <f>IFERROR(Y248*1,"0")+IFERROR(Y249*1,"0")+IFERROR(Y250*1,"0")+IFERROR(Y251*1,"0")+IFERROR(Y252*1,"0")</f>
        <v>408.8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24</v>
      </c>
      <c r="P515" s="46">
        <f>IFERROR(Y272*1,"0")+IFERROR(Y276*1,"0")</f>
        <v>8.4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2810.3599999999997</v>
      </c>
      <c r="S515" s="46">
        <f>IFERROR(Y333*1,"0")+IFERROR(Y334*1,"0")+IFERROR(Y335*1,"0")</f>
        <v>86.1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2313</v>
      </c>
      <c r="U515" s="46">
        <f>IFERROR(Y366*1,"0")+IFERROR(Y367*1,"0")+IFERROR(Y368*1,"0")+IFERROR(Y369*1,"0")+IFERROR(Y373*1,"0")+IFERROR(Y377*1,"0")+IFERROR(Y378*1,"0")+IFERROR(Y382*1,"0")</f>
        <v>57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52.2</v>
      </c>
      <c r="W515" s="46">
        <f>IFERROR(Y407*1,"0")+IFERROR(Y411*1,"0")+IFERROR(Y412*1,"0")+IFERROR(Y413*1,"0")+IFERROR(Y414*1,"0")</f>
        <v>40.800000000000004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179.04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123.6</v>
      </c>
      <c r="AB515" s="46">
        <f>IFERROR(Y502*1,"0")</f>
        <v>0</v>
      </c>
      <c r="AC515" s="52"/>
      <c r="AF515" s="56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1:X342 X344 X351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2025-07-22T10:53:50Z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