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7,25 Пушкарный\"/>
    </mc:Choice>
  </mc:AlternateContent>
  <xr:revisionPtr revIDLastSave="0" documentId="13_ncr:1_{128A6AC3-9D85-4FDE-B09F-FA5C8FC169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Z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P413" i="2"/>
  <c r="BO413" i="2"/>
  <c r="BN413" i="2"/>
  <c r="BM413" i="2"/>
  <c r="Z413" i="2"/>
  <c r="Y413" i="2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BN393" i="2" s="1"/>
  <c r="P393" i="2"/>
  <c r="BO392" i="2"/>
  <c r="BM392" i="2"/>
  <c r="Z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P382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Z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Z313" i="2"/>
  <c r="Y313" i="2"/>
  <c r="P313" i="2"/>
  <c r="X311" i="2"/>
  <c r="X310" i="2"/>
  <c r="BO309" i="2"/>
  <c r="BN309" i="2"/>
  <c r="BM309" i="2"/>
  <c r="Z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Z305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Z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Y278" i="2"/>
  <c r="X278" i="2"/>
  <c r="Y277" i="2"/>
  <c r="X277" i="2"/>
  <c r="BP276" i="2"/>
  <c r="BO276" i="2"/>
  <c r="BN276" i="2"/>
  <c r="BM276" i="2"/>
  <c r="Z276" i="2"/>
  <c r="Z277" i="2" s="1"/>
  <c r="Y276" i="2"/>
  <c r="P276" i="2"/>
  <c r="X274" i="2"/>
  <c r="Y273" i="2"/>
  <c r="X273" i="2"/>
  <c r="BP272" i="2"/>
  <c r="BO272" i="2"/>
  <c r="BN272" i="2"/>
  <c r="BM272" i="2"/>
  <c r="Z272" i="2"/>
  <c r="Z273" i="2" s="1"/>
  <c r="Y272" i="2"/>
  <c r="P515" i="2" s="1"/>
  <c r="P272" i="2"/>
  <c r="X269" i="2"/>
  <c r="X268" i="2"/>
  <c r="BO267" i="2"/>
  <c r="BN267" i="2"/>
  <c r="BM267" i="2"/>
  <c r="Z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N202" i="2"/>
  <c r="BM202" i="2"/>
  <c r="Z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Y168" i="2" s="1"/>
  <c r="P158" i="2"/>
  <c r="X156" i="2"/>
  <c r="X155" i="2"/>
  <c r="BO154" i="2"/>
  <c r="BM154" i="2"/>
  <c r="Y154" i="2"/>
  <c r="I515" i="2" s="1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Z105" i="2"/>
  <c r="Y105" i="2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D515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Y408" i="2" l="1"/>
  <c r="Z97" i="2"/>
  <c r="BN97" i="2"/>
  <c r="Z121" i="2"/>
  <c r="BN121" i="2"/>
  <c r="Z125" i="2"/>
  <c r="BN125" i="2"/>
  <c r="Y127" i="2"/>
  <c r="Z154" i="2"/>
  <c r="Z155" i="2" s="1"/>
  <c r="Y155" i="2"/>
  <c r="Z159" i="2"/>
  <c r="BN159" i="2"/>
  <c r="Z161" i="2"/>
  <c r="BN161" i="2"/>
  <c r="Z164" i="2"/>
  <c r="Z194" i="2"/>
  <c r="BN194" i="2"/>
  <c r="Z209" i="2"/>
  <c r="BN209" i="2"/>
  <c r="Z258" i="2"/>
  <c r="BN258" i="2"/>
  <c r="BP305" i="2"/>
  <c r="Z334" i="2"/>
  <c r="BP347" i="2"/>
  <c r="Z369" i="2"/>
  <c r="Z393" i="2"/>
  <c r="Z396" i="2"/>
  <c r="BN396" i="2"/>
  <c r="Z437" i="2"/>
  <c r="BN437" i="2"/>
  <c r="Z457" i="2"/>
  <c r="BN457" i="2"/>
  <c r="BP474" i="2"/>
  <c r="BP314" i="2"/>
  <c r="BN192" i="2"/>
  <c r="Y200" i="2"/>
  <c r="Z192" i="2"/>
  <c r="BN305" i="2"/>
  <c r="Y311" i="2"/>
  <c r="S515" i="2"/>
  <c r="BP335" i="2"/>
  <c r="Z333" i="2"/>
  <c r="H515" i="2"/>
  <c r="BP296" i="2"/>
  <c r="BN296" i="2"/>
  <c r="Y303" i="2"/>
  <c r="Z289" i="2"/>
  <c r="BN289" i="2"/>
  <c r="Z346" i="2"/>
  <c r="BN474" i="2"/>
  <c r="Z435" i="2"/>
  <c r="E515" i="2"/>
  <c r="L515" i="2"/>
  <c r="R515" i="2"/>
  <c r="C515" i="2"/>
  <c r="BN42" i="2"/>
  <c r="Z42" i="2"/>
  <c r="X505" i="2"/>
  <c r="X506" i="2"/>
  <c r="X507" i="2"/>
  <c r="X509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Z379" i="2" s="1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5" i="2"/>
  <c r="Z467" i="2" s="1"/>
  <c r="Z472" i="2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301" i="2"/>
  <c r="Z302" i="2" s="1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47" i="2"/>
  <c r="Z382" i="2"/>
  <c r="Z383" i="2" s="1"/>
  <c r="Z394" i="2"/>
  <c r="Z436" i="2"/>
  <c r="Y462" i="2"/>
  <c r="Y515" i="2"/>
  <c r="Z91" i="2"/>
  <c r="Z96" i="2"/>
  <c r="Z101" i="2" s="1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52" i="2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476" i="2" l="1"/>
  <c r="Z461" i="2"/>
  <c r="Z336" i="2"/>
  <c r="Z348" i="2"/>
  <c r="Z292" i="2"/>
  <c r="Z92" i="2"/>
  <c r="X508" i="2"/>
  <c r="Z353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<sst xmlns="http://schemas.openxmlformats.org/spreadsheetml/2006/main" count="3759" uniqueCount="812">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</sst>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5"/>
      <c r="E5" s="895"/>
      <c r="F5" s="896" t="s">
        <v>14</v>
      </c>
      <c r="G5" s="896"/>
      <c r="H5" s="895"/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0.41666666666666669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customHeight="1" x14ac:dyDescent="0.2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customHeight="1" x14ac:dyDescent="0.25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customHeight="1" x14ac:dyDescent="0.25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customHeight="1" x14ac:dyDescent="0.25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customHeight="1" x14ac:dyDescent="0.25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customHeight="1" x14ac:dyDescent="0.25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customHeight="1" x14ac:dyDescent="0.25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70</v>
      </c>
      <c r="Y56" s="55">
        <f t="shared" si="6"/>
        <v>71.400000000000006</v>
      </c>
      <c r="Z56" s="41">
        <f>IFERROR(IF(Y56=0,"",ROUNDUP(Y56/H56,0)*0.00651),"")</f>
        <v>0.22134000000000001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76</v>
      </c>
      <c r="BN56" s="78">
        <f t="shared" si="8"/>
        <v>77.52</v>
      </c>
      <c r="BO56" s="78">
        <f t="shared" si="9"/>
        <v>0.18315018315018314</v>
      </c>
      <c r="BP56" s="78">
        <f t="shared" si="10"/>
        <v>0.18681318681318682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33.333333333333329</v>
      </c>
      <c r="Y58" s="43">
        <f>IFERROR(Y52/H52,"0")+IFERROR(Y53/H53,"0")+IFERROR(Y54/H54,"0")+IFERROR(Y55/H55,"0")+IFERROR(Y56/H56,"0")+IFERROR(Y57/H57,"0")</f>
        <v>34</v>
      </c>
      <c r="Z58" s="43">
        <f>IFERROR(IF(Z52="",0,Z52),"0")+IFERROR(IF(Z53="",0,Z53),"0")+IFERROR(IF(Z54="",0,Z54),"0")+IFERROR(IF(Z55="",0,Z55),"0")+IFERROR(IF(Z56="",0,Z56),"0")+IFERROR(IF(Z57="",0,Z57),"0")</f>
        <v>0.22134000000000001</v>
      </c>
      <c r="AA58" s="67"/>
      <c r="AB58" s="67"/>
      <c r="AC58" s="67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70</v>
      </c>
      <c r="Y59" s="43">
        <f>IFERROR(SUM(Y52:Y57),"0")</f>
        <v>71.400000000000006</v>
      </c>
      <c r="Z59" s="42"/>
      <c r="AA59" s="67"/>
      <c r="AB59" s="67"/>
      <c r="AC59" s="67"/>
    </row>
    <row r="60" spans="1:68" ht="14.25" customHeight="1" x14ac:dyDescent="0.25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1382</v>
      </c>
      <c r="Y61" s="55">
        <f>IFERROR(IF(X61="",0,CEILING((X61/$H61),1)*$H61),"")</f>
        <v>1382.4</v>
      </c>
      <c r="Z61" s="41">
        <f>IFERROR(IF(Y61=0,"",ROUNDUP(Y61/H61,0)*0.01898),"")</f>
        <v>2.42944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1437.6638888888888</v>
      </c>
      <c r="BN61" s="78">
        <f>IFERROR(Y61*I61/H61,"0")</f>
        <v>1438.08</v>
      </c>
      <c r="BO61" s="78">
        <f>IFERROR(1/J61*(X61/H61),"0")</f>
        <v>1.9994212962962961</v>
      </c>
      <c r="BP61" s="78">
        <f>IFERROR(1/J61*(Y61/H61),"0")</f>
        <v>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127.96296296296295</v>
      </c>
      <c r="Y65" s="43">
        <f>IFERROR(Y61/H61,"0")+IFERROR(Y62/H62,"0")+IFERROR(Y63/H63,"0")+IFERROR(Y64/H64,"0")</f>
        <v>128</v>
      </c>
      <c r="Z65" s="43">
        <f>IFERROR(IF(Z61="",0,Z61),"0")+IFERROR(IF(Z62="",0,Z62),"0")+IFERROR(IF(Z63="",0,Z63),"0")+IFERROR(IF(Z64="",0,Z64),"0")</f>
        <v>2.42944</v>
      </c>
      <c r="AA65" s="67"/>
      <c r="AB65" s="67"/>
      <c r="AC65" s="67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1382</v>
      </c>
      <c r="Y66" s="43">
        <f>IFERROR(SUM(Y61:Y64),"0")</f>
        <v>1382.4</v>
      </c>
      <c r="Z66" s="42"/>
      <c r="AA66" s="67"/>
      <c r="AB66" s="67"/>
      <c r="AC66" s="67"/>
    </row>
    <row r="67" spans="1:68" ht="14.25" customHeight="1" x14ac:dyDescent="0.25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customHeight="1" x14ac:dyDescent="0.25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75.777777777777771</v>
      </c>
      <c r="Y92" s="43">
        <f>IFERROR(Y89/H89,"0")+IFERROR(Y90/H90,"0")+IFERROR(Y91/H91,"0")</f>
        <v>76</v>
      </c>
      <c r="Z92" s="43">
        <f>IFERROR(IF(Z89="",0,Z89),"0")+IFERROR(IF(Z90="",0,Z90),"0")+IFERROR(IF(Z91="",0,Z91),"0")</f>
        <v>0.96440000000000003</v>
      </c>
      <c r="AA92" s="67"/>
      <c r="AB92" s="67"/>
      <c r="AC92" s="67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516</v>
      </c>
      <c r="Y93" s="43">
        <f>IFERROR(SUM(Y89:Y91),"0")</f>
        <v>518.40000000000009</v>
      </c>
      <c r="Z93" s="42"/>
      <c r="AA93" s="67"/>
      <c r="AB93" s="67"/>
      <c r="AC93" s="67"/>
    </row>
    <row r="94" spans="1:68" ht="14.25" customHeight="1" x14ac:dyDescent="0.25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customHeight="1" x14ac:dyDescent="0.25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customHeight="1" x14ac:dyDescent="0.25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customHeight="1" x14ac:dyDescent="0.25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80</v>
      </c>
      <c r="Y148" s="55">
        <f>IFERROR(IF(X148="",0,CEILING((X148/$H148),1)*$H148),"")</f>
        <v>81</v>
      </c>
      <c r="Z148" s="41">
        <f>IFERROR(IF(Y148=0,"",ROUNDUP(Y148/H148,0)*0.01898),"")</f>
        <v>0.17082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85.2</v>
      </c>
      <c r="BN148" s="78">
        <f>IFERROR(Y148*I148/H148,"0")</f>
        <v>86.265000000000015</v>
      </c>
      <c r="BO148" s="78">
        <f>IFERROR(1/J148*(X148/H148),"0")</f>
        <v>0.1388888888888889</v>
      </c>
      <c r="BP148" s="78">
        <f>IFERROR(1/J148*(Y148/H148),"0")</f>
        <v>0.140625</v>
      </c>
    </row>
    <row r="149" spans="1:68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15.555555555555557</v>
      </c>
      <c r="Y149" s="43">
        <f>IFERROR(Y146/H146,"0")+IFERROR(Y147/H147,"0")+IFERROR(Y148/H148,"0")</f>
        <v>16</v>
      </c>
      <c r="Z149" s="43">
        <f>IFERROR(IF(Z146="",0,Z146),"0")+IFERROR(IF(Z147="",0,Z147),"0")+IFERROR(IF(Z148="",0,Z148),"0")</f>
        <v>0.30368000000000001</v>
      </c>
      <c r="AA149" s="67"/>
      <c r="AB149" s="67"/>
      <c r="AC149" s="67"/>
    </row>
    <row r="150" spans="1:68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140</v>
      </c>
      <c r="Y150" s="43">
        <f>IFERROR(SUM(Y146:Y148),"0")</f>
        <v>144</v>
      </c>
      <c r="Z150" s="42"/>
      <c r="AA150" s="67"/>
      <c r="AB150" s="67"/>
      <c r="AC150" s="67"/>
    </row>
    <row r="151" spans="1:68" ht="27.75" customHeight="1" x14ac:dyDescent="0.2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customHeight="1" x14ac:dyDescent="0.25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customHeight="1" x14ac:dyDescent="0.25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customHeight="1" x14ac:dyDescent="0.25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26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103.88888888888889</v>
      </c>
      <c r="BN192" s="78">
        <f t="shared" si="28"/>
        <v>106.59000000000002</v>
      </c>
      <c r="BO192" s="78">
        <f t="shared" si="29"/>
        <v>0.14029180695847362</v>
      </c>
      <c r="BP192" s="78">
        <f t="shared" si="30"/>
        <v>0.14393939393939395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2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103.88888888888889</v>
      </c>
      <c r="BN194" s="78">
        <f t="shared" si="28"/>
        <v>106.59000000000002</v>
      </c>
      <c r="BO194" s="78">
        <f t="shared" si="29"/>
        <v>0.14029180695847362</v>
      </c>
      <c r="BP194" s="78">
        <f t="shared" si="30"/>
        <v>0.14393939393939395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120.37037037037037</v>
      </c>
      <c r="Y199" s="43">
        <f>IFERROR(Y191/H191,"0")+IFERROR(Y192/H192,"0")+IFERROR(Y193/H193,"0")+IFERROR(Y194/H194,"0")+IFERROR(Y195/H195,"0")+IFERROR(Y196/H196,"0")+IFERROR(Y197/H197,"0")+IFERROR(Y198/H198,"0")</f>
        <v>122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1.1004400000000001</v>
      </c>
      <c r="AA199" s="67"/>
      <c r="AB199" s="67"/>
      <c r="AC199" s="67"/>
    </row>
    <row r="200" spans="1:68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650</v>
      </c>
      <c r="Y200" s="43">
        <f>IFERROR(SUM(Y191:Y198),"0")</f>
        <v>658.80000000000007</v>
      </c>
      <c r="Z200" s="42"/>
      <c r="AA200" s="67"/>
      <c r="AB200" s="67"/>
      <c r="AC200" s="67"/>
    </row>
    <row r="201" spans="1:68" ht="14.25" customHeight="1" x14ac:dyDescent="0.25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customHeight="1" x14ac:dyDescent="0.25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customHeight="1" x14ac:dyDescent="0.25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120</v>
      </c>
      <c r="Y252" s="55">
        <f>IFERROR(IF(X252="",0,CEILING((X252/$H252),1)*$H252),"")</f>
        <v>120</v>
      </c>
      <c r="Z252" s="41">
        <f>IFERROR(IF(Y252=0,"",ROUNDUP(Y252/H252,0)*0.00902),"")</f>
        <v>0.27060000000000001</v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126.3</v>
      </c>
      <c r="BN252" s="78">
        <f>IFERROR(Y252*I252/H252,"0")</f>
        <v>126.3</v>
      </c>
      <c r="BO252" s="78">
        <f>IFERROR(1/J252*(X252/H252),"0")</f>
        <v>0.22727272727272729</v>
      </c>
      <c r="BP252" s="78">
        <f>IFERROR(1/J252*(Y252/H252),"0")</f>
        <v>0.22727272727272729</v>
      </c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30</v>
      </c>
      <c r="Y253" s="43">
        <f>IFERROR(Y248/H248,"0")+IFERROR(Y249/H249,"0")+IFERROR(Y250/H250,"0")+IFERROR(Y251/H251,"0")+IFERROR(Y252/H252,"0")</f>
        <v>30</v>
      </c>
      <c r="Z253" s="43">
        <f>IFERROR(IF(Z248="",0,Z248),"0")+IFERROR(IF(Z249="",0,Z249),"0")+IFERROR(IF(Z250="",0,Z250),"0")+IFERROR(IF(Z251="",0,Z251),"0")+IFERROR(IF(Z252="",0,Z252),"0")</f>
        <v>0.27060000000000001</v>
      </c>
      <c r="AA253" s="67"/>
      <c r="AB253" s="67"/>
      <c r="AC253" s="67"/>
    </row>
    <row r="254" spans="1:68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120</v>
      </c>
      <c r="Y254" s="43">
        <f>IFERROR(SUM(Y248:Y252),"0")</f>
        <v>120</v>
      </c>
      <c r="Z254" s="42"/>
      <c r="AA254" s="67"/>
      <c r="AB254" s="67"/>
      <c r="AC254" s="67"/>
    </row>
    <row r="255" spans="1:68" ht="16.5" customHeight="1" x14ac:dyDescent="0.25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customHeight="1" x14ac:dyDescent="0.25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customHeight="1" x14ac:dyDescent="0.25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customHeight="1" x14ac:dyDescent="0.25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36</v>
      </c>
      <c r="Y276" s="55">
        <f>IFERROR(IF(X276="",0,CEILING((X276/$H276),1)*$H276),"")</f>
        <v>36</v>
      </c>
      <c r="Z276" s="41">
        <f>IFERROR(IF(Y276=0,"",ROUNDUP(Y276/H276,0)*0.00902),"")</f>
        <v>9.0200000000000002E-2</v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38.1</v>
      </c>
      <c r="BN276" s="78">
        <f>IFERROR(Y276*I276/H276,"0")</f>
        <v>38.1</v>
      </c>
      <c r="BO276" s="78">
        <f>IFERROR(1/J276*(X276/H276),"0")</f>
        <v>7.575757575757576E-2</v>
      </c>
      <c r="BP276" s="78">
        <f>IFERROR(1/J276*(Y276/H276),"0")</f>
        <v>7.575757575757576E-2</v>
      </c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10</v>
      </c>
      <c r="Y277" s="43">
        <f>IFERROR(Y276/H276,"0")</f>
        <v>10</v>
      </c>
      <c r="Z277" s="43">
        <f>IFERROR(IF(Z276="",0,Z276),"0")</f>
        <v>9.0200000000000002E-2</v>
      </c>
      <c r="AA277" s="67"/>
      <c r="AB277" s="67"/>
      <c r="AC277" s="67"/>
    </row>
    <row r="278" spans="1:68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36</v>
      </c>
      <c r="Y278" s="43">
        <f>IFERROR(SUM(Y276:Y276),"0")</f>
        <v>36</v>
      </c>
      <c r="Z278" s="42"/>
      <c r="AA278" s="67"/>
      <c r="AB278" s="67"/>
      <c r="AC278" s="67"/>
    </row>
    <row r="279" spans="1:68" ht="16.5" customHeight="1" x14ac:dyDescent="0.25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customHeight="1" x14ac:dyDescent="0.25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customHeight="1" x14ac:dyDescent="0.25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200</v>
      </c>
      <c r="Y286" s="55">
        <f t="shared" ref="Y286:Y291" si="42">IFERROR(IF(X286="",0,CEILING((X286/$H286),1)*$H286),"")</f>
        <v>205.20000000000002</v>
      </c>
      <c r="Z286" s="41">
        <f>IFERROR(IF(Y286=0,"",ROUNDUP(Y286/H286,0)*0.01898),"")</f>
        <v>0.36062</v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208.05555555555554</v>
      </c>
      <c r="BN286" s="78">
        <f t="shared" ref="BN286:BN291" si="44">IFERROR(Y286*I286/H286,"0")</f>
        <v>213.46499999999997</v>
      </c>
      <c r="BO286" s="78">
        <f t="shared" ref="BO286:BO291" si="45">IFERROR(1/J286*(X286/H286),"0")</f>
        <v>0.28935185185185186</v>
      </c>
      <c r="BP286" s="78">
        <f t="shared" ref="BP286:BP291" si="46">IFERROR(1/J286*(Y286/H286),"0")</f>
        <v>0.296875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42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208.05555555555554</v>
      </c>
      <c r="BN289" s="78">
        <f t="shared" si="44"/>
        <v>213.46499999999997</v>
      </c>
      <c r="BO289" s="78">
        <f t="shared" si="45"/>
        <v>0.28935185185185186</v>
      </c>
      <c r="BP289" s="78">
        <f t="shared" si="46"/>
        <v>0.296875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528</v>
      </c>
      <c r="Y291" s="55">
        <f t="shared" si="42"/>
        <v>528</v>
      </c>
      <c r="Z291" s="41">
        <f>IFERROR(IF(Y291=0,"",ROUNDUP(Y291/H291,0)*0.00902),"")</f>
        <v>1.1906400000000001</v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555.72</v>
      </c>
      <c r="BN291" s="78">
        <f t="shared" si="44"/>
        <v>555.72</v>
      </c>
      <c r="BO291" s="78">
        <f t="shared" si="45"/>
        <v>1</v>
      </c>
      <c r="BP291" s="78">
        <f t="shared" si="46"/>
        <v>1</v>
      </c>
    </row>
    <row r="292" spans="1:68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169.03703703703704</v>
      </c>
      <c r="Y292" s="43">
        <f>IFERROR(Y286/H286,"0")+IFERROR(Y287/H287,"0")+IFERROR(Y288/H288,"0")+IFERROR(Y289/H289,"0")+IFERROR(Y290/H290,"0")+IFERROR(Y291/H291,"0")</f>
        <v>170</v>
      </c>
      <c r="Z292" s="43">
        <f>IFERROR(IF(Z286="",0,Z286),"0")+IFERROR(IF(Z287="",0,Z287),"0")+IFERROR(IF(Z288="",0,Z288),"0")+IFERROR(IF(Z289="",0,Z289),"0")+IFERROR(IF(Z290="",0,Z290),"0")+IFERROR(IF(Z291="",0,Z291),"0")</f>
        <v>1.91188</v>
      </c>
      <c r="AA292" s="67"/>
      <c r="AB292" s="67"/>
      <c r="AC292" s="67"/>
    </row>
    <row r="293" spans="1:68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928</v>
      </c>
      <c r="Y293" s="43">
        <f>IFERROR(SUM(Y286:Y291),"0")</f>
        <v>938.40000000000009</v>
      </c>
      <c r="Z293" s="42"/>
      <c r="AA293" s="67"/>
      <c r="AB293" s="67"/>
      <c r="AC293" s="67"/>
    </row>
    <row r="294" spans="1:68" ht="14.25" customHeight="1" x14ac:dyDescent="0.25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ref="Y295:Y301" si="47">IFERROR(IF(X295="",0,CEILING((X295/$H295),1)*$H295),"")</f>
        <v>302.40000000000003</v>
      </c>
      <c r="Z295" s="41">
        <f>IFERROR(IF(Y295=0,"",ROUNDUP(Y295/H295,0)*0.00902),"")</f>
        <v>0.64944000000000002</v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319.28571428571428</v>
      </c>
      <c r="BN295" s="78">
        <f t="shared" ref="BN295:BN301" si="49">IFERROR(Y295*I295/H295,"0")</f>
        <v>321.83999999999997</v>
      </c>
      <c r="BO295" s="78">
        <f t="shared" ref="BO295:BO301" si="50">IFERROR(1/J295*(X295/H295),"0")</f>
        <v>0.54112554112554112</v>
      </c>
      <c r="BP295" s="78">
        <f t="shared" ref="BP295:BP301" si="51">IFERROR(1/J295*(Y295/H295),"0")</f>
        <v>0.54545454545454541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500</v>
      </c>
      <c r="Y296" s="55">
        <f t="shared" si="47"/>
        <v>504</v>
      </c>
      <c r="Z296" s="41">
        <f>IFERROR(IF(Y296=0,"",ROUNDUP(Y296/H296,0)*0.00902),"")</f>
        <v>1.0824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532.14285714285711</v>
      </c>
      <c r="BN296" s="78">
        <f t="shared" si="49"/>
        <v>536.39999999999986</v>
      </c>
      <c r="BO296" s="78">
        <f t="shared" si="50"/>
        <v>0.90187590187590183</v>
      </c>
      <c r="BP296" s="78">
        <f t="shared" si="51"/>
        <v>0.90909090909090917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28</v>
      </c>
      <c r="Y298" s="55">
        <f t="shared" si="47"/>
        <v>29.400000000000002</v>
      </c>
      <c r="Z298" s="41">
        <f>IFERROR(IF(Y298=0,"",ROUNDUP(Y298/H298,0)*0.00502),"")</f>
        <v>7.0280000000000009E-2</v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29.733333333333331</v>
      </c>
      <c r="BN298" s="78">
        <f t="shared" si="49"/>
        <v>31.22</v>
      </c>
      <c r="BO298" s="78">
        <f t="shared" si="50"/>
        <v>5.6980056980056981E-2</v>
      </c>
      <c r="BP298" s="78">
        <f t="shared" si="51"/>
        <v>5.9829059829059839E-2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203.80952380952382</v>
      </c>
      <c r="Y302" s="43">
        <f>IFERROR(Y295/H295,"0")+IFERROR(Y296/H296,"0")+IFERROR(Y297/H297,"0")+IFERROR(Y298/H298,"0")+IFERROR(Y299/H299,"0")+IFERROR(Y300/H300,"0")+IFERROR(Y301/H301,"0")</f>
        <v>206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1.8021199999999999</v>
      </c>
      <c r="AA302" s="67"/>
      <c r="AB302" s="67"/>
      <c r="AC302" s="67"/>
    </row>
    <row r="303" spans="1:68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828</v>
      </c>
      <c r="Y303" s="43">
        <f>IFERROR(SUM(Y295:Y301),"0")</f>
        <v>835.80000000000007</v>
      </c>
      <c r="Z303" s="42"/>
      <c r="AA303" s="67"/>
      <c r="AB303" s="67"/>
      <c r="AC303" s="67"/>
    </row>
    <row r="304" spans="1:68" ht="14.25" customHeight="1" x14ac:dyDescent="0.25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150</v>
      </c>
      <c r="Y308" s="55">
        <f>IFERROR(IF(X308="",0,CEILING((X308/$H308),1)*$H308),"")</f>
        <v>150</v>
      </c>
      <c r="Z308" s="41">
        <f>IFERROR(IF(Y308=0,"",ROUNDUP(Y308/H308,0)*0.00651),"")</f>
        <v>0.32550000000000001</v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162.29999999999998</v>
      </c>
      <c r="BN308" s="78">
        <f>IFERROR(Y308*I308/H308,"0")</f>
        <v>162.29999999999998</v>
      </c>
      <c r="BO308" s="78">
        <f>IFERROR(1/J308*(X308/H308),"0")</f>
        <v>0.27472527472527475</v>
      </c>
      <c r="BP308" s="78">
        <f>IFERROR(1/J308*(Y308/H308),"0")</f>
        <v>0.27472527472527475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50</v>
      </c>
      <c r="Y310" s="43">
        <f>IFERROR(Y305/H305,"0")+IFERROR(Y306/H306,"0")+IFERROR(Y307/H307,"0")+IFERROR(Y308/H308,"0")+IFERROR(Y309/H309,"0")</f>
        <v>50</v>
      </c>
      <c r="Z310" s="43">
        <f>IFERROR(IF(Z305="",0,Z305),"0")+IFERROR(IF(Z306="",0,Z306),"0")+IFERROR(IF(Z307="",0,Z307),"0")+IFERROR(IF(Z308="",0,Z308),"0")+IFERROR(IF(Z309="",0,Z309),"0")</f>
        <v>0.32550000000000001</v>
      </c>
      <c r="AA310" s="67"/>
      <c r="AB310" s="67"/>
      <c r="AC310" s="67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150</v>
      </c>
      <c r="Y311" s="43">
        <f>IFERROR(SUM(Y305:Y309),"0")</f>
        <v>150</v>
      </c>
      <c r="Z311" s="42"/>
      <c r="AA311" s="67"/>
      <c r="AB311" s="67"/>
      <c r="AC311" s="67"/>
    </row>
    <row r="312" spans="1:68" ht="14.25" customHeight="1" x14ac:dyDescent="0.25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600</v>
      </c>
      <c r="Y314" s="55">
        <f>IFERROR(IF(X314="",0,CEILING((X314/$H314),1)*$H314),"")</f>
        <v>600.6</v>
      </c>
      <c r="Z314" s="41">
        <f>IFERROR(IF(Y314=0,"",ROUNDUP(Y314/H314,0)*0.01898),"")</f>
        <v>1.46146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639.92307692307702</v>
      </c>
      <c r="BN314" s="78">
        <f>IFERROR(Y314*I314/H314,"0")</f>
        <v>640.5630000000001</v>
      </c>
      <c r="BO314" s="78">
        <f>IFERROR(1/J314*(X314/H314),"0")</f>
        <v>1.2019230769230769</v>
      </c>
      <c r="BP314" s="78">
        <f>IFERROR(1/J314*(Y314/H314),"0")</f>
        <v>1.203125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86.446886446886438</v>
      </c>
      <c r="Y316" s="43">
        <f>IFERROR(Y313/H313,"0")+IFERROR(Y314/H314,"0")+IFERROR(Y315/H315,"0")</f>
        <v>87</v>
      </c>
      <c r="Z316" s="43">
        <f>IFERROR(IF(Z313="",0,Z313),"0")+IFERROR(IF(Z314="",0,Z314),"0")+IFERROR(IF(Z315="",0,Z315),"0")</f>
        <v>1.65126</v>
      </c>
      <c r="AA316" s="67"/>
      <c r="AB316" s="67"/>
      <c r="AC316" s="67"/>
    </row>
    <row r="317" spans="1:68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680</v>
      </c>
      <c r="Y317" s="43">
        <f>IFERROR(SUM(Y313:Y315),"0")</f>
        <v>684.6</v>
      </c>
      <c r="Z317" s="42"/>
      <c r="AA317" s="67"/>
      <c r="AB317" s="67"/>
      <c r="AC317" s="67"/>
    </row>
    <row r="318" spans="1:68" ht="14.25" customHeight="1" x14ac:dyDescent="0.25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customHeight="1" x14ac:dyDescent="0.25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200</v>
      </c>
      <c r="Y333" s="55">
        <f>IFERROR(IF(X333="",0,CEILING((X333/$H333),1)*$H333),"")</f>
        <v>202.5</v>
      </c>
      <c r="Z333" s="41">
        <f>IFERROR(IF(Y333=0,"",ROUNDUP(Y333/H333,0)*0.01898),"")</f>
        <v>0.47450000000000003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212.81481481481481</v>
      </c>
      <c r="BN333" s="78">
        <f>IFERROR(Y333*I333/H333,"0")</f>
        <v>215.47499999999999</v>
      </c>
      <c r="BO333" s="78">
        <f>IFERROR(1/J333*(X333/H333),"0")</f>
        <v>0.38580246913580246</v>
      </c>
      <c r="BP333" s="78">
        <f>IFERROR(1/J333*(Y333/H333),"0")</f>
        <v>0.390625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105</v>
      </c>
      <c r="Y334" s="55">
        <f>IFERROR(IF(X334="",0,CEILING((X334/$H334),1)*$H334),"")</f>
        <v>105</v>
      </c>
      <c r="Z334" s="41">
        <f>IFERROR(IF(Y334=0,"",ROUNDUP(Y334/H334,0)*0.00651),"")</f>
        <v>0.32550000000000001</v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117.59999999999998</v>
      </c>
      <c r="BN334" s="78">
        <f>IFERROR(Y334*I334/H334,"0")</f>
        <v>117.59999999999998</v>
      </c>
      <c r="BO334" s="78">
        <f>IFERROR(1/J334*(X334/H334),"0")</f>
        <v>0.27472527472527475</v>
      </c>
      <c r="BP334" s="78">
        <f>IFERROR(1/J334*(Y334/H334),"0")</f>
        <v>0.27472527472527475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52</v>
      </c>
      <c r="Y335" s="55">
        <f>IFERROR(IF(X335="",0,CEILING((X335/$H335),1)*$H335),"")</f>
        <v>52.5</v>
      </c>
      <c r="Z335" s="41">
        <f>IFERROR(IF(Y335=0,"",ROUNDUP(Y335/H335,0)*0.00651),"")</f>
        <v>0.16275000000000001</v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57.942857142857136</v>
      </c>
      <c r="BN335" s="78">
        <f>IFERROR(Y335*I335/H335,"0")</f>
        <v>58.499999999999993</v>
      </c>
      <c r="BO335" s="78">
        <f>IFERROR(1/J335*(X335/H335),"0")</f>
        <v>0.13605442176870747</v>
      </c>
      <c r="BP335" s="78">
        <f>IFERROR(1/J335*(Y335/H335),"0")</f>
        <v>0.13736263736263737</v>
      </c>
    </row>
    <row r="336" spans="1:68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99.453262786596113</v>
      </c>
      <c r="Y336" s="43">
        <f>IFERROR(Y333/H333,"0")+IFERROR(Y334/H334,"0")+IFERROR(Y335/H335,"0")</f>
        <v>100</v>
      </c>
      <c r="Z336" s="43">
        <f>IFERROR(IF(Z333="",0,Z333),"0")+IFERROR(IF(Z334="",0,Z334),"0")+IFERROR(IF(Z335="",0,Z335),"0")</f>
        <v>0.96274999999999999</v>
      </c>
      <c r="AA336" s="67"/>
      <c r="AB336" s="67"/>
      <c r="AC336" s="67"/>
    </row>
    <row r="337" spans="1:68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357</v>
      </c>
      <c r="Y337" s="43">
        <f>IFERROR(SUM(Y333:Y335),"0")</f>
        <v>360</v>
      </c>
      <c r="Z337" s="42"/>
      <c r="AA337" s="67"/>
      <c r="AB337" s="67"/>
      <c r="AC337" s="67"/>
    </row>
    <row r="338" spans="1:68" ht="27.75" customHeight="1" x14ac:dyDescent="0.2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customHeight="1" x14ac:dyDescent="0.25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customHeight="1" x14ac:dyDescent="0.25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5040</v>
      </c>
      <c r="Y343" s="55">
        <f t="shared" si="52"/>
        <v>5040</v>
      </c>
      <c r="Z343" s="41">
        <f>IFERROR(IF(Y343=0,"",ROUNDUP(Y343/H343,0)*0.02175),"")</f>
        <v>7.3079999999999998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5201.28</v>
      </c>
      <c r="BN343" s="78">
        <f t="shared" si="54"/>
        <v>5201.28</v>
      </c>
      <c r="BO343" s="78">
        <f t="shared" si="55"/>
        <v>7</v>
      </c>
      <c r="BP343" s="78">
        <f t="shared" si="56"/>
        <v>7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50</v>
      </c>
      <c r="Y346" s="55">
        <f t="shared" si="52"/>
        <v>50</v>
      </c>
      <c r="Z346" s="41">
        <f>IFERROR(IF(Y346=0,"",ROUNDUP(Y346/H346,0)*0.00902),"")</f>
        <v>9.0200000000000002E-2</v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52.1</v>
      </c>
      <c r="BN346" s="78">
        <f t="shared" si="54"/>
        <v>52.1</v>
      </c>
      <c r="BO346" s="78">
        <f t="shared" si="55"/>
        <v>7.575757575757576E-2</v>
      </c>
      <c r="BP346" s="78">
        <f t="shared" si="56"/>
        <v>7.575757575757576E-2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346</v>
      </c>
      <c r="Y348" s="43">
        <f>IFERROR(Y341/H341,"0")+IFERROR(Y342/H342,"0")+IFERROR(Y343/H343,"0")+IFERROR(Y344/H344,"0")+IFERROR(Y345/H345,"0")+IFERROR(Y346/H346,"0")+IFERROR(Y347/H347,"0")</f>
        <v>346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7.3982000000000001</v>
      </c>
      <c r="AA348" s="67"/>
      <c r="AB348" s="67"/>
      <c r="AC348" s="67"/>
    </row>
    <row r="349" spans="1:68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5090</v>
      </c>
      <c r="Y349" s="43">
        <f>IFERROR(SUM(Y341:Y347),"0")</f>
        <v>5090</v>
      </c>
      <c r="Z349" s="42"/>
      <c r="AA349" s="67"/>
      <c r="AB349" s="67"/>
      <c r="AC349" s="67"/>
    </row>
    <row r="350" spans="1:68" ht="14.25" customHeight="1" x14ac:dyDescent="0.25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900</v>
      </c>
      <c r="Y356" s="55">
        <f>IFERROR(IF(X356="",0,CEILING((X356/$H356),1)*$H356),"")</f>
        <v>900</v>
      </c>
      <c r="Z356" s="41">
        <f>IFERROR(IF(Y356=0,"",ROUNDUP(Y356/H356,0)*0.01898),"")</f>
        <v>1.8980000000000001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952.5</v>
      </c>
      <c r="BN356" s="78">
        <f>IFERROR(Y356*I356/H356,"0")</f>
        <v>952.5</v>
      </c>
      <c r="BO356" s="78">
        <f>IFERROR(1/J356*(X356/H356),"0")</f>
        <v>1.5625</v>
      </c>
      <c r="BP356" s="78">
        <f>IFERROR(1/J356*(Y356/H356),"0")</f>
        <v>1.5625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180</v>
      </c>
      <c r="Y357" s="55">
        <f>IFERROR(IF(X357="",0,CEILING((X357/$H357),1)*$H357),"")</f>
        <v>180</v>
      </c>
      <c r="Z357" s="41">
        <f>IFERROR(IF(Y357=0,"",ROUNDUP(Y357/H357,0)*0.01898),"")</f>
        <v>0.37959999999999999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190.38</v>
      </c>
      <c r="BN357" s="78">
        <f>IFERROR(Y357*I357/H357,"0")</f>
        <v>190.38</v>
      </c>
      <c r="BO357" s="78">
        <f>IFERROR(1/J357*(X357/H357),"0")</f>
        <v>0.3125</v>
      </c>
      <c r="BP357" s="78">
        <f>IFERROR(1/J357*(Y357/H357),"0")</f>
        <v>0.3125</v>
      </c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120</v>
      </c>
      <c r="Y358" s="43">
        <f>IFERROR(Y356/H356,"0")+IFERROR(Y357/H357,"0")</f>
        <v>120</v>
      </c>
      <c r="Z358" s="43">
        <f>IFERROR(IF(Z356="",0,Z356),"0")+IFERROR(IF(Z357="",0,Z357),"0")</f>
        <v>2.2776000000000001</v>
      </c>
      <c r="AA358" s="67"/>
      <c r="AB358" s="67"/>
      <c r="AC358" s="67"/>
    </row>
    <row r="359" spans="1:68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1080</v>
      </c>
      <c r="Y359" s="43">
        <f>IFERROR(SUM(Y356:Y357),"0")</f>
        <v>1080</v>
      </c>
      <c r="Z359" s="42"/>
      <c r="AA359" s="67"/>
      <c r="AB359" s="67"/>
      <c r="AC359" s="67"/>
    </row>
    <row r="360" spans="1:68" ht="14.25" customHeight="1" x14ac:dyDescent="0.25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customHeight="1" x14ac:dyDescent="0.25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customHeight="1" x14ac:dyDescent="0.25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customHeight="1" x14ac:dyDescent="0.25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customHeight="1" x14ac:dyDescent="0.25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customHeight="1" x14ac:dyDescent="0.25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customHeight="1" x14ac:dyDescent="0.25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customHeight="1" x14ac:dyDescent="0.25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customHeight="1" x14ac:dyDescent="0.25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1100</v>
      </c>
      <c r="Y433" s="55">
        <f t="shared" si="63"/>
        <v>1103.52</v>
      </c>
      <c r="Z433" s="41">
        <f t="shared" si="64"/>
        <v>2.4996399999999999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1175</v>
      </c>
      <c r="BN433" s="78">
        <f t="shared" si="66"/>
        <v>1178.76</v>
      </c>
      <c r="BO433" s="78">
        <f t="shared" si="67"/>
        <v>2.0032051282051282</v>
      </c>
      <c r="BP433" s="78">
        <f t="shared" si="68"/>
        <v>2.0096153846153846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63"/>
        <v>554.4</v>
      </c>
      <c r="Z435" s="41">
        <f t="shared" si="64"/>
        <v>1.2558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587.5</v>
      </c>
      <c r="BN435" s="78">
        <f t="shared" si="66"/>
        <v>592.19999999999993</v>
      </c>
      <c r="BO435" s="78">
        <f t="shared" si="67"/>
        <v>1.0016025641025641</v>
      </c>
      <c r="BP435" s="78">
        <f t="shared" si="68"/>
        <v>1.0096153846153846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312.5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314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3.7554400000000001</v>
      </c>
      <c r="AA445" s="67"/>
      <c r="AB445" s="67"/>
      <c r="AC445" s="67"/>
    </row>
    <row r="446" spans="1:68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1650</v>
      </c>
      <c r="Y446" s="43">
        <f>IFERROR(SUM(Y430:Y444),"0")</f>
        <v>1657.92</v>
      </c>
      <c r="Z446" s="42"/>
      <c r="AA446" s="67"/>
      <c r="AB446" s="67"/>
      <c r="AC446" s="67"/>
    </row>
    <row r="447" spans="1:68" ht="14.25" customHeight="1" x14ac:dyDescent="0.25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1100</v>
      </c>
      <c r="Y448" s="55">
        <f>IFERROR(IF(X448="",0,CEILING((X448/$H448),1)*$H448),"")</f>
        <v>1103.52</v>
      </c>
      <c r="Z448" s="41">
        <f>IFERROR(IF(Y448=0,"",ROUNDUP(Y448/H448,0)*0.01196),"")</f>
        <v>2.4996399999999999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1175</v>
      </c>
      <c r="BN448" s="78">
        <f>IFERROR(Y448*I448/H448,"0")</f>
        <v>1178.76</v>
      </c>
      <c r="BO448" s="78">
        <f>IFERROR(1/J448*(X448/H448),"0")</f>
        <v>2.0032051282051282</v>
      </c>
      <c r="BP448" s="78">
        <f>IFERROR(1/J448*(Y448/H448),"0")</f>
        <v>2.0096153846153846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208.33333333333331</v>
      </c>
      <c r="Y451" s="43">
        <f>IFERROR(Y448/H448,"0")+IFERROR(Y449/H449,"0")+IFERROR(Y450/H450,"0")</f>
        <v>209</v>
      </c>
      <c r="Z451" s="43">
        <f>IFERROR(IF(Z448="",0,Z448),"0")+IFERROR(IF(Z449="",0,Z449),"0")+IFERROR(IF(Z450="",0,Z450),"0")</f>
        <v>2.4996399999999999</v>
      </c>
      <c r="AA451" s="67"/>
      <c r="AB451" s="67"/>
      <c r="AC451" s="67"/>
    </row>
    <row r="452" spans="1:68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1100</v>
      </c>
      <c r="Y452" s="43">
        <f>IFERROR(SUM(Y448:Y450),"0")</f>
        <v>1103.52</v>
      </c>
      <c r="Z452" s="42"/>
      <c r="AA452" s="67"/>
      <c r="AB452" s="67"/>
      <c r="AC452" s="67"/>
    </row>
    <row r="453" spans="1:68" ht="14.25" customHeight="1" x14ac:dyDescent="0.25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9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320.45454545454544</v>
      </c>
      <c r="BN455" s="78">
        <f t="shared" si="71"/>
        <v>321.48</v>
      </c>
      <c r="BO455" s="78">
        <f t="shared" si="72"/>
        <v>0.54632867132867136</v>
      </c>
      <c r="BP455" s="78">
        <f t="shared" si="73"/>
        <v>0.54807692307692313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300</v>
      </c>
      <c r="Y456" s="55">
        <f t="shared" si="69"/>
        <v>300.96000000000004</v>
      </c>
      <c r="Z456" s="41">
        <f>IFERROR(IF(Y456=0,"",ROUNDUP(Y456/H456,0)*0.01196),"")</f>
        <v>0.68171999999999999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320.45454545454544</v>
      </c>
      <c r="BN456" s="78">
        <f t="shared" si="71"/>
        <v>321.48</v>
      </c>
      <c r="BO456" s="78">
        <f t="shared" si="72"/>
        <v>0.54632867132867136</v>
      </c>
      <c r="BP456" s="78">
        <f t="shared" si="73"/>
        <v>0.54807692307692313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113.63636363636363</v>
      </c>
      <c r="Y461" s="43">
        <f>IFERROR(Y454/H454,"0")+IFERROR(Y455/H455,"0")+IFERROR(Y456/H456,"0")+IFERROR(Y457/H457,"0")+IFERROR(Y458/H458,"0")+IFERROR(Y459/H459,"0")+IFERROR(Y460/H460,"0")</f>
        <v>114.00000000000001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1.36344</v>
      </c>
      <c r="AA461" s="67"/>
      <c r="AB461" s="67"/>
      <c r="AC461" s="67"/>
    </row>
    <row r="462" spans="1:68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600</v>
      </c>
      <c r="Y462" s="43">
        <f>IFERROR(SUM(Y454:Y460),"0")</f>
        <v>601.92000000000007</v>
      </c>
      <c r="Z462" s="42"/>
      <c r="AA462" s="67"/>
      <c r="AB462" s="67"/>
      <c r="AC462" s="67"/>
    </row>
    <row r="463" spans="1:68" ht="14.25" customHeight="1" x14ac:dyDescent="0.25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customHeight="1" x14ac:dyDescent="0.25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customHeight="1" x14ac:dyDescent="0.25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240</v>
      </c>
      <c r="Y474" s="55">
        <f>IFERROR(IF(X474="",0,CEILING((X474/$H474),1)*$H474),"")</f>
        <v>240</v>
      </c>
      <c r="Z474" s="41">
        <f>IFERROR(IF(Y474=0,"",ROUNDUP(Y474/H474,0)*0.01898),"")</f>
        <v>0.37959999999999999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248.70000000000002</v>
      </c>
      <c r="BN474" s="78">
        <f>IFERROR(Y474*I474/H474,"0")</f>
        <v>248.70000000000002</v>
      </c>
      <c r="BO474" s="78">
        <f>IFERROR(1/J474*(X474/H474),"0")</f>
        <v>0.3125</v>
      </c>
      <c r="BP474" s="78">
        <f>IFERROR(1/J474*(Y474/H474),"0")</f>
        <v>0.3125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20</v>
      </c>
      <c r="Y476" s="43">
        <f>IFERROR(Y472/H472,"0")+IFERROR(Y473/H473,"0")+IFERROR(Y474/H474,"0")+IFERROR(Y475/H475,"0")</f>
        <v>20</v>
      </c>
      <c r="Z476" s="43">
        <f>IFERROR(IF(Z472="",0,Z472),"0")+IFERROR(IF(Z473="",0,Z473),"0")+IFERROR(IF(Z474="",0,Z474),"0")+IFERROR(IF(Z475="",0,Z475),"0")</f>
        <v>0.37959999999999999</v>
      </c>
      <c r="AA476" s="67"/>
      <c r="AB476" s="67"/>
      <c r="AC476" s="67"/>
    </row>
    <row r="477" spans="1:68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240</v>
      </c>
      <c r="Y477" s="43">
        <f>IFERROR(SUM(Y472:Y475),"0")</f>
        <v>240</v>
      </c>
      <c r="Z477" s="42"/>
      <c r="AA477" s="67"/>
      <c r="AB477" s="67"/>
      <c r="AC477" s="67"/>
    </row>
    <row r="478" spans="1:68" ht="14.25" customHeight="1" x14ac:dyDescent="0.25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1500</v>
      </c>
      <c r="Y487" s="55">
        <f>IFERROR(IF(X487="",0,CEILING((X487/$H487),1)*$H487),"")</f>
        <v>1503.6000000000001</v>
      </c>
      <c r="Z487" s="41">
        <f>IFERROR(IF(Y487=0,"",ROUNDUP(Y487/H487,0)*0.00902),"")</f>
        <v>3.2291600000000003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1596.4285714285713</v>
      </c>
      <c r="BN487" s="78">
        <f>IFERROR(Y487*I487/H487,"0")</f>
        <v>1600.26</v>
      </c>
      <c r="BO487" s="78">
        <f>IFERROR(1/J487*(X487/H487),"0")</f>
        <v>2.7056277056277054</v>
      </c>
      <c r="BP487" s="78">
        <f>IFERROR(1/J487*(Y487/H487),"0")</f>
        <v>2.7121212121212124</v>
      </c>
    </row>
    <row r="488" spans="1:68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357.14285714285711</v>
      </c>
      <c r="Y488" s="43">
        <f>IFERROR(Y486/H486,"0")+IFERROR(Y487/H487,"0")</f>
        <v>358</v>
      </c>
      <c r="Z488" s="43">
        <f>IFERROR(IF(Z486="",0,Z486),"0")+IFERROR(IF(Z487="",0,Z487),"0")</f>
        <v>3.2291600000000003</v>
      </c>
      <c r="AA488" s="67"/>
      <c r="AB488" s="67"/>
      <c r="AC488" s="67"/>
    </row>
    <row r="489" spans="1:68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1500</v>
      </c>
      <c r="Y489" s="43">
        <f>IFERROR(SUM(Y486:Y487),"0")</f>
        <v>1503.6000000000001</v>
      </c>
      <c r="Z489" s="42"/>
      <c r="AA489" s="67"/>
      <c r="AB489" s="67"/>
      <c r="AC489" s="67"/>
    </row>
    <row r="490" spans="1:68" ht="14.25" customHeight="1" x14ac:dyDescent="0.25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customHeight="1" x14ac:dyDescent="0.25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17952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18011.96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18859.311228678729</v>
      </c>
      <c r="Y506" s="43">
        <f>IFERROR(SUM(BN22:BN502),"0")</f>
        <v>18922.678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30</v>
      </c>
      <c r="Y507" s="44">
        <f>ROUNDUP(SUM(BP22:BP502),0)</f>
        <v>30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19609.311228678729</v>
      </c>
      <c r="Y508" s="43">
        <f>GrossWeightTotalR+PalletQtyTotalR*25</f>
        <v>19672.678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2599.3407456740788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2610</v>
      </c>
      <c r="Z509" s="42"/>
      <c r="AA509" s="67"/>
      <c r="AB509" s="67"/>
      <c r="AC509" s="67"/>
    </row>
    <row r="510" spans="1:68" ht="14.25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34.476129999999998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835.2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1453.8000000000002</v>
      </c>
      <c r="E515" s="52">
        <f>IFERROR(Y89*1,"0")+IFERROR(Y90*1,"0")+IFERROR(Y91*1,"0")+IFERROR(Y95*1,"0")+IFERROR(Y96*1,"0")+IFERROR(Y97*1,"0")+IFERROR(Y98*1,"0")+IFERROR(Y99*1,"0")+IFERROR(Y100*1,"0")</f>
        <v>518.40000000000009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144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658.80000000000007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120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36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2608.8000000000002</v>
      </c>
      <c r="S515" s="52">
        <f>IFERROR(Y333*1,"0")+IFERROR(Y334*1,"0")+IFERROR(Y335*1,"0")</f>
        <v>360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6170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3363.36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1743.6000000000001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2025-07-22T07:47:36Z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