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EFF5D534-D585-4F22-9DF0-78A495AC69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Y189" i="1" s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Y168" i="1" s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Y101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F10" i="1"/>
  <c r="J9" i="1"/>
  <c r="F9" i="1"/>
  <c r="A9" i="1"/>
  <c r="A10" i="1" s="1"/>
  <c r="D7" i="1"/>
  <c r="Q6" i="1"/>
  <c r="P2" i="1"/>
  <c r="Z80" i="1" l="1"/>
  <c r="Y24" i="1"/>
  <c r="Y32" i="1"/>
  <c r="Y65" i="1"/>
  <c r="BP106" i="1"/>
  <c r="BN106" i="1"/>
  <c r="Z106" i="1"/>
  <c r="Z109" i="1" s="1"/>
  <c r="BP114" i="1"/>
  <c r="BN114" i="1"/>
  <c r="Z114" i="1"/>
  <c r="Y116" i="1"/>
  <c r="BP126" i="1"/>
  <c r="BN126" i="1"/>
  <c r="Z126" i="1"/>
  <c r="Z127" i="1" s="1"/>
  <c r="Y128" i="1"/>
  <c r="I515" i="1"/>
  <c r="Y155" i="1"/>
  <c r="BP154" i="1"/>
  <c r="BN154" i="1"/>
  <c r="Z154" i="1"/>
  <c r="Z155" i="1" s="1"/>
  <c r="Y156" i="1"/>
  <c r="BP162" i="1"/>
  <c r="BN162" i="1"/>
  <c r="Z162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Z348" i="1" s="1"/>
  <c r="Y348" i="1"/>
  <c r="BP346" i="1"/>
  <c r="BN346" i="1"/>
  <c r="Z346" i="1"/>
  <c r="F515" i="1"/>
  <c r="Y44" i="1"/>
  <c r="Y59" i="1"/>
  <c r="Y71" i="1"/>
  <c r="Z92" i="1"/>
  <c r="BP90" i="1"/>
  <c r="BN90" i="1"/>
  <c r="Z90" i="1"/>
  <c r="BP97" i="1"/>
  <c r="BN97" i="1"/>
  <c r="Z97" i="1"/>
  <c r="Y123" i="1"/>
  <c r="BP118" i="1"/>
  <c r="BN118" i="1"/>
  <c r="Z118" i="1"/>
  <c r="Z122" i="1" s="1"/>
  <c r="G515" i="1"/>
  <c r="Y134" i="1"/>
  <c r="BP131" i="1"/>
  <c r="BN131" i="1"/>
  <c r="Z131" i="1"/>
  <c r="Z133" i="1" s="1"/>
  <c r="BP148" i="1"/>
  <c r="BN148" i="1"/>
  <c r="Z148" i="1"/>
  <c r="Y150" i="1"/>
  <c r="Y167" i="1"/>
  <c r="BP158" i="1"/>
  <c r="BN158" i="1"/>
  <c r="Z158" i="1"/>
  <c r="BP166" i="1"/>
  <c r="BN166" i="1"/>
  <c r="Z166" i="1"/>
  <c r="Y173" i="1"/>
  <c r="BP170" i="1"/>
  <c r="BN170" i="1"/>
  <c r="Z170" i="1"/>
  <c r="BP187" i="1"/>
  <c r="BN187" i="1"/>
  <c r="Z187" i="1"/>
  <c r="Z188" i="1" s="1"/>
  <c r="H9" i="1"/>
  <c r="Z22" i="1"/>
  <c r="Z23" i="1" s="1"/>
  <c r="BN22" i="1"/>
  <c r="BP22" i="1"/>
  <c r="Y23" i="1"/>
  <c r="X505" i="1"/>
  <c r="Z26" i="1"/>
  <c r="Z32" i="1" s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Z101" i="1" s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Z211" i="1" s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Z310" i="1" s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Z261" i="1"/>
  <c r="BP258" i="1"/>
  <c r="BN258" i="1"/>
  <c r="Z258" i="1"/>
  <c r="Y269" i="1"/>
  <c r="BP287" i="1"/>
  <c r="BN287" i="1"/>
  <c r="Z287" i="1"/>
  <c r="BP291" i="1"/>
  <c r="BN291" i="1"/>
  <c r="Z291" i="1"/>
  <c r="Z292" i="1" s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83" i="1" l="1"/>
  <c r="Z461" i="1"/>
  <c r="Z316" i="1"/>
  <c r="Y509" i="1"/>
  <c r="Y506" i="1"/>
  <c r="Z173" i="1"/>
  <c r="Z227" i="1"/>
  <c r="Z493" i="1"/>
  <c r="Z445" i="1"/>
  <c r="Z302" i="1"/>
  <c r="Z149" i="1"/>
  <c r="Z510" i="1" s="1"/>
  <c r="Z65" i="1"/>
  <c r="Y507" i="1"/>
  <c r="Z167" i="1"/>
  <c r="Z244" i="1"/>
  <c r="Z199" i="1"/>
  <c r="Y505" i="1"/>
  <c r="Y508" i="1" l="1"/>
</calcChain>
</file>

<file path=xl/sharedStrings.xml><?xml version="1.0" encoding="utf-8"?>
<sst xmlns="http://schemas.openxmlformats.org/spreadsheetml/2006/main" count="2263" uniqueCount="811">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</sst>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45862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0.41666666666666669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200</v>
      </c>
      <c r="Y41" s="564">
        <f>IFERROR(IF(X41="",0,CEILING((X41/$H41),1)*$H41),"")</f>
        <v>205.20000000000002</v>
      </c>
      <c r="Z41" s="36">
        <f>IFERROR(IF(Y41=0,"",ROUNDUP(Y41/H41,0)*0.01898),"")</f>
        <v>0.36062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208.05555555555554</v>
      </c>
      <c r="BN41" s="64">
        <f>IFERROR(Y41*I41/H41,"0")</f>
        <v>213.46499999999997</v>
      </c>
      <c r="BO41" s="64">
        <f>IFERROR(1/J41*(X41/H41),"0")</f>
        <v>0.28935185185185186</v>
      </c>
      <c r="BP41" s="64">
        <f>IFERROR(1/J41*(Y41/H41),"0")</f>
        <v>0.296875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18.518518518518519</v>
      </c>
      <c r="Y44" s="565">
        <f>IFERROR(Y41/H41,"0")+IFERROR(Y42/H42,"0")+IFERROR(Y43/H43,"0")</f>
        <v>19</v>
      </c>
      <c r="Z44" s="565">
        <f>IFERROR(IF(Z41="",0,Z41),"0")+IFERROR(IF(Z42="",0,Z42),"0")+IFERROR(IF(Z43="",0,Z43),"0")</f>
        <v>0.36062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200</v>
      </c>
      <c r="Y45" s="565">
        <f>IFERROR(SUM(Y41:Y43),"0")</f>
        <v>205.20000000000002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1382.4</v>
      </c>
      <c r="Y53" s="564">
        <f t="shared" si="6"/>
        <v>1382.4</v>
      </c>
      <c r="Z53" s="36">
        <f>IFERROR(IF(Y53=0,"",ROUNDUP(Y53/H53,0)*0.01898),"")</f>
        <v>2.42944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1438.08</v>
      </c>
      <c r="BN53" s="64">
        <f t="shared" si="8"/>
        <v>1438.08</v>
      </c>
      <c r="BO53" s="64">
        <f t="shared" si="9"/>
        <v>2</v>
      </c>
      <c r="BP53" s="64">
        <f t="shared" si="10"/>
        <v>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450</v>
      </c>
      <c r="Y57" s="56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228</v>
      </c>
      <c r="Y58" s="565">
        <f>IFERROR(Y52/H52,"0")+IFERROR(Y53/H53,"0")+IFERROR(Y54/H54,"0")+IFERROR(Y55/H55,"0")+IFERROR(Y56/H56,"0")+IFERROR(Y57/H57,"0")</f>
        <v>228</v>
      </c>
      <c r="Z58" s="565">
        <f>IFERROR(IF(Z52="",0,Z52),"0")+IFERROR(IF(Z53="",0,Z53),"0")+IFERROR(IF(Z54="",0,Z54),"0")+IFERROR(IF(Z55="",0,Z55),"0")+IFERROR(IF(Z56="",0,Z56),"0")+IFERROR(IF(Z57="",0,Z57),"0")</f>
        <v>3.3314400000000002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1832.4</v>
      </c>
      <c r="Y59" s="565">
        <f>IFERROR(SUM(Y52:Y57),"0")</f>
        <v>1832.4</v>
      </c>
      <c r="Z59" s="37"/>
      <c r="AA59" s="566"/>
      <c r="AB59" s="566"/>
      <c r="AC59" s="566"/>
    </row>
    <row r="60" spans="1:68" ht="14.25" customHeight="1" x14ac:dyDescent="0.25">
      <c r="A60" s="575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691.2</v>
      </c>
      <c r="Y61" s="564">
        <f>IFERROR(IF(X61="",0,CEILING((X61/$H61),1)*$H61),"")</f>
        <v>691.2</v>
      </c>
      <c r="Z61" s="36">
        <f>IFERROR(IF(Y61=0,"",ROUNDUP(Y61/H61,0)*0.01898),"")</f>
        <v>1.21472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719.04</v>
      </c>
      <c r="BN61" s="64">
        <f>IFERROR(Y61*I61/H61,"0")</f>
        <v>719.04</v>
      </c>
      <c r="BO61" s="64">
        <f>IFERROR(1/J61*(X61/H61),"0")</f>
        <v>1</v>
      </c>
      <c r="BP61" s="64">
        <f>IFERROR(1/J61*(Y61/H61),"0")</f>
        <v>1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54</v>
      </c>
      <c r="Y64" s="564">
        <f>IFERROR(IF(X64="",0,CEILING((X64/$H64),1)*$H64),"")</f>
        <v>54</v>
      </c>
      <c r="Z64" s="36">
        <f>IFERROR(IF(Y64=0,"",ROUNDUP(Y64/H64,0)*0.00651),"")</f>
        <v>0.13020000000000001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57.599999999999987</v>
      </c>
      <c r="BN64" s="64">
        <f>IFERROR(Y64*I64/H64,"0")</f>
        <v>57.599999999999987</v>
      </c>
      <c r="BO64" s="64">
        <f>IFERROR(1/J64*(X64/H64),"0")</f>
        <v>0.1098901098901099</v>
      </c>
      <c r="BP64" s="64">
        <f>IFERROR(1/J64*(Y64/H64),"0")</f>
        <v>0.1098901098901099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84</v>
      </c>
      <c r="Y65" s="565">
        <f>IFERROR(Y61/H61,"0")+IFERROR(Y62/H62,"0")+IFERROR(Y63/H63,"0")+IFERROR(Y64/H64,"0")</f>
        <v>84</v>
      </c>
      <c r="Z65" s="565">
        <f>IFERROR(IF(Z61="",0,Z61),"0")+IFERROR(IF(Z62="",0,Z62),"0")+IFERROR(IF(Z63="",0,Z63),"0")+IFERROR(IF(Z64="",0,Z64),"0")</f>
        <v>1.3449200000000001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745.2</v>
      </c>
      <c r="Y66" s="565">
        <f>IFERROR(SUM(Y61:Y64),"0")</f>
        <v>745.2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0</v>
      </c>
      <c r="Y83" s="56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0</v>
      </c>
      <c r="Y85" s="565">
        <f>IFERROR(Y83/H83,"0")+IFERROR(Y84/H84,"0")</f>
        <v>0</v>
      </c>
      <c r="Z85" s="565">
        <f>IFERROR(IF(Z83="",0,Z83),"0")+IFERROR(IF(Z84="",0,Z84),"0")</f>
        <v>0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0</v>
      </c>
      <c r="Y86" s="565">
        <f>IFERROR(SUM(Y83:Y84),"0")</f>
        <v>0</v>
      </c>
      <c r="Z86" s="37"/>
      <c r="AA86" s="566"/>
      <c r="AB86" s="566"/>
      <c r="AC86" s="566"/>
    </row>
    <row r="87" spans="1:68" ht="16.5" customHeight="1" x14ac:dyDescent="0.25">
      <c r="A87" s="580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100</v>
      </c>
      <c r="Y89" s="56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22.5</v>
      </c>
      <c r="Y91" s="564">
        <f>IFERROR(IF(X91="",0,CEILING((X91/$H91),1)*$H91),"")</f>
        <v>22.5</v>
      </c>
      <c r="Z91" s="36">
        <f>IFERROR(IF(Y91=0,"",ROUNDUP(Y91/H91,0)*0.00902),"")</f>
        <v>4.5100000000000001E-2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23.549999999999997</v>
      </c>
      <c r="BN91" s="64">
        <f>IFERROR(Y91*I91/H91,"0")</f>
        <v>23.549999999999997</v>
      </c>
      <c r="BO91" s="64">
        <f>IFERROR(1/J91*(X91/H91),"0")</f>
        <v>3.787878787878788E-2</v>
      </c>
      <c r="BP91" s="64">
        <f>IFERROR(1/J91*(Y91/H91),"0")</f>
        <v>3.787878787878788E-2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14.25925925925926</v>
      </c>
      <c r="Y92" s="565">
        <f>IFERROR(Y89/H89,"0")+IFERROR(Y90/H90,"0")+IFERROR(Y91/H91,"0")</f>
        <v>15</v>
      </c>
      <c r="Z92" s="565">
        <f>IFERROR(IF(Z89="",0,Z89),"0")+IFERROR(IF(Z90="",0,Z90),"0")+IFERROR(IF(Z91="",0,Z91),"0")</f>
        <v>0.2349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122.5</v>
      </c>
      <c r="Y93" s="565">
        <f>IFERROR(SUM(Y89:Y91),"0")</f>
        <v>130.5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3">
        <v>40.5</v>
      </c>
      <c r="Y95" s="564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43.095000000000006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7.8125E-2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0</v>
      </c>
      <c r="Y99" s="56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5</v>
      </c>
      <c r="Y101" s="565">
        <f>IFERROR(Y95/H95,"0")+IFERROR(Y96/H96,"0")+IFERROR(Y97/H97,"0")+IFERROR(Y98/H98,"0")+IFERROR(Y99/H99,"0")+IFERROR(Y100/H100,"0")</f>
        <v>5</v>
      </c>
      <c r="Z101" s="565">
        <f>IFERROR(IF(Z95="",0,Z95),"0")+IFERROR(IF(Z96="",0,Z96),"0")+IFERROR(IF(Z97="",0,Z97),"0")+IFERROR(IF(Z98="",0,Z98),"0")+IFERROR(IF(Z99="",0,Z99),"0")+IFERROR(IF(Z100="",0,Z100),"0")</f>
        <v>9.4899999999999998E-2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40.5</v>
      </c>
      <c r="Y102" s="565">
        <f>IFERROR(SUM(Y95:Y100),"0")</f>
        <v>40.5</v>
      </c>
      <c r="Z102" s="37"/>
      <c r="AA102" s="566"/>
      <c r="AB102" s="566"/>
      <c r="AC102" s="566"/>
    </row>
    <row r="103" spans="1:68" ht="16.5" customHeight="1" x14ac:dyDescent="0.25">
      <c r="A103" s="580" t="s">
        <v>204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0</v>
      </c>
      <c r="Y105" s="56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0</v>
      </c>
      <c r="Y107" s="56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0</v>
      </c>
      <c r="Y109" s="565">
        <f>IFERROR(Y105/H105,"0")+IFERROR(Y106/H106,"0")+IFERROR(Y107/H107,"0")+IFERROR(Y108/H108,"0")</f>
        <v>0</v>
      </c>
      <c r="Z109" s="565">
        <f>IFERROR(IF(Z105="",0,Z105),"0")+IFERROR(IF(Z106="",0,Z106),"0")+IFERROR(IF(Z107="",0,Z107),"0")+IFERROR(IF(Z108="",0,Z108),"0")</f>
        <v>0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0</v>
      </c>
      <c r="Y110" s="565">
        <f>IFERROR(SUM(Y105:Y108),"0")</f>
        <v>0</v>
      </c>
      <c r="Z110" s="37"/>
      <c r="AA110" s="566"/>
      <c r="AB110" s="566"/>
      <c r="AC110" s="566"/>
    </row>
    <row r="111" spans="1:68" ht="14.25" customHeight="1" x14ac:dyDescent="0.25">
      <c r="A111" s="575" t="s">
        <v>139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40.5</v>
      </c>
      <c r="Y118" s="564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43.065000000000005</v>
      </c>
      <c r="BN118" s="64">
        <f>IFERROR(Y118*I118/H118,"0")</f>
        <v>43.065000000000005</v>
      </c>
      <c r="BO118" s="64">
        <f>IFERROR(1/J118*(X118/H118),"0")</f>
        <v>7.8125E-2</v>
      </c>
      <c r="BP118" s="64">
        <f>IFERROR(1/J118*(Y118/H118),"0")</f>
        <v>7.8125E-2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0</v>
      </c>
      <c r="Y120" s="56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5</v>
      </c>
      <c r="Y122" s="565">
        <f>IFERROR(Y118/H118,"0")+IFERROR(Y119/H119,"0")+IFERROR(Y120/H120,"0")+IFERROR(Y121/H121,"0")</f>
        <v>5</v>
      </c>
      <c r="Z122" s="565">
        <f>IFERROR(IF(Z118="",0,Z118),"0")+IFERROR(IF(Z119="",0,Z119),"0")+IFERROR(IF(Z120="",0,Z120),"0")+IFERROR(IF(Z121="",0,Z121),"0")</f>
        <v>9.4899999999999998E-2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40.5</v>
      </c>
      <c r="Y123" s="565">
        <f>IFERROR(SUM(Y118:Y121),"0")</f>
        <v>40.5</v>
      </c>
      <c r="Z123" s="37"/>
      <c r="AA123" s="566"/>
      <c r="AB123" s="566"/>
      <c r="AC123" s="566"/>
    </row>
    <row r="124" spans="1:68" ht="14.25" customHeight="1" x14ac:dyDescent="0.25">
      <c r="A124" s="575" t="s">
        <v>174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customHeight="1" x14ac:dyDescent="0.25">
      <c r="A129" s="580" t="s">
        <v>237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27</v>
      </c>
      <c r="Y146" s="564">
        <f>IFERROR(IF(X146="",0,CEILING((X146/$H146),1)*$H146),"")</f>
        <v>27</v>
      </c>
      <c r="Z146" s="36">
        <f>IFERROR(IF(Y146=0,"",ROUNDUP(Y146/H146,0)*0.01898),"")</f>
        <v>5.6940000000000004E-2</v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28.755000000000003</v>
      </c>
      <c r="BN146" s="64">
        <f>IFERROR(Y146*I146/H146,"0")</f>
        <v>28.755000000000003</v>
      </c>
      <c r="BO146" s="64">
        <f>IFERROR(1/J146*(X146/H146),"0")</f>
        <v>4.6875E-2</v>
      </c>
      <c r="BP146" s="64">
        <f>IFERROR(1/J146*(Y146/H146),"0")</f>
        <v>4.6875E-2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27</v>
      </c>
      <c r="Y148" s="564">
        <f>IFERROR(IF(X148="",0,CEILING((X148/$H148),1)*$H148),"")</f>
        <v>27</v>
      </c>
      <c r="Z148" s="36">
        <f>IFERROR(IF(Y148=0,"",ROUNDUP(Y148/H148,0)*0.01898),"")</f>
        <v>5.6940000000000004E-2</v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28.755000000000003</v>
      </c>
      <c r="BN148" s="64">
        <f>IFERROR(Y148*I148/H148,"0")</f>
        <v>28.755000000000003</v>
      </c>
      <c r="BO148" s="64">
        <f>IFERROR(1/J148*(X148/H148),"0")</f>
        <v>4.6875E-2</v>
      </c>
      <c r="BP148" s="64">
        <f>IFERROR(1/J148*(Y148/H148),"0")</f>
        <v>4.6875E-2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6</v>
      </c>
      <c r="Y149" s="565">
        <f>IFERROR(Y146/H146,"0")+IFERROR(Y147/H147,"0")+IFERROR(Y148/H148,"0")</f>
        <v>6</v>
      </c>
      <c r="Z149" s="565">
        <f>IFERROR(IF(Z146="",0,Z146),"0")+IFERROR(IF(Z147="",0,Z147),"0")+IFERROR(IF(Z148="",0,Z148),"0")</f>
        <v>0.11388000000000001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54</v>
      </c>
      <c r="Y150" s="565">
        <f>IFERROR(SUM(Y146:Y148),"0")</f>
        <v>54</v>
      </c>
      <c r="Z150" s="37"/>
      <c r="AA150" s="566"/>
      <c r="AB150" s="566"/>
      <c r="AC150" s="566"/>
    </row>
    <row r="151" spans="1:68" ht="27.75" customHeight="1" x14ac:dyDescent="0.2">
      <c r="A151" s="627" t="s">
        <v>258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259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139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0</v>
      </c>
      <c r="Y161" s="564">
        <f t="shared" si="21"/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0</v>
      </c>
      <c r="BN161" s="64">
        <f t="shared" si="23"/>
        <v>0</v>
      </c>
      <c r="BO161" s="64">
        <f t="shared" si="24"/>
        <v>0</v>
      </c>
      <c r="BP161" s="64">
        <f t="shared" si="25"/>
        <v>0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0</v>
      </c>
      <c r="Y163" s="564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0</v>
      </c>
      <c r="Y164" s="564">
        <f t="shared" si="21"/>
        <v>0</v>
      </c>
      <c r="Z164" s="36" t="str">
        <f>IFERROR(IF(Y164=0,"",ROUNDUP(Y164/H164,0)*0.00502),"")</f>
        <v/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0</v>
      </c>
      <c r="Y167" s="565">
        <f>IFERROR(Y158/H158,"0")+IFERROR(Y159/H159,"0")+IFERROR(Y160/H160,"0")+IFERROR(Y161/H161,"0")+IFERROR(Y162/H162,"0")+IFERROR(Y163/H163,"0")+IFERROR(Y164/H164,"0")+IFERROR(Y165/H165,"0")+IFERROR(Y166/H166,"0")</f>
        <v>0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0</v>
      </c>
      <c r="Y168" s="565">
        <f>IFERROR(SUM(Y158:Y166),"0")</f>
        <v>0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customHeight="1" x14ac:dyDescent="0.25">
      <c r="A175" s="575" t="s">
        <v>296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customHeight="1" x14ac:dyDescent="0.25">
      <c r="A179" s="580" t="s">
        <v>299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139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0</v>
      </c>
      <c r="Y191" s="564">
        <f t="shared" ref="Y191:Y198" si="2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0</v>
      </c>
      <c r="BN191" s="64">
        <f t="shared" ref="BN191:BN198" si="28">IFERROR(Y191*I191/H191,"0")</f>
        <v>0</v>
      </c>
      <c r="BO191" s="64">
        <f t="shared" ref="BO191:BO198" si="29">IFERROR(1/J191*(X191/H191),"0")</f>
        <v>0</v>
      </c>
      <c r="BP191" s="64">
        <f t="shared" ref="BP191:BP198" si="30">IFERROR(1/J191*(Y191/H191),"0")</f>
        <v>0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0</v>
      </c>
      <c r="Y192" s="564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0</v>
      </c>
      <c r="Y194" s="564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0</v>
      </c>
      <c r="Y195" s="564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0</v>
      </c>
      <c r="Y196" s="564">
        <f t="shared" si="26"/>
        <v>0</v>
      </c>
      <c r="Z196" s="36" t="str">
        <f>IFERROR(IF(Y196=0,"",ROUNDUP(Y196/H196,0)*0.00502),"")</f>
        <v/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0</v>
      </c>
      <c r="Y198" s="564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0</v>
      </c>
      <c r="Y199" s="565">
        <f>IFERROR(Y191/H191,"0")+IFERROR(Y192/H192,"0")+IFERROR(Y193/H193,"0")+IFERROR(Y194/H194,"0")+IFERROR(Y195/H195,"0")+IFERROR(Y196/H196,"0")+IFERROR(Y197/H197,"0")+IFERROR(Y198/H198,"0")</f>
        <v>0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0</v>
      </c>
      <c r="Y200" s="565">
        <f>IFERROR(SUM(Y191:Y198),"0")</f>
        <v>0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0</v>
      </c>
      <c r="Y204" s="564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0</v>
      </c>
      <c r="Y205" s="564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0</v>
      </c>
      <c r="Y207" s="564">
        <f t="shared" si="31"/>
        <v>0</v>
      </c>
      <c r="Z207" s="36" t="str">
        <f t="shared" si="36"/>
        <v/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0</v>
      </c>
      <c r="Y209" s="564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0</v>
      </c>
      <c r="Y210" s="564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0</v>
      </c>
      <c r="Y211" s="565">
        <f>IFERROR(Y202/H202,"0")+IFERROR(Y203/H203,"0")+IFERROR(Y204/H204,"0")+IFERROR(Y205/H205,"0")+IFERROR(Y206/H206,"0")+IFERROR(Y207/H207,"0")+IFERROR(Y208/H208,"0")+IFERROR(Y209/H209,"0")+IFERROR(Y210/H210,"0")</f>
        <v>0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0</v>
      </c>
      <c r="Y212" s="565">
        <f>IFERROR(SUM(Y202:Y210),"0")</f>
        <v>0</v>
      </c>
      <c r="Z212" s="37"/>
      <c r="AA212" s="566"/>
      <c r="AB212" s="566"/>
      <c r="AC212" s="566"/>
    </row>
    <row r="213" spans="1:68" ht="14.25" customHeight="1" x14ac:dyDescent="0.25">
      <c r="A213" s="575" t="s">
        <v>174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0</v>
      </c>
      <c r="Y214" s="56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0</v>
      </c>
      <c r="Y215" s="56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0</v>
      </c>
      <c r="Y216" s="565">
        <f>IFERROR(Y214/H214,"0")+IFERROR(Y215/H215,"0")</f>
        <v>0</v>
      </c>
      <c r="Z216" s="565">
        <f>IFERROR(IF(Z214="",0,Z214),"0")+IFERROR(IF(Z215="",0,Z215),"0")</f>
        <v>0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0</v>
      </c>
      <c r="Y217" s="565">
        <f>IFERROR(SUM(Y214:Y215),"0")</f>
        <v>0</v>
      </c>
      <c r="Z217" s="37"/>
      <c r="AA217" s="566"/>
      <c r="AB217" s="566"/>
      <c r="AC217" s="566"/>
    </row>
    <row r="218" spans="1:68" ht="16.5" customHeight="1" x14ac:dyDescent="0.25">
      <c r="A218" s="580" t="s">
        <v>360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0</v>
      </c>
      <c r="Y220" s="564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0</v>
      </c>
      <c r="Y227" s="565">
        <f>IFERROR(Y220/H220,"0")+IFERROR(Y221/H221,"0")+IFERROR(Y222/H222,"0")+IFERROR(Y223/H223,"0")+IFERROR(Y224/H224,"0")+IFERROR(Y225/H225,"0")+IFERROR(Y226/H226,"0")</f>
        <v>0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0</v>
      </c>
      <c r="Y228" s="565">
        <f>IFERROR(SUM(Y220:Y226),"0")</f>
        <v>0</v>
      </c>
      <c r="Z228" s="37"/>
      <c r="AA228" s="566"/>
      <c r="AB228" s="566"/>
      <c r="AC228" s="566"/>
    </row>
    <row r="229" spans="1:68" ht="14.25" customHeight="1" x14ac:dyDescent="0.25">
      <c r="A229" s="575" t="s">
        <v>139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383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2" t="s">
        <v>386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customHeight="1" x14ac:dyDescent="0.25">
      <c r="A238" s="575" t="s">
        <v>388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0" t="s">
        <v>394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395</v>
      </c>
      <c r="B241" s="54" t="s">
        <v>396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397</v>
      </c>
      <c r="B242" s="54" t="s">
        <v>398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399</v>
      </c>
      <c r="B243" s="54" t="s">
        <v>400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customHeight="1" x14ac:dyDescent="0.25">
      <c r="A246" s="580" t="s">
        <v>401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402</v>
      </c>
      <c r="B248" s="54" t="s">
        <v>403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404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405</v>
      </c>
      <c r="B249" s="54" t="s">
        <v>406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300</v>
      </c>
      <c r="Y249" s="564">
        <f>IFERROR(IF(X249="",0,CEILING((X249/$H249),1)*$H249),"")</f>
        <v>302.40000000000003</v>
      </c>
      <c r="Z249" s="36">
        <f>IFERROR(IF(Y249=0,"",ROUNDUP(Y249/H249,0)*0.01898),"")</f>
        <v>0.53144000000000002</v>
      </c>
      <c r="AA249" s="56"/>
      <c r="AB249" s="57"/>
      <c r="AC249" s="301" t="s">
        <v>407</v>
      </c>
      <c r="AG249" s="64"/>
      <c r="AJ249" s="68"/>
      <c r="AK249" s="68">
        <v>0</v>
      </c>
      <c r="BB249" s="302" t="s">
        <v>1</v>
      </c>
      <c r="BM249" s="64">
        <f>IFERROR(X249*I249/H249,"0")</f>
        <v>312.08333333333331</v>
      </c>
      <c r="BN249" s="64">
        <f>IFERROR(Y249*I249/H249,"0")</f>
        <v>314.58000000000004</v>
      </c>
      <c r="BO249" s="64">
        <f>IFERROR(1/J249*(X249/H249),"0")</f>
        <v>0.43402777777777773</v>
      </c>
      <c r="BP249" s="64">
        <f>IFERROR(1/J249*(Y249/H249),"0")</f>
        <v>0.4375</v>
      </c>
    </row>
    <row r="250" spans="1:68" ht="37.5" customHeight="1" x14ac:dyDescent="0.25">
      <c r="A250" s="54" t="s">
        <v>408</v>
      </c>
      <c r="B250" s="54" t="s">
        <v>409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410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411</v>
      </c>
      <c r="B251" s="54" t="s">
        <v>412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413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40</v>
      </c>
      <c r="Y252" s="564">
        <f>IFERROR(IF(X252="",0,CEILING((X252/$H252),1)*$H252),"")</f>
        <v>40</v>
      </c>
      <c r="Z252" s="36">
        <f>IFERROR(IF(Y252=0,"",ROUNDUP(Y252/H252,0)*0.00902),"")</f>
        <v>9.0200000000000002E-2</v>
      </c>
      <c r="AA252" s="56"/>
      <c r="AB252" s="57"/>
      <c r="AC252" s="307" t="s">
        <v>416</v>
      </c>
      <c r="AG252" s="64"/>
      <c r="AJ252" s="68"/>
      <c r="AK252" s="68">
        <v>0</v>
      </c>
      <c r="BB252" s="308" t="s">
        <v>1</v>
      </c>
      <c r="BM252" s="64">
        <f>IFERROR(X252*I252/H252,"0")</f>
        <v>42.1</v>
      </c>
      <c r="BN252" s="64">
        <f>IFERROR(Y252*I252/H252,"0")</f>
        <v>42.1</v>
      </c>
      <c r="BO252" s="64">
        <f>IFERROR(1/J252*(X252/H252),"0")</f>
        <v>7.575757575757576E-2</v>
      </c>
      <c r="BP252" s="64">
        <f>IFERROR(1/J252*(Y252/H252),"0")</f>
        <v>7.575757575757576E-2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37.777777777777771</v>
      </c>
      <c r="Y253" s="565">
        <f>IFERROR(Y248/H248,"0")+IFERROR(Y249/H249,"0")+IFERROR(Y250/H250,"0")+IFERROR(Y251/H251,"0")+IFERROR(Y252/H252,"0")</f>
        <v>38</v>
      </c>
      <c r="Z253" s="565">
        <f>IFERROR(IF(Z248="",0,Z248),"0")+IFERROR(IF(Z249="",0,Z249),"0")+IFERROR(IF(Z250="",0,Z250),"0")+IFERROR(IF(Z251="",0,Z251),"0")+IFERROR(IF(Z252="",0,Z252),"0")</f>
        <v>0.62163999999999997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340</v>
      </c>
      <c r="Y254" s="565">
        <f>IFERROR(SUM(Y248:Y252),"0")</f>
        <v>342.40000000000003</v>
      </c>
      <c r="Z254" s="37"/>
      <c r="AA254" s="566"/>
      <c r="AB254" s="566"/>
      <c r="AC254" s="566"/>
    </row>
    <row r="255" spans="1:68" ht="16.5" customHeight="1" x14ac:dyDescent="0.25">
      <c r="A255" s="580" t="s">
        <v>417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418</v>
      </c>
      <c r="B257" s="54" t="s">
        <v>419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420</v>
      </c>
      <c r="B258" s="54" t="s">
        <v>421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422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423</v>
      </c>
      <c r="B259" s="54" t="s">
        <v>424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425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426</v>
      </c>
      <c r="B260" s="54" t="s">
        <v>427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428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429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430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431</v>
      </c>
      <c r="B265" s="54" t="s">
        <v>432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433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434</v>
      </c>
      <c r="B266" s="54" t="s">
        <v>435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0</v>
      </c>
      <c r="Y266" s="56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436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437</v>
      </c>
      <c r="B267" s="54" t="s">
        <v>438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0</v>
      </c>
      <c r="Y267" s="56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21" t="s">
        <v>439</v>
      </c>
      <c r="AG267" s="64"/>
      <c r="AJ267" s="68" t="s">
        <v>113</v>
      </c>
      <c r="AK267" s="68">
        <v>33.6</v>
      </c>
      <c r="BB267" s="322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0</v>
      </c>
      <c r="Y268" s="565">
        <f>IFERROR(Y265/H265,"0")+IFERROR(Y266/H266,"0")+IFERROR(Y267/H267,"0")</f>
        <v>0</v>
      </c>
      <c r="Z268" s="565">
        <f>IFERROR(IF(Z265="",0,Z265),"0")+IFERROR(IF(Z266="",0,Z266),"0")+IFERROR(IF(Z267="",0,Z267),"0")</f>
        <v>0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0</v>
      </c>
      <c r="Y269" s="565">
        <f>IFERROR(SUM(Y265:Y267),"0")</f>
        <v>0</v>
      </c>
      <c r="Z269" s="37"/>
      <c r="AA269" s="566"/>
      <c r="AB269" s="566"/>
      <c r="AC269" s="566"/>
    </row>
    <row r="270" spans="1:68" ht="16.5" customHeight="1" x14ac:dyDescent="0.25">
      <c r="A270" s="580" t="s">
        <v>440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441</v>
      </c>
      <c r="B272" s="54" t="s">
        <v>442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443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444</v>
      </c>
      <c r="B276" s="54" t="s">
        <v>445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446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447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448</v>
      </c>
      <c r="B281" s="54" t="s">
        <v>449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450</v>
      </c>
      <c r="AB281" s="57"/>
      <c r="AC281" s="327" t="s">
        <v>451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452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453</v>
      </c>
      <c r="B286" s="54" t="s">
        <v>454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32.4</v>
      </c>
      <c r="Y286" s="564">
        <f t="shared" ref="Y286:Y291" si="42">IFERROR(IF(X286="",0,CEILING((X286/$H286),1)*$H286),"")</f>
        <v>32.400000000000006</v>
      </c>
      <c r="Z286" s="36">
        <f>IFERROR(IF(Y286=0,"",ROUNDUP(Y286/H286,0)*0.01898),"")</f>
        <v>5.6940000000000004E-2</v>
      </c>
      <c r="AA286" s="56"/>
      <c r="AB286" s="57"/>
      <c r="AC286" s="329" t="s">
        <v>455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33.704999999999991</v>
      </c>
      <c r="BN286" s="64">
        <f t="shared" ref="BN286:BN291" si="44">IFERROR(Y286*I286/H286,"0")</f>
        <v>33.705000000000005</v>
      </c>
      <c r="BO286" s="64">
        <f t="shared" ref="BO286:BO291" si="45">IFERROR(1/J286*(X286/H286),"0")</f>
        <v>4.6874999999999993E-2</v>
      </c>
      <c r="BP286" s="64">
        <f t="shared" ref="BP286:BP291" si="46">IFERROR(1/J286*(Y286/H286),"0")</f>
        <v>4.6875000000000007E-2</v>
      </c>
    </row>
    <row r="287" spans="1:68" ht="27" customHeight="1" x14ac:dyDescent="0.25">
      <c r="A287" s="54" t="s">
        <v>456</v>
      </c>
      <c r="B287" s="54" t="s">
        <v>457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125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300</v>
      </c>
      <c r="Y287" s="564">
        <f t="shared" si="42"/>
        <v>302.40000000000003</v>
      </c>
      <c r="Z287" s="36">
        <f>IFERROR(IF(Y287=0,"",ROUNDUP(Y287/H287,0)*0.01898),"")</f>
        <v>0.53144000000000002</v>
      </c>
      <c r="AA287" s="56"/>
      <c r="AB287" s="57"/>
      <c r="AC287" s="331" t="s">
        <v>458</v>
      </c>
      <c r="AG287" s="64"/>
      <c r="AJ287" s="68" t="s">
        <v>127</v>
      </c>
      <c r="AK287" s="68">
        <v>691.2</v>
      </c>
      <c r="BB287" s="332" t="s">
        <v>1</v>
      </c>
      <c r="BM287" s="64">
        <f t="shared" si="43"/>
        <v>312.08333333333331</v>
      </c>
      <c r="BN287" s="64">
        <f t="shared" si="44"/>
        <v>314.58000000000004</v>
      </c>
      <c r="BO287" s="64">
        <f t="shared" si="45"/>
        <v>0.43402777777777773</v>
      </c>
      <c r="BP287" s="64">
        <f t="shared" si="46"/>
        <v>0.4375</v>
      </c>
    </row>
    <row r="288" spans="1:68" ht="27" customHeight="1" x14ac:dyDescent="0.25">
      <c r="A288" s="54" t="s">
        <v>456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32.4</v>
      </c>
      <c r="Y289" s="564">
        <f t="shared" si="42"/>
        <v>32.400000000000006</v>
      </c>
      <c r="Z289" s="36">
        <f>IFERROR(IF(Y289=0,"",ROUNDUP(Y289/H289,0)*0.01898),"")</f>
        <v>5.6940000000000004E-2</v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33.704999999999991</v>
      </c>
      <c r="BN289" s="64">
        <f t="shared" si="44"/>
        <v>33.705000000000005</v>
      </c>
      <c r="BO289" s="64">
        <f t="shared" si="45"/>
        <v>4.6874999999999993E-2</v>
      </c>
      <c r="BP289" s="64">
        <f t="shared" si="46"/>
        <v>4.6875000000000007E-2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455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40</v>
      </c>
      <c r="Y291" s="564">
        <f t="shared" si="42"/>
        <v>40</v>
      </c>
      <c r="Z291" s="36">
        <f>IFERROR(IF(Y291=0,"",ROUNDUP(Y291/H291,0)*0.00902),"")</f>
        <v>9.0200000000000002E-2</v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42.1</v>
      </c>
      <c r="BN291" s="64">
        <f t="shared" si="44"/>
        <v>42.1</v>
      </c>
      <c r="BO291" s="64">
        <f t="shared" si="45"/>
        <v>7.575757575757576E-2</v>
      </c>
      <c r="BP291" s="64">
        <f t="shared" si="46"/>
        <v>7.575757575757576E-2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43.777777777777771</v>
      </c>
      <c r="Y292" s="565">
        <f>IFERROR(Y286/H286,"0")+IFERROR(Y287/H287,"0")+IFERROR(Y288/H288,"0")+IFERROR(Y289/H289,"0")+IFERROR(Y290/H290,"0")+IFERROR(Y291/H291,"0")</f>
        <v>44</v>
      </c>
      <c r="Z292" s="565">
        <f>IFERROR(IF(Z286="",0,Z286),"0")+IFERROR(IF(Z287="",0,Z287),"0")+IFERROR(IF(Z288="",0,Z288),"0")+IFERROR(IF(Z289="",0,Z289),"0")+IFERROR(IF(Z290="",0,Z290),"0")+IFERROR(IF(Z291="",0,Z291),"0")</f>
        <v>0.73551999999999995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404.79999999999995</v>
      </c>
      <c r="Y293" s="565">
        <f>IFERROR(SUM(Y286:Y291),"0")</f>
        <v>407.20000000000005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50</v>
      </c>
      <c r="Y295" s="564">
        <f t="shared" ref="Y295:Y301" si="47">IFERROR(IF(X295="",0,CEILING((X295/$H295),1)*$H295),"")</f>
        <v>50.400000000000006</v>
      </c>
      <c r="Z295" s="36">
        <f>IFERROR(IF(Y295=0,"",ROUNDUP(Y295/H295,0)*0.00902),"")</f>
        <v>0.10824</v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53.214285714285715</v>
      </c>
      <c r="BN295" s="64">
        <f t="shared" ref="BN295:BN301" si="49">IFERROR(Y295*I295/H295,"0")</f>
        <v>53.64</v>
      </c>
      <c r="BO295" s="64">
        <f t="shared" ref="BO295:BO301" si="50">IFERROR(1/J295*(X295/H295),"0")</f>
        <v>9.0187590187590191E-2</v>
      </c>
      <c r="BP295" s="64">
        <f t="shared" ref="BP295:BP301" si="51">IFERROR(1/J295*(Y295/H295),"0")</f>
        <v>9.0909090909090912E-2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100</v>
      </c>
      <c r="Y296" s="564">
        <f t="shared" si="47"/>
        <v>100.80000000000001</v>
      </c>
      <c r="Z296" s="36">
        <f>IFERROR(IF(Y296=0,"",ROUNDUP(Y296/H296,0)*0.00902),"")</f>
        <v>0.21648000000000001</v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106.42857142857143</v>
      </c>
      <c r="BN296" s="64">
        <f t="shared" si="49"/>
        <v>107.28</v>
      </c>
      <c r="BO296" s="64">
        <f t="shared" si="50"/>
        <v>0.18037518037518038</v>
      </c>
      <c r="BP296" s="64">
        <f t="shared" si="51"/>
        <v>0.18181818181818182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0</v>
      </c>
      <c r="Y301" s="564">
        <f t="shared" si="47"/>
        <v>0</v>
      </c>
      <c r="Z301" s="36" t="str">
        <f>IFERROR(IF(Y301=0,"",ROUNDUP(Y301/H301,0)*0.00651),"")</f>
        <v/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35.714285714285715</v>
      </c>
      <c r="Y302" s="565">
        <f>IFERROR(Y295/H295,"0")+IFERROR(Y296/H296,"0")+IFERROR(Y297/H297,"0")+IFERROR(Y298/H298,"0")+IFERROR(Y299/H299,"0")+IFERROR(Y300/H300,"0")+IFERROR(Y301/H301,"0")</f>
        <v>36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0.32472000000000001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150</v>
      </c>
      <c r="Y303" s="565">
        <f>IFERROR(SUM(Y295:Y301),"0")</f>
        <v>151.20000000000002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1500</v>
      </c>
      <c r="Y305" s="564">
        <f>IFERROR(IF(X305="",0,CEILING((X305/$H305),1)*$H305),"")</f>
        <v>1505.3999999999999</v>
      </c>
      <c r="Z305" s="36">
        <f>IFERROR(IF(Y305=0,"",ROUNDUP(Y305/H305,0)*0.01898),"")</f>
        <v>3.6631400000000003</v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1598.6538461538464</v>
      </c>
      <c r="BN305" s="64">
        <f>IFERROR(Y305*I305/H305,"0")</f>
        <v>1604.4090000000001</v>
      </c>
      <c r="BO305" s="64">
        <f>IFERROR(1/J305*(X305/H305),"0")</f>
        <v>3.0048076923076925</v>
      </c>
      <c r="BP305" s="64">
        <f>IFERROR(1/J305*(Y305/H305),"0")</f>
        <v>3.015625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6</v>
      </c>
      <c r="Y308" s="564">
        <f>IFERROR(IF(X308="",0,CEILING((X308/$H308),1)*$H308),"")</f>
        <v>6</v>
      </c>
      <c r="Z308" s="36">
        <f>IFERROR(IF(Y308=0,"",ROUNDUP(Y308/H308,0)*0.00651),"")</f>
        <v>1.302E-2</v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6.492</v>
      </c>
      <c r="BN308" s="64">
        <f>IFERROR(Y308*I308/H308,"0")</f>
        <v>6.492</v>
      </c>
      <c r="BO308" s="64">
        <f>IFERROR(1/J308*(X308/H308),"0")</f>
        <v>1.098901098901099E-2</v>
      </c>
      <c r="BP308" s="64">
        <f>IFERROR(1/J308*(Y308/H308),"0")</f>
        <v>1.098901098901099E-2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194.30769230769232</v>
      </c>
      <c r="Y310" s="565">
        <f>IFERROR(Y305/H305,"0")+IFERROR(Y306/H306,"0")+IFERROR(Y307/H307,"0")+IFERROR(Y308/H308,"0")+IFERROR(Y309/H309,"0")</f>
        <v>195</v>
      </c>
      <c r="Z310" s="565">
        <f>IFERROR(IF(Z305="",0,Z305),"0")+IFERROR(IF(Z306="",0,Z306),"0")+IFERROR(IF(Z307="",0,Z307),"0")+IFERROR(IF(Z308="",0,Z308),"0")+IFERROR(IF(Z309="",0,Z309),"0")</f>
        <v>3.6761600000000003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1506</v>
      </c>
      <c r="Y311" s="565">
        <f>IFERROR(SUM(Y305:Y309),"0")</f>
        <v>1511.3999999999999</v>
      </c>
      <c r="Z311" s="37"/>
      <c r="AA311" s="566"/>
      <c r="AB311" s="566"/>
      <c r="AC311" s="566"/>
    </row>
    <row r="312" spans="1:68" ht="14.25" customHeight="1" x14ac:dyDescent="0.25">
      <c r="A312" s="575" t="s">
        <v>174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0</v>
      </c>
      <c r="Y313" s="56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39</v>
      </c>
      <c r="Y314" s="564">
        <f>IFERROR(IF(X314="",0,CEILING((X314/$H314),1)*$H314),"")</f>
        <v>39</v>
      </c>
      <c r="Z314" s="36">
        <f>IFERROR(IF(Y314=0,"",ROUNDUP(Y314/H314,0)*0.01898),"")</f>
        <v>9.4899999999999998E-2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41.595000000000006</v>
      </c>
      <c r="BN314" s="64">
        <f>IFERROR(Y314*I314/H314,"0")</f>
        <v>41.595000000000006</v>
      </c>
      <c r="BO314" s="64">
        <f>IFERROR(1/J314*(X314/H314),"0")</f>
        <v>7.8125E-2</v>
      </c>
      <c r="BP314" s="64">
        <f>IFERROR(1/J314*(Y314/H314),"0")</f>
        <v>7.8125E-2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16.8</v>
      </c>
      <c r="Y315" s="564">
        <f>IFERROR(IF(X315="",0,CEILING((X315/$H315),1)*$H315),"")</f>
        <v>16.8</v>
      </c>
      <c r="Z315" s="36">
        <f>IFERROR(IF(Y315=0,"",ROUNDUP(Y315/H315,0)*0.01898),"")</f>
        <v>3.7960000000000001E-2</v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17.838000000000001</v>
      </c>
      <c r="BN315" s="64">
        <f>IFERROR(Y315*I315/H315,"0")</f>
        <v>17.838000000000001</v>
      </c>
      <c r="BO315" s="64">
        <f>IFERROR(1/J315*(X315/H315),"0")</f>
        <v>3.125E-2</v>
      </c>
      <c r="BP315" s="64">
        <f>IFERROR(1/J315*(Y315/H315),"0")</f>
        <v>3.125E-2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7</v>
      </c>
      <c r="Y316" s="565">
        <f>IFERROR(Y313/H313,"0")+IFERROR(Y314/H314,"0")+IFERROR(Y315/H315,"0")</f>
        <v>7</v>
      </c>
      <c r="Z316" s="565">
        <f>IFERROR(IF(Z313="",0,Z313),"0")+IFERROR(IF(Z314="",0,Z314),"0")+IFERROR(IF(Z315="",0,Z315),"0")</f>
        <v>0.13286000000000001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55.8</v>
      </c>
      <c r="Y317" s="565">
        <f>IFERROR(SUM(Y313:Y315),"0")</f>
        <v>55.8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2.5499999999999998</v>
      </c>
      <c r="Y322" s="564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2.88</v>
      </c>
      <c r="BN322" s="64">
        <f>IFERROR(Y322*I322/H322,"0")</f>
        <v>2.88</v>
      </c>
      <c r="BO322" s="64">
        <f>IFERROR(1/J322*(X322/H322),"0")</f>
        <v>5.4945054945054949E-3</v>
      </c>
      <c r="BP322" s="64">
        <f>IFERROR(1/J322*(Y322/H322),"0")</f>
        <v>5.4945054945054949E-3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1</v>
      </c>
      <c r="Y323" s="565">
        <f>IFERROR(Y319/H319,"0")+IFERROR(Y320/H320,"0")+IFERROR(Y321/H321,"0")+IFERROR(Y322/H322,"0")</f>
        <v>1</v>
      </c>
      <c r="Z323" s="565">
        <f>IFERROR(IF(Z319="",0,Z319),"0")+IFERROR(IF(Z320="",0,Z320),"0")+IFERROR(IF(Z321="",0,Z321),"0")+IFERROR(IF(Z322="",0,Z322),"0")</f>
        <v>6.5100000000000002E-3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2.5499999999999998</v>
      </c>
      <c r="Y324" s="565">
        <f>IFERROR(SUM(Y319:Y322),"0")</f>
        <v>2.5499999999999998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24.3</v>
      </c>
      <c r="Y333" s="564">
        <f>IFERROR(IF(X333="",0,CEILING((X333/$H333),1)*$H333),"")</f>
        <v>24.299999999999997</v>
      </c>
      <c r="Z333" s="36">
        <f>IFERROR(IF(Y333=0,"",ROUNDUP(Y333/H333,0)*0.01898),"")</f>
        <v>5.6940000000000004E-2</v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25.856999999999999</v>
      </c>
      <c r="BN333" s="64">
        <f>IFERROR(Y333*I333/H333,"0")</f>
        <v>25.856999999999996</v>
      </c>
      <c r="BO333" s="64">
        <f>IFERROR(1/J333*(X333/H333),"0")</f>
        <v>4.6875E-2</v>
      </c>
      <c r="BP333" s="64">
        <f>IFERROR(1/J333*(Y333/H333),"0")</f>
        <v>4.6875E-2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3</v>
      </c>
      <c r="Y336" s="565">
        <f>IFERROR(Y333/H333,"0")+IFERROR(Y334/H334,"0")+IFERROR(Y335/H335,"0")</f>
        <v>3</v>
      </c>
      <c r="Z336" s="565">
        <f>IFERROR(IF(Z333="",0,Z333),"0")+IFERROR(IF(Z334="",0,Z334),"0")+IFERROR(IF(Z335="",0,Z335),"0")</f>
        <v>5.6940000000000004E-2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24.3</v>
      </c>
      <c r="Y337" s="565">
        <f>IFERROR(SUM(Y333:Y335),"0")</f>
        <v>24.299999999999997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125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50</v>
      </c>
      <c r="Y341" s="564">
        <f t="shared" ref="Y341:Y347" si="52">IFERROR(IF(X341="",0,CEILING((X341/$H341),1)*$H341),"")</f>
        <v>60</v>
      </c>
      <c r="Z341" s="36">
        <f>IFERROR(IF(Y341=0,"",ROUNDUP(Y341/H341,0)*0.02175),"")</f>
        <v>8.6999999999999994E-2</v>
      </c>
      <c r="AA341" s="56"/>
      <c r="AB341" s="57"/>
      <c r="AC341" s="391" t="s">
        <v>548</v>
      </c>
      <c r="AG341" s="64"/>
      <c r="AJ341" s="68" t="s">
        <v>127</v>
      </c>
      <c r="AK341" s="68">
        <v>720</v>
      </c>
      <c r="BB341" s="392" t="s">
        <v>1</v>
      </c>
      <c r="BM341" s="64">
        <f t="shared" ref="BM341:BM347" si="53">IFERROR(X341*I341/H341,"0")</f>
        <v>51.6</v>
      </c>
      <c r="BN341" s="64">
        <f t="shared" ref="BN341:BN347" si="54">IFERROR(Y341*I341/H341,"0")</f>
        <v>61.92</v>
      </c>
      <c r="BO341" s="64">
        <f t="shared" ref="BO341:BO347" si="55">IFERROR(1/J341*(X341/H341),"0")</f>
        <v>6.9444444444444448E-2</v>
      </c>
      <c r="BP341" s="64">
        <f t="shared" ref="BP341:BP347" si="56">IFERROR(1/J341*(Y341/H341),"0")</f>
        <v>8.3333333333333329E-2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300</v>
      </c>
      <c r="Y342" s="564">
        <f t="shared" si="52"/>
        <v>300</v>
      </c>
      <c r="Z342" s="36">
        <f>IFERROR(IF(Y342=0,"",ROUNDUP(Y342/H342,0)*0.02175),"")</f>
        <v>0.43499999999999994</v>
      </c>
      <c r="AA342" s="56"/>
      <c r="AB342" s="57"/>
      <c r="AC342" s="393" t="s">
        <v>551</v>
      </c>
      <c r="AG342" s="64"/>
      <c r="AJ342" s="68" t="s">
        <v>127</v>
      </c>
      <c r="AK342" s="68">
        <v>720</v>
      </c>
      <c r="BB342" s="394" t="s">
        <v>1</v>
      </c>
      <c r="BM342" s="64">
        <f t="shared" si="53"/>
        <v>309.60000000000002</v>
      </c>
      <c r="BN342" s="64">
        <f t="shared" si="54"/>
        <v>309.60000000000002</v>
      </c>
      <c r="BO342" s="64">
        <f t="shared" si="55"/>
        <v>0.41666666666666663</v>
      </c>
      <c r="BP342" s="64">
        <f t="shared" si="56"/>
        <v>0.41666666666666663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720</v>
      </c>
      <c r="Y344" s="564">
        <f t="shared" si="52"/>
        <v>720</v>
      </c>
      <c r="Z344" s="36">
        <f>IFERROR(IF(Y344=0,"",ROUNDUP(Y344/H344,0)*0.02175),"")</f>
        <v>1.044</v>
      </c>
      <c r="AA344" s="56"/>
      <c r="AB344" s="57"/>
      <c r="AC344" s="397" t="s">
        <v>557</v>
      </c>
      <c r="AG344" s="64"/>
      <c r="AJ344" s="68" t="s">
        <v>127</v>
      </c>
      <c r="AK344" s="68">
        <v>720</v>
      </c>
      <c r="BB344" s="398" t="s">
        <v>1</v>
      </c>
      <c r="BM344" s="64">
        <f t="shared" si="53"/>
        <v>743.04000000000008</v>
      </c>
      <c r="BN344" s="64">
        <f t="shared" si="54"/>
        <v>743.04000000000008</v>
      </c>
      <c r="BO344" s="64">
        <f t="shared" si="55"/>
        <v>1</v>
      </c>
      <c r="BP344" s="64">
        <f t="shared" si="56"/>
        <v>1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71.333333333333329</v>
      </c>
      <c r="Y348" s="565">
        <f>IFERROR(Y341/H341,"0")+IFERROR(Y342/H342,"0")+IFERROR(Y343/H343,"0")+IFERROR(Y344/H344,"0")+IFERROR(Y345/H345,"0")+IFERROR(Y346/H346,"0")+IFERROR(Y347/H347,"0")</f>
        <v>72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1.5659999999999998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1070</v>
      </c>
      <c r="Y349" s="565">
        <f>IFERROR(SUM(Y341:Y347),"0")</f>
        <v>1080</v>
      </c>
      <c r="Z349" s="37"/>
      <c r="AA349" s="566"/>
      <c r="AB349" s="566"/>
      <c r="AC349" s="566"/>
    </row>
    <row r="350" spans="1:68" ht="14.25" customHeight="1" x14ac:dyDescent="0.25">
      <c r="A350" s="575" t="s">
        <v>139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125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720</v>
      </c>
      <c r="Y351" s="564">
        <f>IFERROR(IF(X351="",0,CEILING((X351/$H351),1)*$H351),"")</f>
        <v>720</v>
      </c>
      <c r="Z351" s="36">
        <f>IFERROR(IF(Y351=0,"",ROUNDUP(Y351/H351,0)*0.02175),"")</f>
        <v>1.044</v>
      </c>
      <c r="AA351" s="56"/>
      <c r="AB351" s="57"/>
      <c r="AC351" s="405" t="s">
        <v>567</v>
      </c>
      <c r="AG351" s="64"/>
      <c r="AJ351" s="68" t="s">
        <v>127</v>
      </c>
      <c r="AK351" s="68">
        <v>720</v>
      </c>
      <c r="BB351" s="406" t="s">
        <v>1</v>
      </c>
      <c r="BM351" s="64">
        <f>IFERROR(X351*I351/H351,"0")</f>
        <v>743.04000000000008</v>
      </c>
      <c r="BN351" s="64">
        <f>IFERROR(Y351*I351/H351,"0")</f>
        <v>743.04000000000008</v>
      </c>
      <c r="BO351" s="64">
        <f>IFERROR(1/J351*(X351/H351),"0")</f>
        <v>1</v>
      </c>
      <c r="BP351" s="64">
        <f>IFERROR(1/J351*(Y351/H351),"0")</f>
        <v>1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48</v>
      </c>
      <c r="Y353" s="565">
        <f>IFERROR(Y351/H351,"0")+IFERROR(Y352/H352,"0")</f>
        <v>48</v>
      </c>
      <c r="Z353" s="565">
        <f>IFERROR(IF(Z351="",0,Z351),"0")+IFERROR(IF(Z352="",0,Z352),"0")</f>
        <v>1.044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720</v>
      </c>
      <c r="Y354" s="565">
        <f>IFERROR(SUM(Y351:Y352),"0")</f>
        <v>720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45</v>
      </c>
      <c r="Y357" s="564">
        <f>IFERROR(IF(X357="",0,CEILING((X357/$H357),1)*$H357),"")</f>
        <v>45</v>
      </c>
      <c r="Z357" s="36">
        <f>IFERROR(IF(Y357=0,"",ROUNDUP(Y357/H357,0)*0.01898),"")</f>
        <v>9.4899999999999998E-2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47.594999999999999</v>
      </c>
      <c r="BN357" s="64">
        <f>IFERROR(Y357*I357/H357,"0")</f>
        <v>47.594999999999999</v>
      </c>
      <c r="BO357" s="64">
        <f>IFERROR(1/J357*(X357/H357),"0")</f>
        <v>7.8125E-2</v>
      </c>
      <c r="BP357" s="64">
        <f>IFERROR(1/J357*(Y357/H357),"0")</f>
        <v>7.8125E-2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5</v>
      </c>
      <c r="Y358" s="565">
        <f>IFERROR(Y356/H356,"0")+IFERROR(Y357/H357,"0")</f>
        <v>5</v>
      </c>
      <c r="Z358" s="565">
        <f>IFERROR(IF(Z356="",0,Z356),"0")+IFERROR(IF(Z357="",0,Z357),"0")</f>
        <v>9.4899999999999998E-2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45</v>
      </c>
      <c r="Y359" s="565">
        <f>IFERROR(SUM(Y356:Y357),"0")</f>
        <v>45</v>
      </c>
      <c r="Z359" s="37"/>
      <c r="AA359" s="566"/>
      <c r="AB359" s="566"/>
      <c r="AC359" s="566"/>
    </row>
    <row r="360" spans="1:68" ht="14.25" customHeight="1" x14ac:dyDescent="0.25">
      <c r="A360" s="575" t="s">
        <v>174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0</v>
      </c>
      <c r="Y361" s="564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0</v>
      </c>
      <c r="Y362" s="565">
        <f>IFERROR(Y361/H361,"0")</f>
        <v>0</v>
      </c>
      <c r="Z362" s="565">
        <f>IFERROR(IF(Z361="",0,Z361),"0")</f>
        <v>0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0</v>
      </c>
      <c r="Y363" s="565">
        <f>IFERROR(SUM(Y361:Y361),"0")</f>
        <v>0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0</v>
      </c>
      <c r="Y377" s="56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0</v>
      </c>
      <c r="Y379" s="565">
        <f>IFERROR(Y377/H377,"0")+IFERROR(Y378/H378,"0")</f>
        <v>0</v>
      </c>
      <c r="Z379" s="565">
        <f>IFERROR(IF(Z377="",0,Z377),"0")+IFERROR(IF(Z378="",0,Z378),"0")</f>
        <v>0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0</v>
      </c>
      <c r="Y380" s="565">
        <f>IFERROR(SUM(Y377:Y378),"0")</f>
        <v>0</v>
      </c>
      <c r="Z380" s="37"/>
      <c r="AA380" s="566"/>
      <c r="AB380" s="566"/>
      <c r="AC380" s="566"/>
    </row>
    <row r="381" spans="1:68" ht="14.25" customHeight="1" x14ac:dyDescent="0.25">
      <c r="A381" s="575" t="s">
        <v>174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0</v>
      </c>
      <c r="Y396" s="564">
        <f t="shared" si="57"/>
        <v>0</v>
      </c>
      <c r="Z396" s="36" t="str">
        <f t="shared" si="62"/>
        <v/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0</v>
      </c>
      <c r="Y399" s="565">
        <f>IFERROR(SUM(Y388:Y397),"0")</f>
        <v>0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139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27</v>
      </c>
      <c r="Y411" s="564">
        <f>IFERROR(IF(X411="",0,CEILING((X411/$H411),1)*$H411),"")</f>
        <v>27</v>
      </c>
      <c r="Z411" s="36">
        <f>IFERROR(IF(Y411=0,"",ROUNDUP(Y411/H411,0)*0.00902),"")</f>
        <v>4.5100000000000001E-2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28.049999999999997</v>
      </c>
      <c r="BN411" s="64">
        <f>IFERROR(Y411*I411/H411,"0")</f>
        <v>28.049999999999997</v>
      </c>
      <c r="BO411" s="64">
        <f>IFERROR(1/J411*(X411/H411),"0")</f>
        <v>3.787878787878788E-2</v>
      </c>
      <c r="BP411" s="64">
        <f>IFERROR(1/J411*(Y411/H411),"0")</f>
        <v>3.787878787878788E-2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5</v>
      </c>
      <c r="Y415" s="565">
        <f>IFERROR(Y411/H411,"0")+IFERROR(Y412/H412,"0")+IFERROR(Y413/H413,"0")+IFERROR(Y414/H414,"0")</f>
        <v>5</v>
      </c>
      <c r="Z415" s="565">
        <f>IFERROR(IF(Z411="",0,Z411),"0")+IFERROR(IF(Z412="",0,Z412),"0")+IFERROR(IF(Z413="",0,Z413),"0")+IFERROR(IF(Z414="",0,Z414),"0")</f>
        <v>4.5100000000000001E-2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27</v>
      </c>
      <c r="Y416" s="565">
        <f>IFERROR(SUM(Y411:Y414),"0")</f>
        <v>27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300</v>
      </c>
      <c r="Y430" s="564">
        <f t="shared" ref="Y430:Y444" si="63">IFERROR(IF(X430="",0,CEILING((X430/$H430),1)*$H430),"")</f>
        <v>300.96000000000004</v>
      </c>
      <c r="Z430" s="36">
        <f t="shared" ref="Z430:Z436" si="64">IFERROR(IF(Y430=0,"",ROUNDUP(Y430/H430,0)*0.01196),"")</f>
        <v>0.68171999999999999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320.45454545454544</v>
      </c>
      <c r="BN430" s="64">
        <f t="shared" ref="BN430:BN444" si="66">IFERROR(Y430*I430/H430,"0")</f>
        <v>321.48</v>
      </c>
      <c r="BO430" s="64">
        <f t="shared" ref="BO430:BO444" si="67">IFERROR(1/J430*(X430/H430),"0")</f>
        <v>0.54632867132867136</v>
      </c>
      <c r="BP430" s="64">
        <f t="shared" ref="BP430:BP444" si="68">IFERROR(1/J430*(Y430/H430),"0")</f>
        <v>0.54807692307692313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0</v>
      </c>
      <c r="Y432" s="564">
        <f t="shared" si="63"/>
        <v>0</v>
      </c>
      <c r="Z432" s="36" t="str">
        <f t="shared" si="64"/>
        <v/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0</v>
      </c>
      <c r="BN432" s="64">
        <f t="shared" si="66"/>
        <v>0</v>
      </c>
      <c r="BO432" s="64">
        <f t="shared" si="67"/>
        <v>0</v>
      </c>
      <c r="BP432" s="64">
        <f t="shared" si="68"/>
        <v>0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300</v>
      </c>
      <c r="Y435" s="564">
        <f t="shared" si="63"/>
        <v>300.96000000000004</v>
      </c>
      <c r="Z435" s="36">
        <f t="shared" si="64"/>
        <v>0.68171999999999999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320.45454545454544</v>
      </c>
      <c r="BN435" s="64">
        <f t="shared" si="66"/>
        <v>321.48</v>
      </c>
      <c r="BO435" s="64">
        <f t="shared" si="67"/>
        <v>0.54632867132867136</v>
      </c>
      <c r="BP435" s="64">
        <f t="shared" si="68"/>
        <v>0.54807692307692313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0</v>
      </c>
      <c r="Y438" s="564">
        <f t="shared" si="63"/>
        <v>0</v>
      </c>
      <c r="Z438" s="36" t="str">
        <f>IFERROR(IF(Y438=0,"",ROUNDUP(Y438/H438,0)*0.00902),"")</f>
        <v/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113.63636363636363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114.00000000000001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1.36344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600</v>
      </c>
      <c r="Y446" s="565">
        <f>IFERROR(SUM(Y430:Y444),"0")</f>
        <v>601.92000000000007</v>
      </c>
      <c r="Z446" s="37"/>
      <c r="AA446" s="566"/>
      <c r="AB446" s="566"/>
      <c r="AC446" s="566"/>
    </row>
    <row r="447" spans="1:68" ht="14.25" customHeight="1" x14ac:dyDescent="0.25">
      <c r="A447" s="575" t="s">
        <v>139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300</v>
      </c>
      <c r="Y448" s="564">
        <f>IFERROR(IF(X448="",0,CEILING((X448/$H448),1)*$H448),"")</f>
        <v>300.96000000000004</v>
      </c>
      <c r="Z448" s="36">
        <f>IFERROR(IF(Y448=0,"",ROUNDUP(Y448/H448,0)*0.01196),"")</f>
        <v>0.68171999999999999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320.45454545454544</v>
      </c>
      <c r="BN448" s="64">
        <f>IFERROR(Y448*I448/H448,"0")</f>
        <v>321.48</v>
      </c>
      <c r="BO448" s="64">
        <f>IFERROR(1/J448*(X448/H448),"0")</f>
        <v>0.54632867132867136</v>
      </c>
      <c r="BP448" s="64">
        <f>IFERROR(1/J448*(Y448/H448),"0")</f>
        <v>0.54807692307692313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56.818181818181813</v>
      </c>
      <c r="Y451" s="565">
        <f>IFERROR(Y448/H448,"0")+IFERROR(Y449/H449,"0")+IFERROR(Y450/H450,"0")</f>
        <v>57.000000000000007</v>
      </c>
      <c r="Z451" s="565">
        <f>IFERROR(IF(Z448="",0,Z448),"0")+IFERROR(IF(Z449="",0,Z449),"0")+IFERROR(IF(Z450="",0,Z450),"0")</f>
        <v>0.68171999999999999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300</v>
      </c>
      <c r="Y452" s="565">
        <f>IFERROR(SUM(Y448:Y450),"0")</f>
        <v>300.96000000000004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60</v>
      </c>
      <c r="Y454" s="564">
        <f t="shared" ref="Y454:Y460" si="69">IFERROR(IF(X454="",0,CEILING((X454/$H454),1)*$H454),"")</f>
        <v>63.36</v>
      </c>
      <c r="Z454" s="36">
        <f>IFERROR(IF(Y454=0,"",ROUNDUP(Y454/H454,0)*0.01196),"")</f>
        <v>0.14352000000000001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64.090909090909079</v>
      </c>
      <c r="BN454" s="64">
        <f t="shared" ref="BN454:BN460" si="71">IFERROR(Y454*I454/H454,"0")</f>
        <v>67.679999999999993</v>
      </c>
      <c r="BO454" s="64">
        <f t="shared" ref="BO454:BO460" si="72">IFERROR(1/J454*(X454/H454),"0")</f>
        <v>0.10926573426573427</v>
      </c>
      <c r="BP454" s="64">
        <f t="shared" ref="BP454:BP460" si="73">IFERROR(1/J454*(Y454/H454),"0")</f>
        <v>0.11538461538461539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100</v>
      </c>
      <c r="Y456" s="564">
        <f t="shared" si="69"/>
        <v>100.32000000000001</v>
      </c>
      <c r="Z456" s="36">
        <f>IFERROR(IF(Y456=0,"",ROUNDUP(Y456/H456,0)*0.01196),"")</f>
        <v>0.22724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106.81818181818181</v>
      </c>
      <c r="BN456" s="64">
        <f t="shared" si="71"/>
        <v>107.16</v>
      </c>
      <c r="BO456" s="64">
        <f t="shared" si="72"/>
        <v>0.18210955710955709</v>
      </c>
      <c r="BP456" s="64">
        <f t="shared" si="73"/>
        <v>0.18269230769230771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35.984848484848484</v>
      </c>
      <c r="Y461" s="565">
        <f>IFERROR(Y454/H454,"0")+IFERROR(Y455/H455,"0")+IFERROR(Y456/H456,"0")+IFERROR(Y457/H457,"0")+IFERROR(Y458/H458,"0")+IFERROR(Y459/H459,"0")+IFERROR(Y460/H460,"0")</f>
        <v>37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0.44252000000000002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190</v>
      </c>
      <c r="Y462" s="565">
        <f>IFERROR(SUM(Y454:Y460),"0")</f>
        <v>195.36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139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100</v>
      </c>
      <c r="Y479" s="564">
        <f>IFERROR(IF(X479="",0,CEILING((X479/$H479),1)*$H479),"")</f>
        <v>108</v>
      </c>
      <c r="Z479" s="36">
        <f>IFERROR(IF(Y479=0,"",ROUNDUP(Y479/H479,0)*0.01898),"")</f>
        <v>0.1898</v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104.02777777777777</v>
      </c>
      <c r="BN479" s="64">
        <f>IFERROR(Y479*I479/H479,"0")</f>
        <v>112.34999999999998</v>
      </c>
      <c r="BO479" s="64">
        <f>IFERROR(1/J479*(X479/H479),"0")</f>
        <v>0.14467592592592593</v>
      </c>
      <c r="BP479" s="64">
        <f>IFERROR(1/J479*(Y479/H479),"0")</f>
        <v>0.15625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9.2592592592592595</v>
      </c>
      <c r="Y483" s="565">
        <f>IFERROR(Y479/H479,"0")+IFERROR(Y480/H480,"0")+IFERROR(Y481/H481,"0")+IFERROR(Y482/H482,"0")</f>
        <v>10</v>
      </c>
      <c r="Z483" s="565">
        <f>IFERROR(IF(Z479="",0,Z479),"0")+IFERROR(IF(Z480="",0,Z480),"0")+IFERROR(IF(Z481="",0,Z481),"0")+IFERROR(IF(Z482="",0,Z482),"0")</f>
        <v>0.1898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100</v>
      </c>
      <c r="Y484" s="565">
        <f>IFERROR(SUM(Y479:Y482),"0")</f>
        <v>108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300</v>
      </c>
      <c r="Y487" s="564">
        <f>IFERROR(IF(X487="",0,CEILING((X487/$H487),1)*$H487),"")</f>
        <v>302.40000000000003</v>
      </c>
      <c r="Z487" s="36">
        <f>IFERROR(IF(Y487=0,"",ROUNDUP(Y487/H487,0)*0.00902),"")</f>
        <v>0.64944000000000002</v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319.28571428571428</v>
      </c>
      <c r="BN487" s="64">
        <f>IFERROR(Y487*I487/H487,"0")</f>
        <v>321.83999999999997</v>
      </c>
      <c r="BO487" s="64">
        <f>IFERROR(1/J487*(X487/H487),"0")</f>
        <v>0.54112554112554112</v>
      </c>
      <c r="BP487" s="64">
        <f>IFERROR(1/J487*(Y487/H487),"0")</f>
        <v>0.54545454545454541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71.428571428571431</v>
      </c>
      <c r="Y488" s="565">
        <f>IFERROR(Y486/H486,"0")+IFERROR(Y487/H487,"0")</f>
        <v>72</v>
      </c>
      <c r="Z488" s="565">
        <f>IFERROR(IF(Z486="",0,Z486),"0")+IFERROR(IF(Z487="",0,Z487),"0")</f>
        <v>0.64944000000000002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300</v>
      </c>
      <c r="Y489" s="565">
        <f>IFERROR(SUM(Y486:Y487),"0")</f>
        <v>302.40000000000003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customHeight="1" x14ac:dyDescent="0.25">
      <c r="A495" s="575" t="s">
        <v>174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139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8870.5500000000011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8923.7900000000009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9304.3153771783782</v>
      </c>
      <c r="Y506" s="565">
        <f>IFERROR(SUM(BN22:BN502),"0")</f>
        <v>9360.0709999999999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15</v>
      </c>
      <c r="Y507" s="38">
        <f>ROUNDUP(SUM(BP22:BP502),0)</f>
        <v>15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9679.3153771783782</v>
      </c>
      <c r="Y508" s="565">
        <f>GrossWeightTotalR+PalletQtyTotalR*25</f>
        <v>9735.0709999999999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1099.8158693158693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1106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17.206830000000004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258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181</v>
      </c>
      <c r="F513" s="583" t="s">
        <v>204</v>
      </c>
      <c r="G513" s="583" t="s">
        <v>237</v>
      </c>
      <c r="H513" s="583" t="s">
        <v>101</v>
      </c>
      <c r="I513" s="583" t="s">
        <v>259</v>
      </c>
      <c r="J513" s="583" t="s">
        <v>299</v>
      </c>
      <c r="K513" s="583" t="s">
        <v>360</v>
      </c>
      <c r="L513" s="583" t="s">
        <v>401</v>
      </c>
      <c r="M513" s="583" t="s">
        <v>417</v>
      </c>
      <c r="N513" s="561"/>
      <c r="O513" s="583" t="s">
        <v>430</v>
      </c>
      <c r="P513" s="583" t="s">
        <v>440</v>
      </c>
      <c r="Q513" s="583" t="s">
        <v>447</v>
      </c>
      <c r="R513" s="583" t="s">
        <v>452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205.20000000000002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2577.6000000000004</v>
      </c>
      <c r="E515" s="46">
        <f>IFERROR(Y89*1,"0")+IFERROR(Y90*1,"0")+IFERROR(Y91*1,"0")+IFERROR(Y95*1,"0")+IFERROR(Y96*1,"0")+IFERROR(Y97*1,"0")+IFERROR(Y98*1,"0")+IFERROR(Y99*1,"0")+IFERROR(Y100*1,"0")</f>
        <v>171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40.5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54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46">
        <f>IFERROR(Y248*1,"0")+IFERROR(Y249*1,"0")+IFERROR(Y250*1,"0")+IFERROR(Y251*1,"0")+IFERROR(Y252*1,"0")</f>
        <v>342.40000000000003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0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2128.1500000000005</v>
      </c>
      <c r="S515" s="46">
        <f>IFERROR(Y333*1,"0")+IFERROR(Y334*1,"0")+IFERROR(Y335*1,"0")</f>
        <v>24.299999999999997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1845</v>
      </c>
      <c r="U515" s="46">
        <f>IFERROR(Y366*1,"0")+IFERROR(Y367*1,"0")+IFERROR(Y368*1,"0")+IFERROR(Y369*1,"0")+IFERROR(Y373*1,"0")+IFERROR(Y377*1,"0")+IFERROR(Y378*1,"0")+IFERROR(Y382*1,"0")</f>
        <v>0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46">
        <f>IFERROR(Y407*1,"0")+IFERROR(Y411*1,"0")+IFERROR(Y412*1,"0")+IFERROR(Y413*1,"0")+IFERROR(Y414*1,"0")</f>
        <v>27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1098.24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410.40000000000003</v>
      </c>
      <c r="AB515" s="46">
        <f>IFERROR(Y502*1,"0")</f>
        <v>0</v>
      </c>
      <c r="AC515" s="52"/>
      <c r="AF515" s="56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7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7 X341:X342 X344 X351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2025-07-22T09:30:56Z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