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8B7AF4-2788-47AC-8D92-FCDCAE9981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Z31" i="1" l="1"/>
  <c r="BN31" i="1"/>
  <c r="Z54" i="1"/>
  <c r="BN54" i="1"/>
  <c r="Z68" i="1"/>
  <c r="BN68" i="1"/>
  <c r="Z78" i="1"/>
  <c r="BN78" i="1"/>
  <c r="Z100" i="1"/>
  <c r="BN100" i="1"/>
  <c r="Z119" i="1"/>
  <c r="BN119" i="1"/>
  <c r="Z136" i="1"/>
  <c r="BN136" i="1"/>
  <c r="Z163" i="1"/>
  <c r="BN163" i="1"/>
  <c r="Z192" i="1"/>
  <c r="BN192" i="1"/>
  <c r="Z202" i="1"/>
  <c r="BN202" i="1"/>
  <c r="Z210" i="1"/>
  <c r="BN210" i="1"/>
  <c r="Z225" i="1"/>
  <c r="BN225" i="1"/>
  <c r="Z250" i="1"/>
  <c r="BN250" i="1"/>
  <c r="Z288" i="1"/>
  <c r="BN288" i="1"/>
  <c r="Z300" i="1"/>
  <c r="BN300" i="1"/>
  <c r="Z322" i="1"/>
  <c r="BN322" i="1"/>
  <c r="Z335" i="1"/>
  <c r="BN335" i="1"/>
  <c r="Z345" i="1"/>
  <c r="BN345" i="1"/>
  <c r="Z368" i="1"/>
  <c r="BN368" i="1"/>
  <c r="Z392" i="1"/>
  <c r="BN392" i="1"/>
  <c r="Z413" i="1"/>
  <c r="BN413" i="1"/>
  <c r="Z436" i="1"/>
  <c r="BN436" i="1"/>
  <c r="Z443" i="1"/>
  <c r="BN443" i="1"/>
  <c r="Z459" i="1"/>
  <c r="BN459" i="1"/>
  <c r="Z486" i="1"/>
  <c r="BN486" i="1"/>
  <c r="BP486" i="1"/>
  <c r="Z487" i="1"/>
  <c r="BN487" i="1"/>
  <c r="Y488" i="1"/>
  <c r="F9" i="1"/>
  <c r="F10" i="1"/>
  <c r="B515" i="1"/>
  <c r="X507" i="1"/>
  <c r="X508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7" i="1"/>
  <c r="BN147" i="1"/>
  <c r="Z161" i="1"/>
  <c r="BN161" i="1"/>
  <c r="Z165" i="1"/>
  <c r="BN165" i="1"/>
  <c r="Z182" i="1"/>
  <c r="BN182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Y261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Z253" i="1" s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Z476" i="1" s="1"/>
  <c r="BP474" i="1"/>
  <c r="BN474" i="1"/>
  <c r="Z474" i="1"/>
  <c r="BP497" i="1"/>
  <c r="BN497" i="1"/>
  <c r="Z497" i="1"/>
  <c r="Y499" i="1"/>
  <c r="Y498" i="1"/>
  <c r="BP496" i="1"/>
  <c r="BN496" i="1"/>
  <c r="Z496" i="1"/>
  <c r="Y353" i="1"/>
  <c r="Y24" i="1"/>
  <c r="Y32" i="1"/>
  <c r="Y44" i="1"/>
  <c r="Y59" i="1"/>
  <c r="Y65" i="1"/>
  <c r="Y71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403" i="1"/>
  <c r="Z379" i="1"/>
  <c r="Z358" i="1"/>
  <c r="Z232" i="1"/>
  <c r="Z329" i="1"/>
  <c r="Z115" i="1"/>
  <c r="Z71" i="1"/>
  <c r="Z58" i="1"/>
  <c r="Z44" i="1"/>
  <c r="Z92" i="1"/>
  <c r="Z488" i="1"/>
  <c r="Z398" i="1"/>
  <c r="Z415" i="1"/>
  <c r="Z348" i="1"/>
  <c r="Z211" i="1"/>
  <c r="Z302" i="1"/>
  <c r="Z292" i="1"/>
  <c r="Z80" i="1"/>
  <c r="Z65" i="1"/>
  <c r="Z109" i="1"/>
  <c r="Z498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<sst xmlns="http://schemas.openxmlformats.org/spreadsheetml/2006/main" count="2264" uniqueCount="812">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</sst>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811</v>
      </c>
      <c r="I5" s="680"/>
      <c r="J5" s="680"/>
      <c r="K5" s="680"/>
      <c r="L5" s="680"/>
      <c r="M5" s="681"/>
      <c r="N5" s="58"/>
      <c r="P5" s="24" t="s">
        <v>10</v>
      </c>
      <c r="Q5" s="619">
        <v>45862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Четверг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44">
        <v>0.58333333333333337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21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33"/>
      <c r="R10" s="734"/>
      <c r="U10" s="24" t="s">
        <v>23</v>
      </c>
      <c r="V10" s="859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20"/>
      <c r="U11" s="24" t="s">
        <v>27</v>
      </c>
      <c r="V11" s="607" t="s">
        <v>28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789" t="s">
        <v>38</v>
      </c>
      <c r="D17" s="578" t="s">
        <v>39</v>
      </c>
      <c r="E17" s="60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829"/>
      <c r="R17" s="829"/>
      <c r="S17" s="829"/>
      <c r="T17" s="600"/>
      <c r="U17" s="609" t="s">
        <v>51</v>
      </c>
      <c r="V17" s="597"/>
      <c r="W17" s="578" t="s">
        <v>52</v>
      </c>
      <c r="X17" s="578" t="s">
        <v>53</v>
      </c>
      <c r="Y17" s="567" t="s">
        <v>54</v>
      </c>
      <c r="Z17" s="589" t="s">
        <v>55</v>
      </c>
      <c r="AA17" s="643" t="s">
        <v>56</v>
      </c>
      <c r="AB17" s="643" t="s">
        <v>57</v>
      </c>
      <c r="AC17" s="643" t="s">
        <v>58</v>
      </c>
      <c r="AD17" s="643" t="s">
        <v>59</v>
      </c>
      <c r="AE17" s="644"/>
      <c r="AF17" s="645"/>
      <c r="AG17" s="66"/>
      <c r="BD17" s="65" t="s">
        <v>60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61</v>
      </c>
      <c r="V18" s="67" t="s">
        <v>62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63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86" t="s">
        <v>69</v>
      </c>
      <c r="Q22" s="587"/>
      <c r="R22" s="587"/>
      <c r="S22" s="587"/>
      <c r="T22" s="588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101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5">
        <f>IFERROR(X41/H41,"0")+IFERROR(X42/H42,"0")+IFERROR(X43/H43,"0")</f>
        <v>3.7037037037037033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5">
        <f>IFERROR(SUM(X41:X43),"0")</f>
        <v>40</v>
      </c>
      <c r="Y45" s="565">
        <f>IFERROR(SUM(Y41:Y43),"0")</f>
        <v>43.2</v>
      </c>
      <c r="Z45" s="37"/>
      <c r="AA45" s="566"/>
      <c r="AB45" s="566"/>
      <c r="AC45" s="566"/>
    </row>
    <row r="46" spans="1:68" ht="14.25" hidden="1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70</v>
      </c>
      <c r="X53" s="563">
        <v>320</v>
      </c>
      <c r="Y53" s="564">
        <f t="shared" si="6"/>
        <v>324</v>
      </c>
      <c r="Z53" s="36">
        <f>IFERROR(IF(Y53=0,"",ROUNDUP(Y53/H53,0)*0.01898),"")</f>
        <v>0.56940000000000002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332.88888888888886</v>
      </c>
      <c r="BN53" s="64">
        <f t="shared" si="8"/>
        <v>337.04999999999995</v>
      </c>
      <c r="BO53" s="64">
        <f t="shared" si="9"/>
        <v>0.46296296296296291</v>
      </c>
      <c r="BP53" s="64">
        <f t="shared" si="10"/>
        <v>0.46874999999999994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70</v>
      </c>
      <c r="X57" s="563">
        <v>13.5</v>
      </c>
      <c r="Y57" s="56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5">
        <f>IFERROR(X52/H52,"0")+IFERROR(X53/H53,"0")+IFERROR(X54/H54,"0")+IFERROR(X55/H55,"0")+IFERROR(X56/H56,"0")+IFERROR(X57/H57,"0")</f>
        <v>32.629629629629626</v>
      </c>
      <c r="Y58" s="565">
        <f>IFERROR(Y52/H52,"0")+IFERROR(Y53/H53,"0")+IFERROR(Y54/H54,"0")+IFERROR(Y55/H55,"0")+IFERROR(Y56/H56,"0")+IFERROR(Y57/H57,"0")</f>
        <v>33</v>
      </c>
      <c r="Z58" s="565">
        <f>IFERROR(IF(Z52="",0,Z52),"0")+IFERROR(IF(Z53="",0,Z53),"0")+IFERROR(IF(Z54="",0,Z54),"0")+IFERROR(IF(Z55="",0,Z55),"0")+IFERROR(IF(Z56="",0,Z56),"0")+IFERROR(IF(Z57="",0,Z57),"0")</f>
        <v>0.59645999999999999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5">
        <f>IFERROR(SUM(X52:X57),"0")</f>
        <v>333.5</v>
      </c>
      <c r="Y59" s="565">
        <f>IFERROR(SUM(Y52:Y57),"0")</f>
        <v>337.5</v>
      </c>
      <c r="Z59" s="37"/>
      <c r="AA59" s="566"/>
      <c r="AB59" s="566"/>
      <c r="AC59" s="566"/>
    </row>
    <row r="60" spans="1:68" ht="14.25" hidden="1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70</v>
      </c>
      <c r="X61" s="563">
        <v>250</v>
      </c>
      <c r="Y61" s="56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5">
        <f>IFERROR(X61/H61,"0")+IFERROR(X62/H62,"0")+IFERROR(X63/H63,"0")+IFERROR(X64/H64,"0")</f>
        <v>23.148148148148145</v>
      </c>
      <c r="Y65" s="565">
        <f>IFERROR(Y61/H61,"0")+IFERROR(Y62/H62,"0")+IFERROR(Y63/H63,"0")+IFERROR(Y64/H64,"0")</f>
        <v>24.000000000000004</v>
      </c>
      <c r="Z65" s="565">
        <f>IFERROR(IF(Z61="",0,Z61),"0")+IFERROR(IF(Z62="",0,Z62),"0")+IFERROR(IF(Z63="",0,Z63),"0")+IFERROR(IF(Z64="",0,Z64),"0")</f>
        <v>0.45552000000000004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5">
        <f>IFERROR(SUM(X61:X64),"0")</f>
        <v>250</v>
      </c>
      <c r="Y66" s="565">
        <f>IFERROR(SUM(Y61:Y64),"0")</f>
        <v>259.20000000000005</v>
      </c>
      <c r="Z66" s="37"/>
      <c r="AA66" s="566"/>
      <c r="AB66" s="566"/>
      <c r="AC66" s="566"/>
    </row>
    <row r="67" spans="1:68" ht="14.25" hidden="1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70</v>
      </c>
      <c r="X76" s="563">
        <v>10</v>
      </c>
      <c r="Y76" s="56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5">
        <f>IFERROR(X74/H74,"0")+IFERROR(X75/H75,"0")+IFERROR(X76/H76,"0")+IFERROR(X77/H77,"0")+IFERROR(X78/H78,"0")+IFERROR(X79/H79,"0")</f>
        <v>1.1904761904761905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5">
        <f>IFERROR(SUM(X74:X79),"0")</f>
        <v>10</v>
      </c>
      <c r="Y81" s="565">
        <f>IFERROR(SUM(Y74:Y79),"0")</f>
        <v>16.8</v>
      </c>
      <c r="Z81" s="37"/>
      <c r="AA81" s="566"/>
      <c r="AB81" s="566"/>
      <c r="AC81" s="566"/>
    </row>
    <row r="82" spans="1:68" ht="14.25" hidden="1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7"/>
      <c r="R95" s="587"/>
      <c r="S95" s="587"/>
      <c r="T95" s="588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72</v>
      </c>
      <c r="Q101" s="570"/>
      <c r="R101" s="570"/>
      <c r="S101" s="570"/>
      <c r="T101" s="570"/>
      <c r="U101" s="570"/>
      <c r="V101" s="571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72</v>
      </c>
      <c r="Q102" s="570"/>
      <c r="R102" s="570"/>
      <c r="S102" s="570"/>
      <c r="T102" s="570"/>
      <c r="U102" s="570"/>
      <c r="V102" s="571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98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72</v>
      </c>
      <c r="Q109" s="570"/>
      <c r="R109" s="570"/>
      <c r="S109" s="570"/>
      <c r="T109" s="570"/>
      <c r="U109" s="570"/>
      <c r="V109" s="571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72</v>
      </c>
      <c r="Q110" s="570"/>
      <c r="R110" s="570"/>
      <c r="S110" s="570"/>
      <c r="T110" s="570"/>
      <c r="U110" s="570"/>
      <c r="V110" s="571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72</v>
      </c>
      <c r="Q115" s="570"/>
      <c r="R115" s="570"/>
      <c r="S115" s="570"/>
      <c r="T115" s="570"/>
      <c r="U115" s="570"/>
      <c r="V115" s="571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72</v>
      </c>
      <c r="Q116" s="570"/>
      <c r="R116" s="570"/>
      <c r="S116" s="570"/>
      <c r="T116" s="570"/>
      <c r="U116" s="570"/>
      <c r="V116" s="571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70</v>
      </c>
      <c r="X118" s="563">
        <v>30</v>
      </c>
      <c r="Y118" s="56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72</v>
      </c>
      <c r="Q122" s="570"/>
      <c r="R122" s="570"/>
      <c r="S122" s="570"/>
      <c r="T122" s="570"/>
      <c r="U122" s="570"/>
      <c r="V122" s="571"/>
      <c r="W122" s="37" t="s">
        <v>73</v>
      </c>
      <c r="X122" s="565">
        <f>IFERROR(X118/H118,"0")+IFERROR(X119/H119,"0")+IFERROR(X120/H120,"0")+IFERROR(X121/H121,"0")</f>
        <v>3.7037037037037037</v>
      </c>
      <c r="Y122" s="565">
        <f>IFERROR(Y118/H118,"0")+IFERROR(Y119/H119,"0")+IFERROR(Y120/H120,"0")+IFERROR(Y121/H121,"0")</f>
        <v>4</v>
      </c>
      <c r="Z122" s="565">
        <f>IFERROR(IF(Z118="",0,Z118),"0")+IFERROR(IF(Z119="",0,Z119),"0")+IFERROR(IF(Z120="",0,Z120),"0")+IFERROR(IF(Z121="",0,Z121),"0")</f>
        <v>7.5920000000000001E-2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72</v>
      </c>
      <c r="Q123" s="570"/>
      <c r="R123" s="570"/>
      <c r="S123" s="570"/>
      <c r="T123" s="570"/>
      <c r="U123" s="570"/>
      <c r="V123" s="571"/>
      <c r="W123" s="37" t="s">
        <v>70</v>
      </c>
      <c r="X123" s="565">
        <f>IFERROR(SUM(X118:X121),"0")</f>
        <v>30</v>
      </c>
      <c r="Y123" s="565">
        <f>IFERROR(SUM(Y118:Y121),"0")</f>
        <v>32.4</v>
      </c>
      <c r="Z123" s="37"/>
      <c r="AA123" s="566"/>
      <c r="AB123" s="566"/>
      <c r="AC123" s="566"/>
    </row>
    <row r="124" spans="1:68" ht="14.25" hidden="1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72</v>
      </c>
      <c r="Q127" s="570"/>
      <c r="R127" s="570"/>
      <c r="S127" s="570"/>
      <c r="T127" s="570"/>
      <c r="U127" s="570"/>
      <c r="V127" s="571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72</v>
      </c>
      <c r="Q128" s="570"/>
      <c r="R128" s="570"/>
      <c r="S128" s="570"/>
      <c r="T128" s="570"/>
      <c r="U128" s="570"/>
      <c r="V128" s="571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72</v>
      </c>
      <c r="Q133" s="570"/>
      <c r="R133" s="570"/>
      <c r="S133" s="570"/>
      <c r="T133" s="570"/>
      <c r="U133" s="570"/>
      <c r="V133" s="571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72</v>
      </c>
      <c r="Q134" s="570"/>
      <c r="R134" s="570"/>
      <c r="S134" s="570"/>
      <c r="T134" s="570"/>
      <c r="U134" s="570"/>
      <c r="V134" s="571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72</v>
      </c>
      <c r="Q138" s="570"/>
      <c r="R138" s="570"/>
      <c r="S138" s="570"/>
      <c r="T138" s="570"/>
      <c r="U138" s="570"/>
      <c r="V138" s="571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72</v>
      </c>
      <c r="Q139" s="570"/>
      <c r="R139" s="570"/>
      <c r="S139" s="570"/>
      <c r="T139" s="570"/>
      <c r="U139" s="570"/>
      <c r="V139" s="571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72</v>
      </c>
      <c r="Q143" s="570"/>
      <c r="R143" s="570"/>
      <c r="S143" s="570"/>
      <c r="T143" s="570"/>
      <c r="U143" s="570"/>
      <c r="V143" s="571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72</v>
      </c>
      <c r="Q144" s="570"/>
      <c r="R144" s="570"/>
      <c r="S144" s="570"/>
      <c r="T144" s="570"/>
      <c r="U144" s="570"/>
      <c r="V144" s="571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72</v>
      </c>
      <c r="Q149" s="570"/>
      <c r="R149" s="570"/>
      <c r="S149" s="570"/>
      <c r="T149" s="570"/>
      <c r="U149" s="570"/>
      <c r="V149" s="571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72</v>
      </c>
      <c r="Q150" s="570"/>
      <c r="R150" s="570"/>
      <c r="S150" s="570"/>
      <c r="T150" s="570"/>
      <c r="U150" s="570"/>
      <c r="V150" s="571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258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72</v>
      </c>
      <c r="Q155" s="570"/>
      <c r="R155" s="570"/>
      <c r="S155" s="570"/>
      <c r="T155" s="570"/>
      <c r="U155" s="570"/>
      <c r="V155" s="571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72</v>
      </c>
      <c r="Q156" s="570"/>
      <c r="R156" s="570"/>
      <c r="S156" s="570"/>
      <c r="T156" s="570"/>
      <c r="U156" s="570"/>
      <c r="V156" s="571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72</v>
      </c>
      <c r="Q167" s="570"/>
      <c r="R167" s="570"/>
      <c r="S167" s="570"/>
      <c r="T167" s="570"/>
      <c r="U167" s="570"/>
      <c r="V167" s="571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72</v>
      </c>
      <c r="Q168" s="570"/>
      <c r="R168" s="570"/>
      <c r="S168" s="570"/>
      <c r="T168" s="570"/>
      <c r="U168" s="570"/>
      <c r="V168" s="571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72</v>
      </c>
      <c r="Q173" s="570"/>
      <c r="R173" s="570"/>
      <c r="S173" s="570"/>
      <c r="T173" s="570"/>
      <c r="U173" s="570"/>
      <c r="V173" s="571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72</v>
      </c>
      <c r="Q174" s="570"/>
      <c r="R174" s="570"/>
      <c r="S174" s="570"/>
      <c r="T174" s="570"/>
      <c r="U174" s="570"/>
      <c r="V174" s="571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72</v>
      </c>
      <c r="Q183" s="570"/>
      <c r="R183" s="570"/>
      <c r="S183" s="570"/>
      <c r="T183" s="570"/>
      <c r="U183" s="570"/>
      <c r="V183" s="571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72</v>
      </c>
      <c r="Q184" s="570"/>
      <c r="R184" s="570"/>
      <c r="S184" s="570"/>
      <c r="T184" s="570"/>
      <c r="U184" s="570"/>
      <c r="V184" s="571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72</v>
      </c>
      <c r="Q188" s="570"/>
      <c r="R188" s="570"/>
      <c r="S188" s="570"/>
      <c r="T188" s="570"/>
      <c r="U188" s="570"/>
      <c r="V188" s="571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72</v>
      </c>
      <c r="Q189" s="570"/>
      <c r="R189" s="570"/>
      <c r="S189" s="570"/>
      <c r="T189" s="570"/>
      <c r="U189" s="570"/>
      <c r="V189" s="571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72</v>
      </c>
      <c r="Q199" s="570"/>
      <c r="R199" s="570"/>
      <c r="S199" s="570"/>
      <c r="T199" s="570"/>
      <c r="U199" s="570"/>
      <c r="V199" s="571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72</v>
      </c>
      <c r="Q200" s="570"/>
      <c r="R200" s="570"/>
      <c r="S200" s="570"/>
      <c r="T200" s="570"/>
      <c r="U200" s="570"/>
      <c r="V200" s="571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72</v>
      </c>
      <c r="Q211" s="570"/>
      <c r="R211" s="570"/>
      <c r="S211" s="570"/>
      <c r="T211" s="570"/>
      <c r="U211" s="570"/>
      <c r="V211" s="571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72</v>
      </c>
      <c r="Q212" s="570"/>
      <c r="R212" s="570"/>
      <c r="S212" s="570"/>
      <c r="T212" s="570"/>
      <c r="U212" s="570"/>
      <c r="V212" s="571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72</v>
      </c>
      <c r="Q216" s="570"/>
      <c r="R216" s="570"/>
      <c r="S216" s="570"/>
      <c r="T216" s="570"/>
      <c r="U216" s="570"/>
      <c r="V216" s="571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72</v>
      </c>
      <c r="Q217" s="570"/>
      <c r="R217" s="570"/>
      <c r="S217" s="570"/>
      <c r="T217" s="570"/>
      <c r="U217" s="570"/>
      <c r="V217" s="571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72</v>
      </c>
      <c r="Q227" s="570"/>
      <c r="R227" s="570"/>
      <c r="S227" s="570"/>
      <c r="T227" s="570"/>
      <c r="U227" s="570"/>
      <c r="V227" s="571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72</v>
      </c>
      <c r="Q228" s="570"/>
      <c r="R228" s="570"/>
      <c r="S228" s="570"/>
      <c r="T228" s="570"/>
      <c r="U228" s="570"/>
      <c r="V228" s="571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72</v>
      </c>
      <c r="Q232" s="570"/>
      <c r="R232" s="570"/>
      <c r="S232" s="570"/>
      <c r="T232" s="570"/>
      <c r="U232" s="570"/>
      <c r="V232" s="571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72</v>
      </c>
      <c r="Q233" s="570"/>
      <c r="R233" s="570"/>
      <c r="S233" s="570"/>
      <c r="T233" s="570"/>
      <c r="U233" s="570"/>
      <c r="V233" s="571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7" t="s">
        <v>386</v>
      </c>
      <c r="Q235" s="587"/>
      <c r="R235" s="587"/>
      <c r="S235" s="587"/>
      <c r="T235" s="588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72</v>
      </c>
      <c r="Q236" s="570"/>
      <c r="R236" s="570"/>
      <c r="S236" s="570"/>
      <c r="T236" s="570"/>
      <c r="U236" s="570"/>
      <c r="V236" s="571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72</v>
      </c>
      <c r="Q237" s="570"/>
      <c r="R237" s="570"/>
      <c r="S237" s="570"/>
      <c r="T237" s="570"/>
      <c r="U237" s="570"/>
      <c r="V237" s="571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7"/>
      <c r="R240" s="587"/>
      <c r="S240" s="587"/>
      <c r="T240" s="588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72</v>
      </c>
      <c r="Q244" s="570"/>
      <c r="R244" s="570"/>
      <c r="S244" s="570"/>
      <c r="T244" s="570"/>
      <c r="U244" s="570"/>
      <c r="V244" s="571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72</v>
      </c>
      <c r="Q245" s="570"/>
      <c r="R245" s="570"/>
      <c r="S245" s="570"/>
      <c r="T245" s="570"/>
      <c r="U245" s="570"/>
      <c r="V245" s="571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72</v>
      </c>
      <c r="Q253" s="570"/>
      <c r="R253" s="570"/>
      <c r="S253" s="570"/>
      <c r="T253" s="570"/>
      <c r="U253" s="570"/>
      <c r="V253" s="571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72</v>
      </c>
      <c r="Q254" s="570"/>
      <c r="R254" s="570"/>
      <c r="S254" s="570"/>
      <c r="T254" s="570"/>
      <c r="U254" s="570"/>
      <c r="V254" s="571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0" t="s">
        <v>428</v>
      </c>
      <c r="Q260" s="587"/>
      <c r="R260" s="587"/>
      <c r="S260" s="587"/>
      <c r="T260" s="588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72</v>
      </c>
      <c r="Q261" s="570"/>
      <c r="R261" s="570"/>
      <c r="S261" s="570"/>
      <c r="T261" s="570"/>
      <c r="U261" s="570"/>
      <c r="V261" s="571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72</v>
      </c>
      <c r="Q262" s="570"/>
      <c r="R262" s="570"/>
      <c r="S262" s="570"/>
      <c r="T262" s="570"/>
      <c r="U262" s="570"/>
      <c r="V262" s="571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72</v>
      </c>
      <c r="Q268" s="570"/>
      <c r="R268" s="570"/>
      <c r="S268" s="570"/>
      <c r="T268" s="570"/>
      <c r="U268" s="570"/>
      <c r="V268" s="571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72</v>
      </c>
      <c r="Q269" s="570"/>
      <c r="R269" s="570"/>
      <c r="S269" s="570"/>
      <c r="T269" s="570"/>
      <c r="U269" s="570"/>
      <c r="V269" s="571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98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72</v>
      </c>
      <c r="Q273" s="570"/>
      <c r="R273" s="570"/>
      <c r="S273" s="570"/>
      <c r="T273" s="570"/>
      <c r="U273" s="570"/>
      <c r="V273" s="571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72</v>
      </c>
      <c r="Q274" s="570"/>
      <c r="R274" s="570"/>
      <c r="S274" s="570"/>
      <c r="T274" s="570"/>
      <c r="U274" s="570"/>
      <c r="V274" s="571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70</v>
      </c>
      <c r="X276" s="563">
        <v>7.1999999999999993</v>
      </c>
      <c r="Y276" s="564">
        <f>IFERROR(IF(X276="",0,CEILING((X276/$H276),1)*$H276),"")</f>
        <v>7.2</v>
      </c>
      <c r="Z276" s="36">
        <f>IFERROR(IF(Y276=0,"",ROUNDUP(Y276/H276,0)*0.00902),"")</f>
        <v>1.804E-2</v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7.6199999999999992</v>
      </c>
      <c r="BN276" s="64">
        <f>IFERROR(Y276*I276/H276,"0")</f>
        <v>7.62</v>
      </c>
      <c r="BO276" s="64">
        <f>IFERROR(1/J276*(X276/H276),"0")</f>
        <v>1.515151515151515E-2</v>
      </c>
      <c r="BP276" s="64">
        <f>IFERROR(1/J276*(Y276/H276),"0")</f>
        <v>1.5151515151515152E-2</v>
      </c>
    </row>
    <row r="277" spans="1:68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72</v>
      </c>
      <c r="Q277" s="570"/>
      <c r="R277" s="570"/>
      <c r="S277" s="570"/>
      <c r="T277" s="570"/>
      <c r="U277" s="570"/>
      <c r="V277" s="571"/>
      <c r="W277" s="37" t="s">
        <v>73</v>
      </c>
      <c r="X277" s="565">
        <f>IFERROR(X276/H276,"0")</f>
        <v>1.9999999999999998</v>
      </c>
      <c r="Y277" s="565">
        <f>IFERROR(Y276/H276,"0")</f>
        <v>2</v>
      </c>
      <c r="Z277" s="565">
        <f>IFERROR(IF(Z276="",0,Z276),"0")</f>
        <v>1.804E-2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72</v>
      </c>
      <c r="Q278" s="570"/>
      <c r="R278" s="570"/>
      <c r="S278" s="570"/>
      <c r="T278" s="570"/>
      <c r="U278" s="570"/>
      <c r="V278" s="571"/>
      <c r="W278" s="37" t="s">
        <v>70</v>
      </c>
      <c r="X278" s="565">
        <f>IFERROR(SUM(X276:X276),"0")</f>
        <v>7.1999999999999993</v>
      </c>
      <c r="Y278" s="565">
        <f>IFERROR(SUM(Y276:Y276),"0")</f>
        <v>7.2</v>
      </c>
      <c r="Z278" s="37"/>
      <c r="AA278" s="566"/>
      <c r="AB278" s="566"/>
      <c r="AC278" s="566"/>
    </row>
    <row r="279" spans="1:68" ht="16.5" hidden="1" customHeight="1" x14ac:dyDescent="0.25">
      <c r="A279" s="598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72</v>
      </c>
      <c r="Q282" s="570"/>
      <c r="R282" s="570"/>
      <c r="S282" s="570"/>
      <c r="T282" s="570"/>
      <c r="U282" s="570"/>
      <c r="V282" s="571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72</v>
      </c>
      <c r="Q283" s="570"/>
      <c r="R283" s="570"/>
      <c r="S283" s="570"/>
      <c r="T283" s="570"/>
      <c r="U283" s="570"/>
      <c r="V283" s="571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70</v>
      </c>
      <c r="X287" s="563">
        <v>30</v>
      </c>
      <c r="Y287" s="564">
        <f t="shared" si="42"/>
        <v>32.400000000000006</v>
      </c>
      <c r="Z287" s="36">
        <f>IFERROR(IF(Y287=0,"",ROUNDUP(Y287/H287,0)*0.01898),"")</f>
        <v>5.6940000000000004E-2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31.208333333333329</v>
      </c>
      <c r="BN287" s="64">
        <f t="shared" si="44"/>
        <v>33.705000000000005</v>
      </c>
      <c r="BO287" s="64">
        <f t="shared" si="45"/>
        <v>4.3402777777777776E-2</v>
      </c>
      <c r="BP287" s="64">
        <f t="shared" si="46"/>
        <v>4.6875000000000007E-2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72</v>
      </c>
      <c r="Q292" s="570"/>
      <c r="R292" s="570"/>
      <c r="S292" s="570"/>
      <c r="T292" s="570"/>
      <c r="U292" s="570"/>
      <c r="V292" s="571"/>
      <c r="W292" s="37" t="s">
        <v>73</v>
      </c>
      <c r="X292" s="565">
        <f>IFERROR(X286/H286,"0")+IFERROR(X287/H287,"0")+IFERROR(X288/H288,"0")+IFERROR(X289/H289,"0")+IFERROR(X290/H290,"0")+IFERROR(X291/H291,"0")</f>
        <v>2.7777777777777777</v>
      </c>
      <c r="Y292" s="565">
        <f>IFERROR(Y286/H286,"0")+IFERROR(Y287/H287,"0")+IFERROR(Y288/H288,"0")+IFERROR(Y289/H289,"0")+IFERROR(Y290/H290,"0")+IFERROR(Y291/H291,"0")</f>
        <v>3.0000000000000004</v>
      </c>
      <c r="Z292" s="565">
        <f>IFERROR(IF(Z286="",0,Z286),"0")+IFERROR(IF(Z287="",0,Z287),"0")+IFERROR(IF(Z288="",0,Z288),"0")+IFERROR(IF(Z289="",0,Z289),"0")+IFERROR(IF(Z290="",0,Z290),"0")+IFERROR(IF(Z291="",0,Z291),"0")</f>
        <v>5.6940000000000004E-2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72</v>
      </c>
      <c r="Q293" s="570"/>
      <c r="R293" s="570"/>
      <c r="S293" s="570"/>
      <c r="T293" s="570"/>
      <c r="U293" s="570"/>
      <c r="V293" s="571"/>
      <c r="W293" s="37" t="s">
        <v>70</v>
      </c>
      <c r="X293" s="565">
        <f>IFERROR(SUM(X286:X291),"0")</f>
        <v>30</v>
      </c>
      <c r="Y293" s="565">
        <f>IFERROR(SUM(Y286:Y291),"0")</f>
        <v>32.400000000000006</v>
      </c>
      <c r="Z293" s="37"/>
      <c r="AA293" s="566"/>
      <c r="AB293" s="566"/>
      <c r="AC293" s="566"/>
    </row>
    <row r="294" spans="1:68" ht="14.25" hidden="1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70</v>
      </c>
      <c r="X295" s="563">
        <v>50</v>
      </c>
      <c r="Y295" s="564">
        <f t="shared" ref="Y295:Y301" si="4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53.214285714285715</v>
      </c>
      <c r="BN295" s="64">
        <f t="shared" ref="BN295:BN301" si="49">IFERROR(Y295*I295/H295,"0")</f>
        <v>53.64</v>
      </c>
      <c r="BO295" s="64">
        <f t="shared" ref="BO295:BO301" si="50">IFERROR(1/J295*(X295/H295),"0")</f>
        <v>9.0187590187590191E-2</v>
      </c>
      <c r="BP295" s="64">
        <f t="shared" ref="BP295:BP301" si="51">IFERROR(1/J295*(Y295/H295),"0")</f>
        <v>9.0909090909090912E-2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70</v>
      </c>
      <c r="X296" s="563">
        <v>90</v>
      </c>
      <c r="Y296" s="564">
        <f t="shared" si="47"/>
        <v>92.4</v>
      </c>
      <c r="Z296" s="36">
        <f>IFERROR(IF(Y296=0,"",ROUNDUP(Y296/H296,0)*0.00902),"")</f>
        <v>0.19844000000000001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95.785714285714278</v>
      </c>
      <c r="BN296" s="64">
        <f t="shared" si="49"/>
        <v>98.34</v>
      </c>
      <c r="BO296" s="64">
        <f t="shared" si="50"/>
        <v>0.16233766233766234</v>
      </c>
      <c r="BP296" s="64">
        <f t="shared" si="51"/>
        <v>0.16666666666666669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72</v>
      </c>
      <c r="Q302" s="570"/>
      <c r="R302" s="570"/>
      <c r="S302" s="570"/>
      <c r="T302" s="570"/>
      <c r="U302" s="570"/>
      <c r="V302" s="571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33.333333333333329</v>
      </c>
      <c r="Y302" s="565">
        <f>IFERROR(Y295/H295,"0")+IFERROR(Y296/H296,"0")+IFERROR(Y297/H297,"0")+IFERROR(Y298/H298,"0")+IFERROR(Y299/H299,"0")+IFERROR(Y300/H300,"0")+IFERROR(Y301/H301,"0")</f>
        <v>34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0.30668000000000001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72</v>
      </c>
      <c r="Q303" s="570"/>
      <c r="R303" s="570"/>
      <c r="S303" s="570"/>
      <c r="T303" s="570"/>
      <c r="U303" s="570"/>
      <c r="V303" s="571"/>
      <c r="W303" s="37" t="s">
        <v>70</v>
      </c>
      <c r="X303" s="565">
        <f>IFERROR(SUM(X295:X301),"0")</f>
        <v>140</v>
      </c>
      <c r="Y303" s="565">
        <f>IFERROR(SUM(Y295:Y301),"0")</f>
        <v>142.80000000000001</v>
      </c>
      <c r="Z303" s="37"/>
      <c r="AA303" s="566"/>
      <c r="AB303" s="566"/>
      <c r="AC303" s="566"/>
    </row>
    <row r="304" spans="1:68" ht="14.25" hidden="1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70</v>
      </c>
      <c r="X305" s="563">
        <v>900</v>
      </c>
      <c r="Y305" s="564">
        <f>IFERROR(IF(X305="",0,CEILING((X305/$H305),1)*$H305),"")</f>
        <v>904.8</v>
      </c>
      <c r="Z305" s="36">
        <f>IFERROR(IF(Y305=0,"",ROUNDUP(Y305/H305,0)*0.01898),"")</f>
        <v>2.2016800000000001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959.19230769230785</v>
      </c>
      <c r="BN305" s="64">
        <f>IFERROR(Y305*I305/H305,"0")</f>
        <v>964.30799999999999</v>
      </c>
      <c r="BO305" s="64">
        <f>IFERROR(1/J305*(X305/H305),"0")</f>
        <v>1.8028846153846154</v>
      </c>
      <c r="BP305" s="64">
        <f>IFERROR(1/J305*(Y305/H305),"0")</f>
        <v>1.8125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72</v>
      </c>
      <c r="Q310" s="570"/>
      <c r="R310" s="570"/>
      <c r="S310" s="570"/>
      <c r="T310" s="570"/>
      <c r="U310" s="570"/>
      <c r="V310" s="571"/>
      <c r="W310" s="37" t="s">
        <v>73</v>
      </c>
      <c r="X310" s="565">
        <f>IFERROR(X305/H305,"0")+IFERROR(X306/H306,"0")+IFERROR(X307/H307,"0")+IFERROR(X308/H308,"0")+IFERROR(X309/H309,"0")</f>
        <v>115.38461538461539</v>
      </c>
      <c r="Y310" s="565">
        <f>IFERROR(Y305/H305,"0")+IFERROR(Y306/H306,"0")+IFERROR(Y307/H307,"0")+IFERROR(Y308/H308,"0")+IFERROR(Y309/H309,"0")</f>
        <v>116</v>
      </c>
      <c r="Z310" s="565">
        <f>IFERROR(IF(Z305="",0,Z305),"0")+IFERROR(IF(Z306="",0,Z306),"0")+IFERROR(IF(Z307="",0,Z307),"0")+IFERROR(IF(Z308="",0,Z308),"0")+IFERROR(IF(Z309="",0,Z309),"0")</f>
        <v>2.2016800000000001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72</v>
      </c>
      <c r="Q311" s="570"/>
      <c r="R311" s="570"/>
      <c r="S311" s="570"/>
      <c r="T311" s="570"/>
      <c r="U311" s="570"/>
      <c r="V311" s="571"/>
      <c r="W311" s="37" t="s">
        <v>70</v>
      </c>
      <c r="X311" s="565">
        <f>IFERROR(SUM(X305:X309),"0")</f>
        <v>900</v>
      </c>
      <c r="Y311" s="565">
        <f>IFERROR(SUM(Y305:Y309),"0")</f>
        <v>904.8</v>
      </c>
      <c r="Z311" s="37"/>
      <c r="AA311" s="566"/>
      <c r="AB311" s="566"/>
      <c r="AC311" s="566"/>
    </row>
    <row r="312" spans="1:68" ht="14.25" hidden="1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70</v>
      </c>
      <c r="X314" s="563">
        <v>300</v>
      </c>
      <c r="Y314" s="564">
        <f>IFERROR(IF(X314="",0,CEILING((X314/$H314),1)*$H314),"")</f>
        <v>304.2</v>
      </c>
      <c r="Z314" s="36">
        <f>IFERROR(IF(Y314=0,"",ROUNDUP(Y314/H314,0)*0.01898),"")</f>
        <v>0.74021999999999999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319.96153846153851</v>
      </c>
      <c r="BN314" s="64">
        <f>IFERROR(Y314*I314/H314,"0")</f>
        <v>324.44100000000003</v>
      </c>
      <c r="BO314" s="64">
        <f>IFERROR(1/J314*(X314/H314),"0")</f>
        <v>0.60096153846153844</v>
      </c>
      <c r="BP314" s="64">
        <f>IFERROR(1/J314*(Y314/H314),"0")</f>
        <v>0.609375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72</v>
      </c>
      <c r="Q316" s="570"/>
      <c r="R316" s="570"/>
      <c r="S316" s="570"/>
      <c r="T316" s="570"/>
      <c r="U316" s="570"/>
      <c r="V316" s="571"/>
      <c r="W316" s="37" t="s">
        <v>73</v>
      </c>
      <c r="X316" s="565">
        <f>IFERROR(X313/H313,"0")+IFERROR(X314/H314,"0")+IFERROR(X315/H315,"0")</f>
        <v>38.46153846153846</v>
      </c>
      <c r="Y316" s="565">
        <f>IFERROR(Y313/H313,"0")+IFERROR(Y314/H314,"0")+IFERROR(Y315/H315,"0")</f>
        <v>39</v>
      </c>
      <c r="Z316" s="565">
        <f>IFERROR(IF(Z313="",0,Z313),"0")+IFERROR(IF(Z314="",0,Z314),"0")+IFERROR(IF(Z315="",0,Z315),"0")</f>
        <v>0.74021999999999999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72</v>
      </c>
      <c r="Q317" s="570"/>
      <c r="R317" s="570"/>
      <c r="S317" s="570"/>
      <c r="T317" s="570"/>
      <c r="U317" s="570"/>
      <c r="V317" s="571"/>
      <c r="W317" s="37" t="s">
        <v>70</v>
      </c>
      <c r="X317" s="565">
        <f>IFERROR(SUM(X313:X315),"0")</f>
        <v>300</v>
      </c>
      <c r="Y317" s="565">
        <f>IFERROR(SUM(Y313:Y315),"0")</f>
        <v>304.2</v>
      </c>
      <c r="Z317" s="37"/>
      <c r="AA317" s="566"/>
      <c r="AB317" s="566"/>
      <c r="AC317" s="566"/>
    </row>
    <row r="318" spans="1:68" ht="14.25" hidden="1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617" t="s">
        <v>515</v>
      </c>
      <c r="Q319" s="587"/>
      <c r="R319" s="587"/>
      <c r="S319" s="587"/>
      <c r="T319" s="588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38" t="s">
        <v>519</v>
      </c>
      <c r="Q320" s="587"/>
      <c r="R320" s="587"/>
      <c r="S320" s="587"/>
      <c r="T320" s="588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72</v>
      </c>
      <c r="Q323" s="570"/>
      <c r="R323" s="570"/>
      <c r="S323" s="570"/>
      <c r="T323" s="570"/>
      <c r="U323" s="570"/>
      <c r="V323" s="571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72</v>
      </c>
      <c r="Q324" s="570"/>
      <c r="R324" s="570"/>
      <c r="S324" s="570"/>
      <c r="T324" s="570"/>
      <c r="U324" s="570"/>
      <c r="V324" s="571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72</v>
      </c>
      <c r="Q329" s="570"/>
      <c r="R329" s="570"/>
      <c r="S329" s="570"/>
      <c r="T329" s="570"/>
      <c r="U329" s="570"/>
      <c r="V329" s="571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72</v>
      </c>
      <c r="Q330" s="570"/>
      <c r="R330" s="570"/>
      <c r="S330" s="570"/>
      <c r="T330" s="570"/>
      <c r="U330" s="570"/>
      <c r="V330" s="571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72</v>
      </c>
      <c r="Q336" s="570"/>
      <c r="R336" s="570"/>
      <c r="S336" s="570"/>
      <c r="T336" s="570"/>
      <c r="U336" s="570"/>
      <c r="V336" s="571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72</v>
      </c>
      <c r="Q337" s="570"/>
      <c r="R337" s="570"/>
      <c r="S337" s="570"/>
      <c r="T337" s="570"/>
      <c r="U337" s="570"/>
      <c r="V337" s="571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544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70</v>
      </c>
      <c r="X342" s="563">
        <v>30</v>
      </c>
      <c r="Y342" s="564">
        <f t="shared" si="52"/>
        <v>30</v>
      </c>
      <c r="Z342" s="36">
        <f>IFERROR(IF(Y342=0,"",ROUNDUP(Y342/H342,0)*0.02175),"")</f>
        <v>4.3499999999999997E-2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30.96</v>
      </c>
      <c r="BN342" s="64">
        <f t="shared" si="54"/>
        <v>30.96</v>
      </c>
      <c r="BO342" s="64">
        <f t="shared" si="55"/>
        <v>4.1666666666666664E-2</v>
      </c>
      <c r="BP342" s="64">
        <f t="shared" si="56"/>
        <v>4.1666666666666664E-2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72</v>
      </c>
      <c r="Q348" s="570"/>
      <c r="R348" s="570"/>
      <c r="S348" s="570"/>
      <c r="T348" s="570"/>
      <c r="U348" s="570"/>
      <c r="V348" s="571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</v>
      </c>
      <c r="Y348" s="565">
        <f>IFERROR(Y341/H341,"0")+IFERROR(Y342/H342,"0")+IFERROR(Y343/H343,"0")+IFERROR(Y344/H344,"0")+IFERROR(Y345/H345,"0")+IFERROR(Y346/H346,"0")+IFERROR(Y347/H347,"0")</f>
        <v>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4.3499999999999997E-2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72</v>
      </c>
      <c r="Q349" s="570"/>
      <c r="R349" s="570"/>
      <c r="S349" s="570"/>
      <c r="T349" s="570"/>
      <c r="U349" s="570"/>
      <c r="V349" s="571"/>
      <c r="W349" s="37" t="s">
        <v>70</v>
      </c>
      <c r="X349" s="565">
        <f>IFERROR(SUM(X341:X347),"0")</f>
        <v>30</v>
      </c>
      <c r="Y349" s="565">
        <f>IFERROR(SUM(Y341:Y347),"0")</f>
        <v>30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70</v>
      </c>
      <c r="X351" s="563">
        <v>200</v>
      </c>
      <c r="Y351" s="564">
        <f>IFERROR(IF(X351="",0,CEILING((X351/$H351),1)*$H351),"")</f>
        <v>210</v>
      </c>
      <c r="Z351" s="36">
        <f>IFERROR(IF(Y351=0,"",ROUNDUP(Y351/H351,0)*0.02175),"")</f>
        <v>0.30449999999999999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206.4</v>
      </c>
      <c r="BN351" s="64">
        <f>IFERROR(Y351*I351/H351,"0")</f>
        <v>216.72</v>
      </c>
      <c r="BO351" s="64">
        <f>IFERROR(1/J351*(X351/H351),"0")</f>
        <v>0.27777777777777779</v>
      </c>
      <c r="BP351" s="64">
        <f>IFERROR(1/J351*(Y351/H351),"0")</f>
        <v>0.29166666666666663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72</v>
      </c>
      <c r="Q353" s="570"/>
      <c r="R353" s="570"/>
      <c r="S353" s="570"/>
      <c r="T353" s="570"/>
      <c r="U353" s="570"/>
      <c r="V353" s="571"/>
      <c r="W353" s="37" t="s">
        <v>73</v>
      </c>
      <c r="X353" s="565">
        <f>IFERROR(X351/H351,"0")+IFERROR(X352/H352,"0")</f>
        <v>13.333333333333334</v>
      </c>
      <c r="Y353" s="565">
        <f>IFERROR(Y351/H351,"0")+IFERROR(Y352/H352,"0")</f>
        <v>14</v>
      </c>
      <c r="Z353" s="565">
        <f>IFERROR(IF(Z351="",0,Z351),"0")+IFERROR(IF(Z352="",0,Z352),"0")</f>
        <v>0.30449999999999999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72</v>
      </c>
      <c r="Q354" s="570"/>
      <c r="R354" s="570"/>
      <c r="S354" s="570"/>
      <c r="T354" s="570"/>
      <c r="U354" s="570"/>
      <c r="V354" s="571"/>
      <c r="W354" s="37" t="s">
        <v>70</v>
      </c>
      <c r="X354" s="565">
        <f>IFERROR(SUM(X351:X352),"0")</f>
        <v>200</v>
      </c>
      <c r="Y354" s="565">
        <f>IFERROR(SUM(Y351:Y352),"0")</f>
        <v>210</v>
      </c>
      <c r="Z354" s="37"/>
      <c r="AA354" s="566"/>
      <c r="AB354" s="566"/>
      <c r="AC354" s="566"/>
    </row>
    <row r="355" spans="1:68" ht="14.25" hidden="1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72</v>
      </c>
      <c r="Q358" s="570"/>
      <c r="R358" s="570"/>
      <c r="S358" s="570"/>
      <c r="T358" s="570"/>
      <c r="U358" s="570"/>
      <c r="V358" s="571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72</v>
      </c>
      <c r="Q359" s="570"/>
      <c r="R359" s="570"/>
      <c r="S359" s="570"/>
      <c r="T359" s="570"/>
      <c r="U359" s="570"/>
      <c r="V359" s="571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72</v>
      </c>
      <c r="Q362" s="570"/>
      <c r="R362" s="570"/>
      <c r="S362" s="570"/>
      <c r="T362" s="570"/>
      <c r="U362" s="570"/>
      <c r="V362" s="571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72</v>
      </c>
      <c r="Q363" s="570"/>
      <c r="R363" s="570"/>
      <c r="S363" s="570"/>
      <c r="T363" s="570"/>
      <c r="U363" s="570"/>
      <c r="V363" s="571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72</v>
      </c>
      <c r="Q370" s="570"/>
      <c r="R370" s="570"/>
      <c r="S370" s="570"/>
      <c r="T370" s="570"/>
      <c r="U370" s="570"/>
      <c r="V370" s="571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72</v>
      </c>
      <c r="Q371" s="570"/>
      <c r="R371" s="570"/>
      <c r="S371" s="570"/>
      <c r="T371" s="570"/>
      <c r="U371" s="570"/>
      <c r="V371" s="571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72</v>
      </c>
      <c r="Q374" s="570"/>
      <c r="R374" s="570"/>
      <c r="S374" s="570"/>
      <c r="T374" s="570"/>
      <c r="U374" s="570"/>
      <c r="V374" s="571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72</v>
      </c>
      <c r="Q375" s="570"/>
      <c r="R375" s="570"/>
      <c r="S375" s="570"/>
      <c r="T375" s="570"/>
      <c r="U375" s="570"/>
      <c r="V375" s="571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72</v>
      </c>
      <c r="Q379" s="570"/>
      <c r="R379" s="570"/>
      <c r="S379" s="570"/>
      <c r="T379" s="570"/>
      <c r="U379" s="570"/>
      <c r="V379" s="571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72</v>
      </c>
      <c r="Q380" s="570"/>
      <c r="R380" s="570"/>
      <c r="S380" s="570"/>
      <c r="T380" s="570"/>
      <c r="U380" s="570"/>
      <c r="V380" s="571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72</v>
      </c>
      <c r="Q383" s="570"/>
      <c r="R383" s="570"/>
      <c r="S383" s="570"/>
      <c r="T383" s="570"/>
      <c r="U383" s="570"/>
      <c r="V383" s="571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72</v>
      </c>
      <c r="Q384" s="570"/>
      <c r="R384" s="570"/>
      <c r="S384" s="570"/>
      <c r="T384" s="570"/>
      <c r="U384" s="570"/>
      <c r="V384" s="571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601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72</v>
      </c>
      <c r="Q398" s="570"/>
      <c r="R398" s="570"/>
      <c r="S398" s="570"/>
      <c r="T398" s="570"/>
      <c r="U398" s="570"/>
      <c r="V398" s="571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72</v>
      </c>
      <c r="Q399" s="570"/>
      <c r="R399" s="570"/>
      <c r="S399" s="570"/>
      <c r="T399" s="570"/>
      <c r="U399" s="570"/>
      <c r="V399" s="571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72</v>
      </c>
      <c r="Q403" s="570"/>
      <c r="R403" s="570"/>
      <c r="S403" s="570"/>
      <c r="T403" s="570"/>
      <c r="U403" s="570"/>
      <c r="V403" s="571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72</v>
      </c>
      <c r="Q404" s="570"/>
      <c r="R404" s="570"/>
      <c r="S404" s="570"/>
      <c r="T404" s="570"/>
      <c r="U404" s="570"/>
      <c r="V404" s="571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72</v>
      </c>
      <c r="Q408" s="570"/>
      <c r="R408" s="570"/>
      <c r="S408" s="570"/>
      <c r="T408" s="570"/>
      <c r="U408" s="570"/>
      <c r="V408" s="571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72</v>
      </c>
      <c r="Q409" s="570"/>
      <c r="R409" s="570"/>
      <c r="S409" s="570"/>
      <c r="T409" s="570"/>
      <c r="U409" s="570"/>
      <c r="V409" s="571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72</v>
      </c>
      <c r="Q415" s="570"/>
      <c r="R415" s="570"/>
      <c r="S415" s="570"/>
      <c r="T415" s="570"/>
      <c r="U415" s="570"/>
      <c r="V415" s="571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72</v>
      </c>
      <c r="Q416" s="570"/>
      <c r="R416" s="570"/>
      <c r="S416" s="570"/>
      <c r="T416" s="570"/>
      <c r="U416" s="570"/>
      <c r="V416" s="571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98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72</v>
      </c>
      <c r="Q420" s="570"/>
      <c r="R420" s="570"/>
      <c r="S420" s="570"/>
      <c r="T420" s="570"/>
      <c r="U420" s="570"/>
      <c r="V420" s="571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72</v>
      </c>
      <c r="Q421" s="570"/>
      <c r="R421" s="570"/>
      <c r="S421" s="570"/>
      <c r="T421" s="570"/>
      <c r="U421" s="570"/>
      <c r="V421" s="571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72</v>
      </c>
      <c r="Q425" s="570"/>
      <c r="R425" s="570"/>
      <c r="S425" s="570"/>
      <c r="T425" s="570"/>
      <c r="U425" s="570"/>
      <c r="V425" s="571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72</v>
      </c>
      <c r="Q426" s="570"/>
      <c r="R426" s="570"/>
      <c r="S426" s="570"/>
      <c r="T426" s="570"/>
      <c r="U426" s="570"/>
      <c r="V426" s="571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657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1" t="s">
        <v>669</v>
      </c>
      <c r="Q433" s="587"/>
      <c r="R433" s="587"/>
      <c r="S433" s="587"/>
      <c r="T433" s="588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87"/>
      <c r="R440" s="587"/>
      <c r="S440" s="587"/>
      <c r="T440" s="588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idden="1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72</v>
      </c>
      <c r="Q445" s="570"/>
      <c r="R445" s="570"/>
      <c r="S445" s="570"/>
      <c r="T445" s="570"/>
      <c r="U445" s="570"/>
      <c r="V445" s="571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hidden="1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72</v>
      </c>
      <c r="Q446" s="570"/>
      <c r="R446" s="570"/>
      <c r="S446" s="570"/>
      <c r="T446" s="570"/>
      <c r="U446" s="570"/>
      <c r="V446" s="571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hidden="1" customHeight="1" x14ac:dyDescent="0.25">
      <c r="A448" s="54" t="s">
        <v>695</v>
      </c>
      <c r="B448" s="54" t="s">
        <v>696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72</v>
      </c>
      <c r="Q451" s="570"/>
      <c r="R451" s="570"/>
      <c r="S451" s="570"/>
      <c r="T451" s="570"/>
      <c r="U451" s="570"/>
      <c r="V451" s="571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72</v>
      </c>
      <c r="Q452" s="570"/>
      <c r="R452" s="570"/>
      <c r="S452" s="570"/>
      <c r="T452" s="570"/>
      <c r="U452" s="570"/>
      <c r="V452" s="571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70</v>
      </c>
      <c r="X456" s="563">
        <v>30</v>
      </c>
      <c r="Y456" s="564">
        <f t="shared" si="69"/>
        <v>31.68</v>
      </c>
      <c r="Z456" s="36">
        <f>IFERROR(IF(Y456=0,"",ROUNDUP(Y456/H456,0)*0.01196),"")</f>
        <v>7.1760000000000004E-2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32.04545454545454</v>
      </c>
      <c r="BN456" s="64">
        <f t="shared" si="71"/>
        <v>33.839999999999996</v>
      </c>
      <c r="BO456" s="64">
        <f t="shared" si="72"/>
        <v>5.4632867132867136E-2</v>
      </c>
      <c r="BP456" s="64">
        <f t="shared" si="73"/>
        <v>5.7692307692307696E-2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72</v>
      </c>
      <c r="Q461" s="570"/>
      <c r="R461" s="570"/>
      <c r="S461" s="570"/>
      <c r="T461" s="570"/>
      <c r="U461" s="570"/>
      <c r="V461" s="571"/>
      <c r="W461" s="37" t="s">
        <v>73</v>
      </c>
      <c r="X461" s="565">
        <f>IFERROR(X454/H454,"0")+IFERROR(X455/H455,"0")+IFERROR(X456/H456,"0")+IFERROR(X457/H457,"0")+IFERROR(X458/H458,"0")+IFERROR(X459/H459,"0")+IFERROR(X460/H460,"0")</f>
        <v>5.6818181818181817</v>
      </c>
      <c r="Y461" s="565">
        <f>IFERROR(Y454/H454,"0")+IFERROR(Y455/H455,"0")+IFERROR(Y456/H456,"0")+IFERROR(Y457/H457,"0")+IFERROR(Y458/H458,"0")+IFERROR(Y459/H459,"0")+IFERROR(Y460/H460,"0")</f>
        <v>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7.1760000000000004E-2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72</v>
      </c>
      <c r="Q462" s="570"/>
      <c r="R462" s="570"/>
      <c r="S462" s="570"/>
      <c r="T462" s="570"/>
      <c r="U462" s="570"/>
      <c r="V462" s="571"/>
      <c r="W462" s="37" t="s">
        <v>70</v>
      </c>
      <c r="X462" s="565">
        <f>IFERROR(SUM(X454:X460),"0")</f>
        <v>30</v>
      </c>
      <c r="Y462" s="565">
        <f>IFERROR(SUM(Y454:Y460),"0")</f>
        <v>31.68</v>
      </c>
      <c r="Z462" s="37"/>
      <c r="AA462" s="566"/>
      <c r="AB462" s="566"/>
      <c r="AC462" s="566"/>
    </row>
    <row r="463" spans="1:68" ht="14.25" hidden="1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72</v>
      </c>
      <c r="Q467" s="570"/>
      <c r="R467" s="570"/>
      <c r="S467" s="570"/>
      <c r="T467" s="570"/>
      <c r="U467" s="570"/>
      <c r="V467" s="571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72</v>
      </c>
      <c r="Q468" s="570"/>
      <c r="R468" s="570"/>
      <c r="S468" s="570"/>
      <c r="T468" s="570"/>
      <c r="U468" s="570"/>
      <c r="V468" s="571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727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5" t="s">
        <v>730</v>
      </c>
      <c r="Q472" s="587"/>
      <c r="R472" s="587"/>
      <c r="S472" s="587"/>
      <c r="T472" s="588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7"/>
      <c r="R473" s="587"/>
      <c r="S473" s="587"/>
      <c r="T473" s="588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21" t="s">
        <v>738</v>
      </c>
      <c r="Q474" s="587"/>
      <c r="R474" s="587"/>
      <c r="S474" s="587"/>
      <c r="T474" s="588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6" t="s">
        <v>742</v>
      </c>
      <c r="Q475" s="587"/>
      <c r="R475" s="587"/>
      <c r="S475" s="587"/>
      <c r="T475" s="588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72</v>
      </c>
      <c r="Q476" s="570"/>
      <c r="R476" s="570"/>
      <c r="S476" s="570"/>
      <c r="T476" s="570"/>
      <c r="U476" s="570"/>
      <c r="V476" s="571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72</v>
      </c>
      <c r="Q477" s="570"/>
      <c r="R477" s="570"/>
      <c r="S477" s="570"/>
      <c r="T477" s="570"/>
      <c r="U477" s="570"/>
      <c r="V477" s="571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15" t="s">
        <v>745</v>
      </c>
      <c r="Q479" s="587"/>
      <c r="R479" s="587"/>
      <c r="S479" s="587"/>
      <c r="T479" s="588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96" t="s">
        <v>748</v>
      </c>
      <c r="Q480" s="587"/>
      <c r="R480" s="587"/>
      <c r="S480" s="587"/>
      <c r="T480" s="588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7" t="s">
        <v>752</v>
      </c>
      <c r="Q481" s="587"/>
      <c r="R481" s="587"/>
      <c r="S481" s="587"/>
      <c r="T481" s="588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7"/>
      <c r="R482" s="587"/>
      <c r="S482" s="587"/>
      <c r="T482" s="588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72</v>
      </c>
      <c r="Q483" s="570"/>
      <c r="R483" s="570"/>
      <c r="S483" s="570"/>
      <c r="T483" s="570"/>
      <c r="U483" s="570"/>
      <c r="V483" s="571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72</v>
      </c>
      <c r="Q484" s="570"/>
      <c r="R484" s="570"/>
      <c r="S484" s="570"/>
      <c r="T484" s="570"/>
      <c r="U484" s="570"/>
      <c r="V484" s="571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65" t="s">
        <v>759</v>
      </c>
      <c r="Q486" s="587"/>
      <c r="R486" s="587"/>
      <c r="S486" s="587"/>
      <c r="T486" s="588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5" t="s">
        <v>763</v>
      </c>
      <c r="Q487" s="587"/>
      <c r="R487" s="587"/>
      <c r="S487" s="587"/>
      <c r="T487" s="588"/>
      <c r="U487" s="34"/>
      <c r="V487" s="34"/>
      <c r="W487" s="35" t="s">
        <v>70</v>
      </c>
      <c r="X487" s="563">
        <v>50</v>
      </c>
      <c r="Y487" s="564">
        <f>IFERROR(IF(X487="",0,CEILING((X487/$H487),1)*$H487),"")</f>
        <v>50.400000000000006</v>
      </c>
      <c r="Z487" s="36">
        <f>IFERROR(IF(Y487=0,"",ROUNDUP(Y487/H487,0)*0.00902),"")</f>
        <v>0.10824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53.214285714285715</v>
      </c>
      <c r="BN487" s="64">
        <f>IFERROR(Y487*I487/H487,"0")</f>
        <v>53.64</v>
      </c>
      <c r="BO487" s="64">
        <f>IFERROR(1/J487*(X487/H487),"0")</f>
        <v>9.0187590187590191E-2</v>
      </c>
      <c r="BP487" s="64">
        <f>IFERROR(1/J487*(Y487/H487),"0")</f>
        <v>9.0909090909090912E-2</v>
      </c>
    </row>
    <row r="488" spans="1:68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72</v>
      </c>
      <c r="Q488" s="570"/>
      <c r="R488" s="570"/>
      <c r="S488" s="570"/>
      <c r="T488" s="570"/>
      <c r="U488" s="570"/>
      <c r="V488" s="571"/>
      <c r="W488" s="37" t="s">
        <v>73</v>
      </c>
      <c r="X488" s="565">
        <f>IFERROR(X486/H486,"0")+IFERROR(X487/H487,"0")</f>
        <v>11.904761904761905</v>
      </c>
      <c r="Y488" s="565">
        <f>IFERROR(Y486/H486,"0")+IFERROR(Y487/H487,"0")</f>
        <v>12</v>
      </c>
      <c r="Z488" s="565">
        <f>IFERROR(IF(Z486="",0,Z486),"0")+IFERROR(IF(Z487="",0,Z487),"0")</f>
        <v>0.10824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72</v>
      </c>
      <c r="Q489" s="570"/>
      <c r="R489" s="570"/>
      <c r="S489" s="570"/>
      <c r="T489" s="570"/>
      <c r="U489" s="570"/>
      <c r="V489" s="571"/>
      <c r="W489" s="37" t="s">
        <v>70</v>
      </c>
      <c r="X489" s="565">
        <f>IFERROR(SUM(X486:X487),"0")</f>
        <v>50</v>
      </c>
      <c r="Y489" s="565">
        <f>IFERROR(SUM(Y486:Y487),"0")</f>
        <v>50.400000000000006</v>
      </c>
      <c r="Z489" s="37"/>
      <c r="AA489" s="566"/>
      <c r="AB489" s="566"/>
      <c r="AC489" s="566"/>
    </row>
    <row r="490" spans="1:68" ht="14.25" hidden="1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8" t="s">
        <v>767</v>
      </c>
      <c r="Q491" s="587"/>
      <c r="R491" s="587"/>
      <c r="S491" s="587"/>
      <c r="T491" s="588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33" t="s">
        <v>771</v>
      </c>
      <c r="Q492" s="587"/>
      <c r="R492" s="587"/>
      <c r="S492" s="587"/>
      <c r="T492" s="588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72</v>
      </c>
      <c r="Q493" s="570"/>
      <c r="R493" s="570"/>
      <c r="S493" s="570"/>
      <c r="T493" s="570"/>
      <c r="U493" s="570"/>
      <c r="V493" s="571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72</v>
      </c>
      <c r="Q494" s="570"/>
      <c r="R494" s="570"/>
      <c r="S494" s="570"/>
      <c r="T494" s="570"/>
      <c r="U494" s="570"/>
      <c r="V494" s="571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0" t="s">
        <v>774</v>
      </c>
      <c r="Q496" s="587"/>
      <c r="R496" s="587"/>
      <c r="S496" s="587"/>
      <c r="T496" s="588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21" t="s">
        <v>778</v>
      </c>
      <c r="Q497" s="587"/>
      <c r="R497" s="587"/>
      <c r="S497" s="587"/>
      <c r="T497" s="588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72</v>
      </c>
      <c r="Q498" s="570"/>
      <c r="R498" s="570"/>
      <c r="S498" s="570"/>
      <c r="T498" s="570"/>
      <c r="U498" s="570"/>
      <c r="V498" s="571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72</v>
      </c>
      <c r="Q499" s="570"/>
      <c r="R499" s="570"/>
      <c r="S499" s="570"/>
      <c r="T499" s="570"/>
      <c r="U499" s="570"/>
      <c r="V499" s="571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7"/>
      <c r="R502" s="587"/>
      <c r="S502" s="587"/>
      <c r="T502" s="588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72</v>
      </c>
      <c r="Q503" s="570"/>
      <c r="R503" s="570"/>
      <c r="S503" s="570"/>
      <c r="T503" s="570"/>
      <c r="U503" s="570"/>
      <c r="V503" s="571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72</v>
      </c>
      <c r="Q504" s="570"/>
      <c r="R504" s="570"/>
      <c r="S504" s="570"/>
      <c r="T504" s="570"/>
      <c r="U504" s="570"/>
      <c r="V504" s="571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785</v>
      </c>
      <c r="Q505" s="596"/>
      <c r="R505" s="596"/>
      <c r="S505" s="596"/>
      <c r="T505" s="596"/>
      <c r="U505" s="596"/>
      <c r="V505" s="597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2350.6999999999998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2402.58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786</v>
      </c>
      <c r="Q506" s="596"/>
      <c r="R506" s="596"/>
      <c r="S506" s="596"/>
      <c r="T506" s="596"/>
      <c r="U506" s="596"/>
      <c r="V506" s="597"/>
      <c r="W506" s="37" t="s">
        <v>70</v>
      </c>
      <c r="X506" s="565">
        <f>IFERROR(SUM(BM22:BM502),"0")</f>
        <v>2480.8049356199358</v>
      </c>
      <c r="Y506" s="565">
        <f>IFERROR(SUM(BN22:BN502),"0")</f>
        <v>2535.2399999999998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787</v>
      </c>
      <c r="Q507" s="596"/>
      <c r="R507" s="596"/>
      <c r="S507" s="596"/>
      <c r="T507" s="596"/>
      <c r="U507" s="596"/>
      <c r="V507" s="597"/>
      <c r="W507" s="37" t="s">
        <v>788</v>
      </c>
      <c r="X507" s="38">
        <f>ROUNDUP(SUM(BO22:BO502),0)</f>
        <v>5</v>
      </c>
      <c r="Y507" s="38">
        <f>ROUNDUP(SUM(BP22:BP502),0)</f>
        <v>5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789</v>
      </c>
      <c r="Q508" s="596"/>
      <c r="R508" s="596"/>
      <c r="S508" s="596"/>
      <c r="T508" s="596"/>
      <c r="U508" s="596"/>
      <c r="V508" s="597"/>
      <c r="W508" s="37" t="s">
        <v>70</v>
      </c>
      <c r="X508" s="565">
        <f>GrossWeightTotal+PalletQtyTotal*25</f>
        <v>2605.8049356199358</v>
      </c>
      <c r="Y508" s="565">
        <f>GrossWeightTotalR+PalletQtyTotalR*25</f>
        <v>2660.24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790</v>
      </c>
      <c r="Q509" s="596"/>
      <c r="R509" s="596"/>
      <c r="S509" s="596"/>
      <c r="T509" s="596"/>
      <c r="U509" s="596"/>
      <c r="V509" s="597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289.25283975283975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295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791</v>
      </c>
      <c r="Q510" s="596"/>
      <c r="R510" s="596"/>
      <c r="S510" s="596"/>
      <c r="T510" s="596"/>
      <c r="U510" s="596"/>
      <c r="V510" s="597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5.0933400000000004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613" t="s">
        <v>101</v>
      </c>
      <c r="D512" s="641"/>
      <c r="E512" s="641"/>
      <c r="F512" s="641"/>
      <c r="G512" s="641"/>
      <c r="H512" s="642"/>
      <c r="I512" s="613" t="s">
        <v>258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544</v>
      </c>
      <c r="U512" s="642"/>
      <c r="V512" s="613" t="s">
        <v>601</v>
      </c>
      <c r="W512" s="641"/>
      <c r="X512" s="641"/>
      <c r="Y512" s="642"/>
      <c r="Z512" s="560" t="s">
        <v>657</v>
      </c>
      <c r="AA512" s="613" t="s">
        <v>727</v>
      </c>
      <c r="AB512" s="642"/>
      <c r="AC512" s="52"/>
      <c r="AF512" s="561"/>
    </row>
    <row r="513" spans="1:32" ht="14.25" customHeight="1" thickTop="1" x14ac:dyDescent="0.2">
      <c r="A513" s="889" t="s">
        <v>794</v>
      </c>
      <c r="B513" s="613" t="s">
        <v>63</v>
      </c>
      <c r="C513" s="613" t="s">
        <v>102</v>
      </c>
      <c r="D513" s="613" t="s">
        <v>119</v>
      </c>
      <c r="E513" s="613" t="s">
        <v>181</v>
      </c>
      <c r="F513" s="613" t="s">
        <v>204</v>
      </c>
      <c r="G513" s="613" t="s">
        <v>237</v>
      </c>
      <c r="H513" s="613" t="s">
        <v>101</v>
      </c>
      <c r="I513" s="613" t="s">
        <v>259</v>
      </c>
      <c r="J513" s="613" t="s">
        <v>299</v>
      </c>
      <c r="K513" s="613" t="s">
        <v>360</v>
      </c>
      <c r="L513" s="613" t="s">
        <v>401</v>
      </c>
      <c r="M513" s="613" t="s">
        <v>417</v>
      </c>
      <c r="N513" s="561"/>
      <c r="O513" s="613" t="s">
        <v>430</v>
      </c>
      <c r="P513" s="613" t="s">
        <v>440</v>
      </c>
      <c r="Q513" s="613" t="s">
        <v>447</v>
      </c>
      <c r="R513" s="613" t="s">
        <v>452</v>
      </c>
      <c r="S513" s="613" t="s">
        <v>534</v>
      </c>
      <c r="T513" s="613" t="s">
        <v>545</v>
      </c>
      <c r="U513" s="613" t="s">
        <v>579</v>
      </c>
      <c r="V513" s="613" t="s">
        <v>602</v>
      </c>
      <c r="W513" s="613" t="s">
        <v>634</v>
      </c>
      <c r="X513" s="613" t="s">
        <v>649</v>
      </c>
      <c r="Y513" s="613" t="s">
        <v>653</v>
      </c>
      <c r="Z513" s="613" t="s">
        <v>657</v>
      </c>
      <c r="AA513" s="613" t="s">
        <v>727</v>
      </c>
      <c r="AB513" s="613" t="s">
        <v>780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613.5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7.2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1384.2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31.68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50.400000000000006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19"/>
        <filter val="10,00"/>
        <filter val="11,90"/>
        <filter val="115,38"/>
        <filter val="13,33"/>
        <filter val="13,50"/>
        <filter val="140,00"/>
        <filter val="2 350,70"/>
        <filter val="2 480,80"/>
        <filter val="2 605,80"/>
        <filter val="2,00"/>
        <filter val="2,78"/>
        <filter val="200,00"/>
        <filter val="23,15"/>
        <filter val="250,00"/>
        <filter val="289,25"/>
        <filter val="3,70"/>
        <filter val="30,00"/>
        <filter val="300,00"/>
        <filter val="32,63"/>
        <filter val="320,00"/>
        <filter val="33,33"/>
        <filter val="333,50"/>
        <filter val="38,46"/>
        <filter val="40,00"/>
        <filter val="5"/>
        <filter val="5,68"/>
        <filter val="50,00"/>
        <filter val="7,20"/>
        <filter val="90,00"/>
        <filter val="900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