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324FF6-0BDC-4958-9BB1-9392BB8F59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41" i="1" l="1"/>
  <c r="BN41" i="1"/>
  <c r="BP56" i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Y261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265" i="1"/>
  <c r="BN265" i="1"/>
  <c r="Z265" i="1"/>
  <c r="Z268" i="1" s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Z253" i="1" s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323" i="1" l="1"/>
  <c r="Z493" i="1"/>
  <c r="Z232" i="1"/>
  <c r="Z415" i="1"/>
  <c r="Z115" i="1"/>
  <c r="Z71" i="1"/>
  <c r="Z58" i="1"/>
  <c r="Z44" i="1"/>
  <c r="Z488" i="1"/>
  <c r="Z398" i="1"/>
  <c r="Z348" i="1"/>
  <c r="Z211" i="1"/>
  <c r="Z467" i="1"/>
  <c r="Z451" i="1"/>
  <c r="Z379" i="1"/>
  <c r="Z302" i="1"/>
  <c r="Z292" i="1"/>
  <c r="Z149" i="1"/>
  <c r="Z80" i="1"/>
  <c r="Z65" i="1"/>
  <c r="Z188" i="1"/>
  <c r="Z109" i="1"/>
  <c r="Z476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Z244" i="1"/>
  <c r="Z199" i="1"/>
  <c r="Z173" i="1"/>
  <c r="Z510" i="1" l="1"/>
  <c r="Y508" i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<sst xmlns="http://schemas.openxmlformats.org/spreadsheetml/2006/main" count="2264" uniqueCount="812">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</sst>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45862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0.66666666666666663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hidden="1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hidden="1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hidden="1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hidden="1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hidden="1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191</v>
      </c>
      <c r="Q95" s="570"/>
      <c r="R95" s="570"/>
      <c r="S95" s="570"/>
      <c r="T95" s="571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hidden="1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hidden="1" customHeight="1" x14ac:dyDescent="0.25">
      <c r="A103" s="579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0</v>
      </c>
      <c r="Y122" s="565">
        <f>IFERROR(Y118/H118,"0")+IFERROR(Y119/H119,"0")+IFERROR(Y120/H120,"0")+IFERROR(Y121/H121,"0")</f>
        <v>0</v>
      </c>
      <c r="Z122" s="565">
        <f>IFERROR(IF(Z118="",0,Z118),"0")+IFERROR(IF(Z119="",0,Z119),"0")+IFERROR(IF(Z120="",0,Z120),"0")+IFERROR(IF(Z121="",0,Z121),"0")</f>
        <v>0</v>
      </c>
      <c r="AA122" s="566"/>
      <c r="AB122" s="566"/>
      <c r="AC122" s="566"/>
    </row>
    <row r="123" spans="1:68" hidden="1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0</v>
      </c>
      <c r="Y123" s="565">
        <f>IFERROR(SUM(Y118:Y121),"0")</f>
        <v>0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258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hidden="1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hidden="1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hidden="1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79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86" t="s">
        <v>386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6" t="s">
        <v>394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401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402</v>
      </c>
      <c r="B248" s="54" t="s">
        <v>403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405</v>
      </c>
      <c r="B249" s="54" t="s">
        <v>406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417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428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430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79" t="s">
        <v>440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447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452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453</v>
      </c>
      <c r="B286" s="54" t="s">
        <v>454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456</v>
      </c>
      <c r="B287" s="54" t="s">
        <v>457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idden="1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hidden="1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5200</v>
      </c>
      <c r="Y305" s="564">
        <f>IFERROR(IF(X305="",0,CEILING((X305/$H305),1)*$H305),"")</f>
        <v>5202.5999999999995</v>
      </c>
      <c r="Z305" s="36">
        <f>IFERROR(IF(Y305=0,"",ROUNDUP(Y305/H305,0)*0.01898),"")</f>
        <v>12.659660000000001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5542.0000000000009</v>
      </c>
      <c r="BN305" s="64">
        <f>IFERROR(Y305*I305/H305,"0")</f>
        <v>5544.7709999999997</v>
      </c>
      <c r="BO305" s="64">
        <f>IFERROR(1/J305*(X305/H305),"0")</f>
        <v>10.416666666666666</v>
      </c>
      <c r="BP305" s="64">
        <f>IFERROR(1/J305*(Y305/H305),"0")</f>
        <v>10.421875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666.66666666666663</v>
      </c>
      <c r="Y310" s="565">
        <f>IFERROR(Y305/H305,"0")+IFERROR(Y306/H306,"0")+IFERROR(Y307/H307,"0")+IFERROR(Y308/H308,"0")+IFERROR(Y309/H309,"0")</f>
        <v>667</v>
      </c>
      <c r="Z310" s="565">
        <f>IFERROR(IF(Z305="",0,Z305),"0")+IFERROR(IF(Z306="",0,Z306),"0")+IFERROR(IF(Z307="",0,Z307),"0")+IFERROR(IF(Z308="",0,Z308),"0")+IFERROR(IF(Z309="",0,Z309),"0")</f>
        <v>12.659660000000001</v>
      </c>
      <c r="AA310" s="566"/>
      <c r="AB310" s="566"/>
      <c r="AC310" s="566"/>
    </row>
    <row r="311" spans="1:68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5200</v>
      </c>
      <c r="Y311" s="565">
        <f>IFERROR(SUM(Y305:Y309),"0")</f>
        <v>5202.5999999999995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174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0</v>
      </c>
      <c r="Y316" s="565">
        <f>IFERROR(Y313/H313,"0")+IFERROR(Y314/H314,"0")+IFERROR(Y315/H315,"0")</f>
        <v>0</v>
      </c>
      <c r="Z316" s="565">
        <f>IFERROR(IF(Z313="",0,Z313),"0")+IFERROR(IF(Z314="",0,Z314),"0")+IFERROR(IF(Z315="",0,Z315),"0")</f>
        <v>0</v>
      </c>
      <c r="AA316" s="566"/>
      <c r="AB316" s="566"/>
      <c r="AC316" s="566"/>
    </row>
    <row r="317" spans="1:68" hidden="1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0</v>
      </c>
      <c r="Y317" s="565">
        <f>IFERROR(SUM(Y313:Y315),"0")</f>
        <v>0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hidden="1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idden="1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0</v>
      </c>
      <c r="Y348" s="565">
        <f>IFERROR(Y341/H341,"0")+IFERROR(Y342/H342,"0")+IFERROR(Y343/H343,"0")+IFERROR(Y344/H344,"0")+IFERROR(Y345/H345,"0")+IFERROR(Y346/H346,"0")+IFERROR(Y347/H347,"0")</f>
        <v>0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566"/>
      <c r="AB348" s="566"/>
      <c r="AC348" s="566"/>
    </row>
    <row r="349" spans="1:68" hidden="1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0</v>
      </c>
      <c r="Y349" s="565">
        <f>IFERROR(SUM(Y341:Y347),"0")</f>
        <v>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139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2000</v>
      </c>
      <c r="Y351" s="564">
        <f>IFERROR(IF(X351="",0,CEILING((X351/$H351),1)*$H351),"")</f>
        <v>2010</v>
      </c>
      <c r="Z351" s="36">
        <f>IFERROR(IF(Y351=0,"",ROUNDUP(Y351/H351,0)*0.02175),"")</f>
        <v>2.9144999999999999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2064</v>
      </c>
      <c r="BN351" s="64">
        <f>IFERROR(Y351*I351/H351,"0")</f>
        <v>2074.3200000000002</v>
      </c>
      <c r="BO351" s="64">
        <f>IFERROR(1/J351*(X351/H351),"0")</f>
        <v>2.7777777777777777</v>
      </c>
      <c r="BP351" s="64">
        <f>IFERROR(1/J351*(Y351/H351),"0")</f>
        <v>2.7916666666666665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133.33333333333334</v>
      </c>
      <c r="Y353" s="565">
        <f>IFERROR(Y351/H351,"0")+IFERROR(Y352/H352,"0")</f>
        <v>134</v>
      </c>
      <c r="Z353" s="565">
        <f>IFERROR(IF(Z351="",0,Z351),"0")+IFERROR(IF(Z352="",0,Z352),"0")</f>
        <v>2.9144999999999999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2000</v>
      </c>
      <c r="Y354" s="565">
        <f>IFERROR(SUM(Y351:Y352),"0")</f>
        <v>2010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174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hidden="1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174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139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hidden="1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idden="1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566"/>
      <c r="AB445" s="566"/>
      <c r="AC445" s="566"/>
    </row>
    <row r="446" spans="1:68" hidden="1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0</v>
      </c>
      <c r="Y446" s="565">
        <f>IFERROR(SUM(Y430:Y444),"0")</f>
        <v>0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139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hidden="1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hidden="1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hidden="1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idden="1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0</v>
      </c>
      <c r="Y461" s="565">
        <f>IFERROR(Y454/H454,"0")+IFERROR(Y455/H455,"0")+IFERROR(Y456/H456,"0")+IFERROR(Y457/H457,"0")+IFERROR(Y458/H458,"0")+IFERROR(Y459/H459,"0")+IFERROR(Y460/H460,"0")</f>
        <v>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566"/>
      <c r="AB461" s="566"/>
      <c r="AC461" s="566"/>
    </row>
    <row r="462" spans="1:68" hidden="1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0</v>
      </c>
      <c r="Y462" s="565">
        <f>IFERROR(SUM(Y454:Y460),"0")</f>
        <v>0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139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174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139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7200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7212.5999999999995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7606.0000000000009</v>
      </c>
      <c r="Y506" s="565">
        <f>IFERROR(SUM(BN22:BN502),"0")</f>
        <v>7619.0910000000003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14</v>
      </c>
      <c r="Y507" s="38">
        <f>ROUNDUP(SUM(BP22:BP502),0)</f>
        <v>14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7956.0000000000009</v>
      </c>
      <c r="Y508" s="565">
        <f>GrossWeightTotalR+PalletQtyTotalR*25</f>
        <v>7969.0910000000003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800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801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15.574160000000001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258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181</v>
      </c>
      <c r="F513" s="588" t="s">
        <v>204</v>
      </c>
      <c r="G513" s="588" t="s">
        <v>237</v>
      </c>
      <c r="H513" s="588" t="s">
        <v>101</v>
      </c>
      <c r="I513" s="588" t="s">
        <v>259</v>
      </c>
      <c r="J513" s="588" t="s">
        <v>299</v>
      </c>
      <c r="K513" s="588" t="s">
        <v>360</v>
      </c>
      <c r="L513" s="588" t="s">
        <v>401</v>
      </c>
      <c r="M513" s="588" t="s">
        <v>417</v>
      </c>
      <c r="N513" s="561"/>
      <c r="O513" s="588" t="s">
        <v>430</v>
      </c>
      <c r="P513" s="588" t="s">
        <v>440</v>
      </c>
      <c r="Q513" s="588" t="s">
        <v>447</v>
      </c>
      <c r="R513" s="588" t="s">
        <v>452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5202.5999999999995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2010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33,33"/>
        <filter val="14"/>
        <filter val="2 000,00"/>
        <filter val="5 200,00"/>
        <filter val="666,67"/>
        <filter val="7 200,00"/>
        <filter val="7 606,00"/>
        <filter val="7 956,00"/>
        <filter val="80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2025-07-22T11:05:21Z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