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8CB2F8-CB61-417E-A595-D883C408C4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Z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BP231" i="1" s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53" i="1" l="1"/>
  <c r="BN53" i="1"/>
  <c r="Z53" i="1"/>
  <c r="BP79" i="1"/>
  <c r="BN79" i="1"/>
  <c r="Z79" i="1"/>
  <c r="BP119" i="1"/>
  <c r="BN119" i="1"/>
  <c r="Z119" i="1"/>
  <c r="BP165" i="1"/>
  <c r="BN165" i="1"/>
  <c r="Z165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2" i="1"/>
  <c r="Z23" i="1" s="1"/>
  <c r="BN22" i="1"/>
  <c r="BP22" i="1"/>
  <c r="BP26" i="1"/>
  <c r="BN26" i="1"/>
  <c r="Z26" i="1"/>
  <c r="BP63" i="1"/>
  <c r="BN63" i="1"/>
  <c r="Z63" i="1"/>
  <c r="BP100" i="1"/>
  <c r="BN100" i="1"/>
  <c r="Z100" i="1"/>
  <c r="BP147" i="1"/>
  <c r="BN147" i="1"/>
  <c r="Z147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28" i="1"/>
  <c r="BN328" i="1"/>
  <c r="Z328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33" i="1"/>
  <c r="Y92" i="1"/>
  <c r="F515" i="1"/>
  <c r="Y261" i="1"/>
  <c r="Y324" i="1"/>
  <c r="Y323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X505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84" i="1"/>
  <c r="BN84" i="1"/>
  <c r="Z91" i="1"/>
  <c r="BN91" i="1"/>
  <c r="Y101" i="1"/>
  <c r="Z98" i="1"/>
  <c r="BN98" i="1"/>
  <c r="Z105" i="1"/>
  <c r="BN105" i="1"/>
  <c r="BP105" i="1"/>
  <c r="Z113" i="1"/>
  <c r="BN113" i="1"/>
  <c r="Z121" i="1"/>
  <c r="BN121" i="1"/>
  <c r="Y127" i="1"/>
  <c r="Z132" i="1"/>
  <c r="BN132" i="1"/>
  <c r="Z136" i="1"/>
  <c r="BN136" i="1"/>
  <c r="Y150" i="1"/>
  <c r="Z159" i="1"/>
  <c r="BN159" i="1"/>
  <c r="Z163" i="1"/>
  <c r="BN163" i="1"/>
  <c r="Z171" i="1"/>
  <c r="BN171" i="1"/>
  <c r="Z186" i="1"/>
  <c r="BN186" i="1"/>
  <c r="BP186" i="1"/>
  <c r="Z194" i="1"/>
  <c r="BN194" i="1"/>
  <c r="Z198" i="1"/>
  <c r="BN198" i="1"/>
  <c r="Y212" i="1"/>
  <c r="Z204" i="1"/>
  <c r="BN204" i="1"/>
  <c r="Z208" i="1"/>
  <c r="BN208" i="1"/>
  <c r="Z214" i="1"/>
  <c r="BN214" i="1"/>
  <c r="Z223" i="1"/>
  <c r="BN223" i="1"/>
  <c r="Z231" i="1"/>
  <c r="BN231" i="1"/>
  <c r="Z241" i="1"/>
  <c r="BN241" i="1"/>
  <c r="Z248" i="1"/>
  <c r="BN248" i="1"/>
  <c r="Z252" i="1"/>
  <c r="BN252" i="1"/>
  <c r="Z259" i="1"/>
  <c r="BN259" i="1"/>
  <c r="Z260" i="1"/>
  <c r="BN260" i="1"/>
  <c r="Z265" i="1"/>
  <c r="BN265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BN286" i="1"/>
  <c r="Z290" i="1"/>
  <c r="BN290" i="1"/>
  <c r="Z298" i="1"/>
  <c r="BN298" i="1"/>
  <c r="Z306" i="1"/>
  <c r="BN306" i="1"/>
  <c r="Z314" i="1"/>
  <c r="BN314" i="1"/>
  <c r="Z319" i="1"/>
  <c r="BN319" i="1"/>
  <c r="BP319" i="1"/>
  <c r="Z320" i="1"/>
  <c r="BN320" i="1"/>
  <c r="BP326" i="1"/>
  <c r="BN326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53" i="1"/>
  <c r="Y371" i="1"/>
  <c r="F9" i="1"/>
  <c r="J9" i="1"/>
  <c r="F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BP90" i="1"/>
  <c r="BN90" i="1"/>
  <c r="Z90" i="1"/>
  <c r="Z92" i="1" s="1"/>
  <c r="BP97" i="1"/>
  <c r="BN97" i="1"/>
  <c r="Z97" i="1"/>
  <c r="BP106" i="1"/>
  <c r="BN106" i="1"/>
  <c r="Z106" i="1"/>
  <c r="BP114" i="1"/>
  <c r="BN114" i="1"/>
  <c r="Z114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Y138" i="1"/>
  <c r="BP148" i="1"/>
  <c r="BN148" i="1"/>
  <c r="Z148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H9" i="1"/>
  <c r="Y45" i="1"/>
  <c r="Y58" i="1"/>
  <c r="Y81" i="1"/>
  <c r="Y86" i="1"/>
  <c r="BP83" i="1"/>
  <c r="BN83" i="1"/>
  <c r="Z83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367" i="1"/>
  <c r="BN367" i="1"/>
  <c r="Z367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l="1"/>
  <c r="Z451" i="1"/>
  <c r="Z336" i="1"/>
  <c r="Z323" i="1"/>
  <c r="Z149" i="1"/>
  <c r="Z85" i="1"/>
  <c r="Z188" i="1"/>
  <c r="Y506" i="1"/>
  <c r="Y508" i="1" s="1"/>
  <c r="Y509" i="1"/>
  <c r="Z398" i="1"/>
  <c r="Z370" i="1"/>
  <c r="Z292" i="1"/>
  <c r="Y507" i="1"/>
  <c r="Z211" i="1"/>
  <c r="Z80" i="1"/>
  <c r="Z71" i="1"/>
  <c r="Z32" i="1"/>
  <c r="Z476" i="1"/>
  <c r="Z483" i="1"/>
  <c r="Z461" i="1"/>
  <c r="Z316" i="1"/>
  <c r="Z310" i="1"/>
  <c r="Z244" i="1"/>
  <c r="Z199" i="1"/>
  <c r="Z173" i="1"/>
  <c r="Z109" i="1"/>
  <c r="X508" i="1"/>
  <c r="Z445" i="1"/>
  <c r="Z302" i="1"/>
  <c r="Z101" i="1"/>
  <c r="Z227" i="1"/>
  <c r="Z167" i="1"/>
  <c r="Z122" i="1"/>
  <c r="Z58" i="1"/>
  <c r="Z44" i="1"/>
  <c r="Y505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<sst xmlns="http://schemas.openxmlformats.org/spreadsheetml/2006/main" count="2264" uniqueCount="812">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</sst>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45862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0.58333333333333337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hidden="1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70</v>
      </c>
      <c r="Y53" s="564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6.481481481481481</v>
      </c>
      <c r="Y58" s="565">
        <f>IFERROR(Y52/H52,"0")+IFERROR(Y53/H53,"0")+IFERROR(Y54/H54,"0")+IFERROR(Y55/H55,"0")+IFERROR(Y56/H56,"0")+IFERROR(Y57/H57,"0")</f>
        <v>7</v>
      </c>
      <c r="Z58" s="565">
        <f>IFERROR(IF(Z52="",0,Z52),"0")+IFERROR(IF(Z53="",0,Z53),"0")+IFERROR(IF(Z54="",0,Z54),"0")+IFERROR(IF(Z55="",0,Z55),"0")+IFERROR(IF(Z56="",0,Z56),"0")+IFERROR(IF(Z57="",0,Z57),"0")</f>
        <v>0.13286000000000001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70</v>
      </c>
      <c r="Y59" s="565">
        <f>IFERROR(SUM(Y52:Y57),"0")</f>
        <v>75.600000000000009</v>
      </c>
      <c r="Z59" s="37"/>
      <c r="AA59" s="566"/>
      <c r="AB59" s="566"/>
      <c r="AC59" s="566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200</v>
      </c>
      <c r="Y118" s="564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24.691358024691358</v>
      </c>
      <c r="Y122" s="565">
        <f>IFERROR(Y118/H118,"0")+IFERROR(Y119/H119,"0")+IFERROR(Y120/H120,"0")+IFERROR(Y121/H121,"0")</f>
        <v>25</v>
      </c>
      <c r="Z122" s="565">
        <f>IFERROR(IF(Z118="",0,Z118),"0")+IFERROR(IF(Z119="",0,Z119),"0")+IFERROR(IF(Z120="",0,Z120),"0")+IFERROR(IF(Z121="",0,Z121),"0")</f>
        <v>0.47450000000000003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200</v>
      </c>
      <c r="Y123" s="565">
        <f>IFERROR(SUM(Y118:Y121),"0")</f>
        <v>202.5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hidden="1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40</v>
      </c>
      <c r="Y314" s="564">
        <f>IFERROR(IF(X314="",0,CEILING((X314/$H314),1)*$H314),"")</f>
        <v>46.8</v>
      </c>
      <c r="Z314" s="36">
        <f>IFERROR(IF(Y314=0,"",ROUNDUP(Y314/H314,0)*0.01898),"")</f>
        <v>0.11388000000000001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42.66153846153847</v>
      </c>
      <c r="BN314" s="64">
        <f>IFERROR(Y314*I314/H314,"0")</f>
        <v>49.914000000000001</v>
      </c>
      <c r="BO314" s="64">
        <f>IFERROR(1/J314*(X314/H314),"0")</f>
        <v>8.0128205128205135E-2</v>
      </c>
      <c r="BP314" s="64">
        <f>IFERROR(1/J314*(Y314/H314),"0")</f>
        <v>9.375E-2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5.1282051282051286</v>
      </c>
      <c r="Y316" s="565">
        <f>IFERROR(Y313/H313,"0")+IFERROR(Y314/H314,"0")+IFERROR(Y315/H315,"0")</f>
        <v>6</v>
      </c>
      <c r="Z316" s="565">
        <f>IFERROR(IF(Z313="",0,Z313),"0")+IFERROR(IF(Z314="",0,Z314),"0")+IFERROR(IF(Z315="",0,Z315),"0")</f>
        <v>0.11388000000000001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40</v>
      </c>
      <c r="Y317" s="565">
        <f>IFERROR(SUM(Y313:Y315),"0")</f>
        <v>46.8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200</v>
      </c>
      <c r="Y341" s="564">
        <f t="shared" ref="Y341:Y347" si="52">IFERROR(IF(X341="",0,CEILING((X341/$H341),1)*$H341),"")</f>
        <v>210</v>
      </c>
      <c r="Z341" s="36">
        <f>IFERROR(IF(Y341=0,"",ROUNDUP(Y341/H341,0)*0.02175),"")</f>
        <v>0.30449999999999999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206.4</v>
      </c>
      <c r="BN341" s="64">
        <f t="shared" ref="BN341:BN347" si="54">IFERROR(Y341*I341/H341,"0")</f>
        <v>216.72</v>
      </c>
      <c r="BO341" s="64">
        <f t="shared" ref="BO341:BO347" si="55">IFERROR(1/J341*(X341/H341),"0")</f>
        <v>0.27777777777777779</v>
      </c>
      <c r="BP341" s="64">
        <f t="shared" ref="BP341:BP347" si="56">IFERROR(1/J341*(Y341/H341),"0")</f>
        <v>0.29166666666666663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60</v>
      </c>
      <c r="Y342" s="564">
        <f t="shared" si="52"/>
        <v>60</v>
      </c>
      <c r="Z342" s="36">
        <f>IFERROR(IF(Y342=0,"",ROUNDUP(Y342/H342,0)*0.02175),"")</f>
        <v>8.6999999999999994E-2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61.92</v>
      </c>
      <c r="BN342" s="64">
        <f t="shared" si="54"/>
        <v>61.92</v>
      </c>
      <c r="BO342" s="64">
        <f t="shared" si="55"/>
        <v>8.3333333333333329E-2</v>
      </c>
      <c r="BP342" s="64">
        <f t="shared" si="56"/>
        <v>8.3333333333333329E-2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200</v>
      </c>
      <c r="Y344" s="564">
        <f t="shared" si="52"/>
        <v>210</v>
      </c>
      <c r="Z344" s="36">
        <f>IFERROR(IF(Y344=0,"",ROUNDUP(Y344/H344,0)*0.02175),"")</f>
        <v>0.30449999999999999</v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206.4</v>
      </c>
      <c r="BN344" s="64">
        <f t="shared" si="54"/>
        <v>216.72</v>
      </c>
      <c r="BO344" s="64">
        <f t="shared" si="55"/>
        <v>0.27777777777777779</v>
      </c>
      <c r="BP344" s="64">
        <f t="shared" si="56"/>
        <v>0.29166666666666663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30.666666666666671</v>
      </c>
      <c r="Y348" s="565">
        <f>IFERROR(Y341/H341,"0")+IFERROR(Y342/H342,"0")+IFERROR(Y343/H343,"0")+IFERROR(Y344/H344,"0")+IFERROR(Y345/H345,"0")+IFERROR(Y346/H346,"0")+IFERROR(Y347/H347,"0")</f>
        <v>32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0.69599999999999995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460</v>
      </c>
      <c r="Y349" s="565">
        <f>IFERROR(SUM(Y341:Y347),"0")</f>
        <v>480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139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120</v>
      </c>
      <c r="Y351" s="564">
        <f>IFERROR(IF(X351="",0,CEILING((X351/$H351),1)*$H351),"")</f>
        <v>120</v>
      </c>
      <c r="Z351" s="36">
        <f>IFERROR(IF(Y351=0,"",ROUNDUP(Y351/H351,0)*0.02175),"")</f>
        <v>0.17399999999999999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123.84</v>
      </c>
      <c r="BN351" s="64">
        <f>IFERROR(Y351*I351/H351,"0")</f>
        <v>123.84</v>
      </c>
      <c r="BO351" s="64">
        <f>IFERROR(1/J351*(X351/H351),"0")</f>
        <v>0.16666666666666666</v>
      </c>
      <c r="BP351" s="64">
        <f>IFERROR(1/J351*(Y351/H351),"0")</f>
        <v>0.16666666666666666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8</v>
      </c>
      <c r="Y353" s="565">
        <f>IFERROR(Y351/H351,"0")+IFERROR(Y352/H352,"0")</f>
        <v>8</v>
      </c>
      <c r="Z353" s="565">
        <f>IFERROR(IF(Z351="",0,Z351),"0")+IFERROR(IF(Z352="",0,Z352),"0")</f>
        <v>0.17399999999999999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120</v>
      </c>
      <c r="Y354" s="565">
        <f>IFERROR(SUM(Y351:Y352),"0")</f>
        <v>120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300</v>
      </c>
      <c r="Y377" s="564">
        <f>IFERROR(IF(X377="",0,CEILING((X377/$H377),1)*$H377),"")</f>
        <v>306</v>
      </c>
      <c r="Z377" s="36">
        <f>IFERROR(IF(Y377=0,"",ROUNDUP(Y377/H377,0)*0.01898),"")</f>
        <v>0.64532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317.29999999999995</v>
      </c>
      <c r="BN377" s="64">
        <f>IFERROR(Y377*I377/H377,"0")</f>
        <v>323.64599999999996</v>
      </c>
      <c r="BO377" s="64">
        <f>IFERROR(1/J377*(X377/H377),"0")</f>
        <v>0.52083333333333337</v>
      </c>
      <c r="BP377" s="64">
        <f>IFERROR(1/J377*(Y377/H377),"0")</f>
        <v>0.53125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33.333333333333336</v>
      </c>
      <c r="Y379" s="565">
        <f>IFERROR(Y377/H377,"0")+IFERROR(Y378/H378,"0")</f>
        <v>34</v>
      </c>
      <c r="Z379" s="565">
        <f>IFERROR(IF(Z377="",0,Z377),"0")+IFERROR(IF(Z378="",0,Z378),"0")</f>
        <v>0.64532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300</v>
      </c>
      <c r="Y380" s="565">
        <f>IFERROR(SUM(Y377:Y378),"0")</f>
        <v>306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139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300</v>
      </c>
      <c r="Y432" s="564">
        <f t="shared" si="63"/>
        <v>300.96000000000004</v>
      </c>
      <c r="Z432" s="36">
        <f t="shared" si="64"/>
        <v>0.68171999999999999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320.45454545454544</v>
      </c>
      <c r="BN432" s="64">
        <f t="shared" si="66"/>
        <v>321.48</v>
      </c>
      <c r="BO432" s="64">
        <f t="shared" si="67"/>
        <v>0.54632867132867136</v>
      </c>
      <c r="BP432" s="64">
        <f t="shared" si="68"/>
        <v>0.54807692307692313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350</v>
      </c>
      <c r="Y435" s="564">
        <f t="shared" si="63"/>
        <v>353.76</v>
      </c>
      <c r="Z435" s="36">
        <f t="shared" si="64"/>
        <v>0.80132000000000003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373.86363636363637</v>
      </c>
      <c r="BN435" s="64">
        <f t="shared" si="66"/>
        <v>377.87999999999994</v>
      </c>
      <c r="BO435" s="64">
        <f t="shared" si="67"/>
        <v>0.63738344988344986</v>
      </c>
      <c r="BP435" s="64">
        <f t="shared" si="68"/>
        <v>0.64423076923076927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123.10606060606059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124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1.4830399999999999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650</v>
      </c>
      <c r="Y446" s="565">
        <f>IFERROR(SUM(Y430:Y444),"0")</f>
        <v>654.72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139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250</v>
      </c>
      <c r="Y448" s="564">
        <f>IFERROR(IF(X448="",0,CEILING((X448/$H448),1)*$H448),"")</f>
        <v>253.44</v>
      </c>
      <c r="Z448" s="36">
        <f>IFERROR(IF(Y448=0,"",ROUNDUP(Y448/H448,0)*0.01196),"")</f>
        <v>0.57408000000000003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267.04545454545456</v>
      </c>
      <c r="BN448" s="64">
        <f>IFERROR(Y448*I448/H448,"0")</f>
        <v>270.71999999999997</v>
      </c>
      <c r="BO448" s="64">
        <f>IFERROR(1/J448*(X448/H448),"0")</f>
        <v>0.45527389277389274</v>
      </c>
      <c r="BP448" s="64">
        <f>IFERROR(1/J448*(Y448/H448),"0")</f>
        <v>0.46153846153846156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47.348484848484844</v>
      </c>
      <c r="Y451" s="565">
        <f>IFERROR(Y448/H448,"0")+IFERROR(Y449/H449,"0")+IFERROR(Y450/H450,"0")</f>
        <v>48</v>
      </c>
      <c r="Z451" s="565">
        <f>IFERROR(IF(Z448="",0,Z448),"0")+IFERROR(IF(Z449="",0,Z449),"0")+IFERROR(IF(Z450="",0,Z450),"0")</f>
        <v>0.57408000000000003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250</v>
      </c>
      <c r="Y452" s="565">
        <f>IFERROR(SUM(Y448:Y450),"0")</f>
        <v>253.44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80</v>
      </c>
      <c r="Y454" s="564">
        <f t="shared" ref="Y454:Y460" si="69">IFERROR(IF(X454="",0,CEILING((X454/$H454),1)*$H454),"")</f>
        <v>84.48</v>
      </c>
      <c r="Z454" s="36">
        <f>IFERROR(IF(Y454=0,"",ROUNDUP(Y454/H454,0)*0.01196),"")</f>
        <v>0.19136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85.454545454545453</v>
      </c>
      <c r="BN454" s="64">
        <f t="shared" ref="BN454:BN460" si="71">IFERROR(Y454*I454/H454,"0")</f>
        <v>90.24</v>
      </c>
      <c r="BO454" s="64">
        <f t="shared" ref="BO454:BO460" si="72">IFERROR(1/J454*(X454/H454),"0")</f>
        <v>0.14568764568764569</v>
      </c>
      <c r="BP454" s="64">
        <f t="shared" ref="BP454:BP460" si="73">IFERROR(1/J454*(Y454/H454),"0")</f>
        <v>0.15384615384615385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50</v>
      </c>
      <c r="Y455" s="564">
        <f t="shared" si="69"/>
        <v>52.800000000000004</v>
      </c>
      <c r="Z455" s="36">
        <f>IFERROR(IF(Y455=0,"",ROUNDUP(Y455/H455,0)*0.01196),"")</f>
        <v>0.1196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53.409090909090907</v>
      </c>
      <c r="BN455" s="64">
        <f t="shared" si="71"/>
        <v>56.400000000000006</v>
      </c>
      <c r="BO455" s="64">
        <f t="shared" si="72"/>
        <v>9.1054778554778545E-2</v>
      </c>
      <c r="BP455" s="64">
        <f t="shared" si="73"/>
        <v>9.6153846153846159E-2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100</v>
      </c>
      <c r="Y456" s="564">
        <f t="shared" si="69"/>
        <v>100.32000000000001</v>
      </c>
      <c r="Z456" s="36">
        <f>IFERROR(IF(Y456=0,"",ROUNDUP(Y456/H456,0)*0.01196),"")</f>
        <v>0.22724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106.81818181818181</v>
      </c>
      <c r="BN456" s="64">
        <f t="shared" si="71"/>
        <v>107.16</v>
      </c>
      <c r="BO456" s="64">
        <f t="shared" si="72"/>
        <v>0.18210955710955709</v>
      </c>
      <c r="BP456" s="64">
        <f t="shared" si="73"/>
        <v>0.18269230769230771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43.560606060606055</v>
      </c>
      <c r="Y461" s="565">
        <f>IFERROR(Y454/H454,"0")+IFERROR(Y455/H455,"0")+IFERROR(Y456/H456,"0")+IFERROR(Y457/H457,"0")+IFERROR(Y458/H458,"0")+IFERROR(Y459/H459,"0")+IFERROR(Y460/H460,"0")</f>
        <v>45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0.53820000000000001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230</v>
      </c>
      <c r="Y462" s="565">
        <f>IFERROR(SUM(Y454:Y460),"0")</f>
        <v>237.60000000000002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139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139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2320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2376.66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2451.0531041181043</v>
      </c>
      <c r="Y506" s="565">
        <f>IFERROR(SUM(BN22:BN502),"0")</f>
        <v>2510.6099999999997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4</v>
      </c>
      <c r="Y507" s="38">
        <f>ROUNDUP(SUM(BP22:BP502),0)</f>
        <v>5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2551.0531041181043</v>
      </c>
      <c r="Y508" s="565">
        <f>GrossWeightTotalR+PalletQtyTotalR*25</f>
        <v>2635.6099999999997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322.3161961495295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329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4.83188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75.600000000000009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202.5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46.8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600</v>
      </c>
      <c r="U515" s="46">
        <f>IFERROR(Y366*1,"0")+IFERROR(Y367*1,"0")+IFERROR(Y368*1,"0")+IFERROR(Y369*1,"0")+IFERROR(Y373*1,"0")+IFERROR(Y377*1,"0")+IFERROR(Y378*1,"0")+IFERROR(Y382*1,"0")</f>
        <v>306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1145.76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20,00"/>
        <filter val="123,11"/>
        <filter val="2 320,00"/>
        <filter val="2 451,05"/>
        <filter val="2 551,05"/>
        <filter val="200,00"/>
        <filter val="230,00"/>
        <filter val="24,69"/>
        <filter val="250,00"/>
        <filter val="30,67"/>
        <filter val="300,00"/>
        <filter val="322,32"/>
        <filter val="33,33"/>
        <filter val="350,00"/>
        <filter val="4"/>
        <filter val="40,00"/>
        <filter val="43,56"/>
        <filter val="460,00"/>
        <filter val="47,35"/>
        <filter val="5,13"/>
        <filter val="50,00"/>
        <filter val="6,48"/>
        <filter val="60,00"/>
        <filter val="650,00"/>
        <filter val="70,00"/>
        <filter val="8,00"/>
        <filter val="8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