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26D634-77E6-4938-92DA-27C1164CDC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G310" i="2" l="1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X299" i="2"/>
  <c r="X298" i="2"/>
  <c r="BO297" i="2"/>
  <c r="BM297" i="2"/>
  <c r="Z297" i="2"/>
  <c r="Y297" i="2"/>
  <c r="BP297" i="2" s="1"/>
  <c r="BO296" i="2"/>
  <c r="BM296" i="2"/>
  <c r="Z296" i="2"/>
  <c r="Y296" i="2"/>
  <c r="BN296" i="2" s="1"/>
  <c r="BO295" i="2"/>
  <c r="BN295" i="2"/>
  <c r="BM295" i="2"/>
  <c r="Z295" i="2"/>
  <c r="Y295" i="2"/>
  <c r="BP295" i="2" s="1"/>
  <c r="BO294" i="2"/>
  <c r="BM294" i="2"/>
  <c r="Z294" i="2"/>
  <c r="Y294" i="2"/>
  <c r="BP294" i="2" s="1"/>
  <c r="BO293" i="2"/>
  <c r="BM293" i="2"/>
  <c r="Z293" i="2"/>
  <c r="Y293" i="2"/>
  <c r="BN293" i="2" s="1"/>
  <c r="BO292" i="2"/>
  <c r="BN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N290" i="2" s="1"/>
  <c r="BO289" i="2"/>
  <c r="BN289" i="2"/>
  <c r="BM289" i="2"/>
  <c r="Z289" i="2"/>
  <c r="Y289" i="2"/>
  <c r="BP289" i="2" s="1"/>
  <c r="P289" i="2"/>
  <c r="BO288" i="2"/>
  <c r="BM288" i="2"/>
  <c r="Z288" i="2"/>
  <c r="Y288" i="2"/>
  <c r="BP288" i="2" s="1"/>
  <c r="BO287" i="2"/>
  <c r="BN287" i="2"/>
  <c r="BM287" i="2"/>
  <c r="Z287" i="2"/>
  <c r="Y287" i="2"/>
  <c r="BP287" i="2" s="1"/>
  <c r="P287" i="2"/>
  <c r="BO286" i="2"/>
  <c r="BM286" i="2"/>
  <c r="Z286" i="2"/>
  <c r="Y286" i="2"/>
  <c r="BN286" i="2" s="1"/>
  <c r="P286" i="2"/>
  <c r="BO285" i="2"/>
  <c r="BN285" i="2"/>
  <c r="BM285" i="2"/>
  <c r="Z285" i="2"/>
  <c r="Y285" i="2"/>
  <c r="BP285" i="2" s="1"/>
  <c r="BO284" i="2"/>
  <c r="BM284" i="2"/>
  <c r="Z284" i="2"/>
  <c r="Y284" i="2"/>
  <c r="BP284" i="2" s="1"/>
  <c r="P284" i="2"/>
  <c r="BO283" i="2"/>
  <c r="BN283" i="2"/>
  <c r="BM283" i="2"/>
  <c r="Z283" i="2"/>
  <c r="Y283" i="2"/>
  <c r="BP283" i="2" s="1"/>
  <c r="BP282" i="2"/>
  <c r="BO282" i="2"/>
  <c r="BN282" i="2"/>
  <c r="BM282" i="2"/>
  <c r="Z282" i="2"/>
  <c r="Z298" i="2" s="1"/>
  <c r="Y282" i="2"/>
  <c r="X280" i="2"/>
  <c r="X279" i="2"/>
  <c r="BO278" i="2"/>
  <c r="BM278" i="2"/>
  <c r="Z278" i="2"/>
  <c r="Y278" i="2"/>
  <c r="Y280" i="2" s="1"/>
  <c r="P278" i="2"/>
  <c r="BP277" i="2"/>
  <c r="BO277" i="2"/>
  <c r="BN277" i="2"/>
  <c r="BM277" i="2"/>
  <c r="Z277" i="2"/>
  <c r="Z279" i="2" s="1"/>
  <c r="Y277" i="2"/>
  <c r="Y279" i="2" s="1"/>
  <c r="X275" i="2"/>
  <c r="X274" i="2"/>
  <c r="BO273" i="2"/>
  <c r="BM273" i="2"/>
  <c r="Z273" i="2"/>
  <c r="Z274" i="2" s="1"/>
  <c r="Y273" i="2"/>
  <c r="Y275" i="2" s="1"/>
  <c r="P273" i="2"/>
  <c r="X271" i="2"/>
  <c r="X270" i="2"/>
  <c r="BO269" i="2"/>
  <c r="BM269" i="2"/>
  <c r="Z269" i="2"/>
  <c r="Y269" i="2"/>
  <c r="BO268" i="2"/>
  <c r="BM268" i="2"/>
  <c r="Z268" i="2"/>
  <c r="Z270" i="2" s="1"/>
  <c r="Y268" i="2"/>
  <c r="BP268" i="2" s="1"/>
  <c r="BO267" i="2"/>
  <c r="BM267" i="2"/>
  <c r="Z267" i="2"/>
  <c r="Y267" i="2"/>
  <c r="X263" i="2"/>
  <c r="Z262" i="2"/>
  <c r="X262" i="2"/>
  <c r="BO261" i="2"/>
  <c r="BM261" i="2"/>
  <c r="Z261" i="2"/>
  <c r="Y261" i="2"/>
  <c r="Y263" i="2" s="1"/>
  <c r="P261" i="2"/>
  <c r="X259" i="2"/>
  <c r="Y258" i="2"/>
  <c r="X258" i="2"/>
  <c r="BO257" i="2"/>
  <c r="BM257" i="2"/>
  <c r="Z257" i="2"/>
  <c r="Z258" i="2" s="1"/>
  <c r="Y257" i="2"/>
  <c r="BP257" i="2" s="1"/>
  <c r="P257" i="2"/>
  <c r="X253" i="2"/>
  <c r="X252" i="2"/>
  <c r="BO251" i="2"/>
  <c r="BN251" i="2"/>
  <c r="BM251" i="2"/>
  <c r="Z251" i="2"/>
  <c r="Z252" i="2" s="1"/>
  <c r="Y251" i="2"/>
  <c r="Y253" i="2" s="1"/>
  <c r="P251" i="2"/>
  <c r="X247" i="2"/>
  <c r="X246" i="2"/>
  <c r="BP245" i="2"/>
  <c r="BO245" i="2"/>
  <c r="BN245" i="2"/>
  <c r="BM245" i="2"/>
  <c r="Z245" i="2"/>
  <c r="Z246" i="2" s="1"/>
  <c r="Y245" i="2"/>
  <c r="Y247" i="2" s="1"/>
  <c r="P245" i="2"/>
  <c r="X241" i="2"/>
  <c r="X240" i="2"/>
  <c r="BO239" i="2"/>
  <c r="BM239" i="2"/>
  <c r="Z239" i="2"/>
  <c r="Y239" i="2"/>
  <c r="BP239" i="2" s="1"/>
  <c r="P239" i="2"/>
  <c r="BO238" i="2"/>
  <c r="BM238" i="2"/>
  <c r="Z238" i="2"/>
  <c r="Z240" i="2" s="1"/>
  <c r="Y238" i="2"/>
  <c r="BP238" i="2" s="1"/>
  <c r="P238" i="2"/>
  <c r="X235" i="2"/>
  <c r="X234" i="2"/>
  <c r="BO233" i="2"/>
  <c r="BM233" i="2"/>
  <c r="Z233" i="2"/>
  <c r="Y233" i="2"/>
  <c r="P233" i="2"/>
  <c r="BP232" i="2"/>
  <c r="BO232" i="2"/>
  <c r="BN232" i="2"/>
  <c r="BM232" i="2"/>
  <c r="Z232" i="2"/>
  <c r="Y232" i="2"/>
  <c r="P232" i="2"/>
  <c r="BO231" i="2"/>
  <c r="BM231" i="2"/>
  <c r="Z231" i="2"/>
  <c r="Y231" i="2"/>
  <c r="P231" i="2"/>
  <c r="X229" i="2"/>
  <c r="X228" i="2"/>
  <c r="BO227" i="2"/>
  <c r="BM227" i="2"/>
  <c r="Z227" i="2"/>
  <c r="Z228" i="2" s="1"/>
  <c r="Y227" i="2"/>
  <c r="Y229" i="2" s="1"/>
  <c r="P227" i="2"/>
  <c r="X224" i="2"/>
  <c r="X223" i="2"/>
  <c r="BO222" i="2"/>
  <c r="BM222" i="2"/>
  <c r="Z222" i="2"/>
  <c r="Z223" i="2" s="1"/>
  <c r="Y222" i="2"/>
  <c r="X219" i="2"/>
  <c r="X218" i="2"/>
  <c r="BO217" i="2"/>
  <c r="BM217" i="2"/>
  <c r="Z217" i="2"/>
  <c r="Y217" i="2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Y219" i="2" s="1"/>
  <c r="P215" i="2"/>
  <c r="BP214" i="2"/>
  <c r="BO214" i="2"/>
  <c r="BN214" i="2"/>
  <c r="BM214" i="2"/>
  <c r="Z214" i="2"/>
  <c r="Z218" i="2" s="1"/>
  <c r="Y214" i="2"/>
  <c r="P214" i="2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BP208" i="2" s="1"/>
  <c r="P208" i="2"/>
  <c r="BO207" i="2"/>
  <c r="BM207" i="2"/>
  <c r="Z207" i="2"/>
  <c r="Y207" i="2"/>
  <c r="BP207" i="2" s="1"/>
  <c r="P207" i="2"/>
  <c r="BP206" i="2"/>
  <c r="BO206" i="2"/>
  <c r="BN206" i="2"/>
  <c r="BM206" i="2"/>
  <c r="Z206" i="2"/>
  <c r="Y206" i="2"/>
  <c r="P206" i="2"/>
  <c r="BO205" i="2"/>
  <c r="BM205" i="2"/>
  <c r="Z205" i="2"/>
  <c r="Y205" i="2"/>
  <c r="P205" i="2"/>
  <c r="BO204" i="2"/>
  <c r="BM204" i="2"/>
  <c r="Z204" i="2"/>
  <c r="Z210" i="2" s="1"/>
  <c r="Y204" i="2"/>
  <c r="P204" i="2"/>
  <c r="X201" i="2"/>
  <c r="X200" i="2"/>
  <c r="BO199" i="2"/>
  <c r="BN199" i="2"/>
  <c r="BM199" i="2"/>
  <c r="Z199" i="2"/>
  <c r="Z200" i="2" s="1"/>
  <c r="Y199" i="2"/>
  <c r="BP199" i="2" s="1"/>
  <c r="P199" i="2"/>
  <c r="X196" i="2"/>
  <c r="X195" i="2"/>
  <c r="BO194" i="2"/>
  <c r="BM194" i="2"/>
  <c r="Z194" i="2"/>
  <c r="Y194" i="2"/>
  <c r="BN194" i="2" s="1"/>
  <c r="P194" i="2"/>
  <c r="BO193" i="2"/>
  <c r="BM193" i="2"/>
  <c r="Z193" i="2"/>
  <c r="Y193" i="2"/>
  <c r="BN193" i="2" s="1"/>
  <c r="P193" i="2"/>
  <c r="BO192" i="2"/>
  <c r="BM192" i="2"/>
  <c r="Z192" i="2"/>
  <c r="Y192" i="2"/>
  <c r="P192" i="2"/>
  <c r="BO191" i="2"/>
  <c r="BM191" i="2"/>
  <c r="Z191" i="2"/>
  <c r="Z195" i="2" s="1"/>
  <c r="Y191" i="2"/>
  <c r="BP191" i="2" s="1"/>
  <c r="P191" i="2"/>
  <c r="X189" i="2"/>
  <c r="X188" i="2"/>
  <c r="BO187" i="2"/>
  <c r="BM187" i="2"/>
  <c r="Z187" i="2"/>
  <c r="Z188" i="2" s="1"/>
  <c r="Y187" i="2"/>
  <c r="X183" i="2"/>
  <c r="Z182" i="2"/>
  <c r="X182" i="2"/>
  <c r="BO181" i="2"/>
  <c r="BM181" i="2"/>
  <c r="Z181" i="2"/>
  <c r="Y181" i="2"/>
  <c r="X179" i="2"/>
  <c r="X178" i="2"/>
  <c r="BO177" i="2"/>
  <c r="BM177" i="2"/>
  <c r="Z177" i="2"/>
  <c r="Y177" i="2"/>
  <c r="BN177" i="2" s="1"/>
  <c r="P177" i="2"/>
  <c r="BP176" i="2"/>
  <c r="BO176" i="2"/>
  <c r="BN176" i="2"/>
  <c r="BM176" i="2"/>
  <c r="Z176" i="2"/>
  <c r="Y176" i="2"/>
  <c r="P176" i="2"/>
  <c r="BO175" i="2"/>
  <c r="BN175" i="2"/>
  <c r="BM175" i="2"/>
  <c r="Z175" i="2"/>
  <c r="Z178" i="2" s="1"/>
  <c r="Y175" i="2"/>
  <c r="BP175" i="2" s="1"/>
  <c r="P175" i="2"/>
  <c r="X171" i="2"/>
  <c r="X170" i="2"/>
  <c r="BO169" i="2"/>
  <c r="BM169" i="2"/>
  <c r="Z169" i="2"/>
  <c r="Y169" i="2"/>
  <c r="Y171" i="2" s="1"/>
  <c r="P169" i="2"/>
  <c r="BP168" i="2"/>
  <c r="BO168" i="2"/>
  <c r="BN168" i="2"/>
  <c r="BM168" i="2"/>
  <c r="Z168" i="2"/>
  <c r="Z170" i="2" s="1"/>
  <c r="Y168" i="2"/>
  <c r="P168" i="2"/>
  <c r="X166" i="2"/>
  <c r="X165" i="2"/>
  <c r="BP164" i="2"/>
  <c r="BO164" i="2"/>
  <c r="BN164" i="2"/>
  <c r="BM164" i="2"/>
  <c r="Z164" i="2"/>
  <c r="Y164" i="2"/>
  <c r="P164" i="2"/>
  <c r="BO163" i="2"/>
  <c r="BM163" i="2"/>
  <c r="Z163" i="2"/>
  <c r="Y163" i="2"/>
  <c r="X159" i="2"/>
  <c r="Y158" i="2"/>
  <c r="X158" i="2"/>
  <c r="BP157" i="2"/>
  <c r="BO157" i="2"/>
  <c r="BN157" i="2"/>
  <c r="BM157" i="2"/>
  <c r="Z157" i="2"/>
  <c r="Z158" i="2" s="1"/>
  <c r="Y157" i="2"/>
  <c r="Y159" i="2" s="1"/>
  <c r="P157" i="2"/>
  <c r="X154" i="2"/>
  <c r="X153" i="2"/>
  <c r="BO152" i="2"/>
  <c r="BM152" i="2"/>
  <c r="Z152" i="2"/>
  <c r="Z153" i="2" s="1"/>
  <c r="Y152" i="2"/>
  <c r="P152" i="2"/>
  <c r="Y149" i="2"/>
  <c r="X149" i="2"/>
  <c r="Y148" i="2"/>
  <c r="X148" i="2"/>
  <c r="BP147" i="2"/>
  <c r="BO147" i="2"/>
  <c r="BN147" i="2"/>
  <c r="BM147" i="2"/>
  <c r="Z147" i="2"/>
  <c r="Z148" i="2" s="1"/>
  <c r="Y147" i="2"/>
  <c r="P147" i="2"/>
  <c r="X144" i="2"/>
  <c r="Y143" i="2"/>
  <c r="X143" i="2"/>
  <c r="BP142" i="2"/>
  <c r="BO142" i="2"/>
  <c r="BN142" i="2"/>
  <c r="BM142" i="2"/>
  <c r="Z142" i="2"/>
  <c r="Z143" i="2" s="1"/>
  <c r="Y142" i="2"/>
  <c r="Y144" i="2" s="1"/>
  <c r="P142" i="2"/>
  <c r="X139" i="2"/>
  <c r="X138" i="2"/>
  <c r="BO137" i="2"/>
  <c r="BM137" i="2"/>
  <c r="Z137" i="2"/>
  <c r="Y137" i="2"/>
  <c r="BO136" i="2"/>
  <c r="BM136" i="2"/>
  <c r="Z136" i="2"/>
  <c r="Y136" i="2"/>
  <c r="X133" i="2"/>
  <c r="X132" i="2"/>
  <c r="BO131" i="2"/>
  <c r="BM131" i="2"/>
  <c r="Z131" i="2"/>
  <c r="Y131" i="2"/>
  <c r="Y132" i="2" s="1"/>
  <c r="P131" i="2"/>
  <c r="BP130" i="2"/>
  <c r="BO130" i="2"/>
  <c r="BN130" i="2"/>
  <c r="BM130" i="2"/>
  <c r="Z130" i="2"/>
  <c r="Z132" i="2" s="1"/>
  <c r="Y130" i="2"/>
  <c r="P130" i="2"/>
  <c r="X127" i="2"/>
  <c r="X126" i="2"/>
  <c r="BO125" i="2"/>
  <c r="BM125" i="2"/>
  <c r="Z125" i="2"/>
  <c r="Y125" i="2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X117" i="2"/>
  <c r="X116" i="2"/>
  <c r="BO115" i="2"/>
  <c r="BM115" i="2"/>
  <c r="Z115" i="2"/>
  <c r="Z116" i="2" s="1"/>
  <c r="Y115" i="2"/>
  <c r="P115" i="2"/>
  <c r="X113" i="2"/>
  <c r="X112" i="2"/>
  <c r="BP111" i="2"/>
  <c r="BO111" i="2"/>
  <c r="BN111" i="2"/>
  <c r="BM111" i="2"/>
  <c r="Z111" i="2"/>
  <c r="Y111" i="2"/>
  <c r="BP110" i="2"/>
  <c r="BO110" i="2"/>
  <c r="BN110" i="2"/>
  <c r="BM110" i="2"/>
  <c r="Z110" i="2"/>
  <c r="Y110" i="2"/>
  <c r="P110" i="2"/>
  <c r="BO109" i="2"/>
  <c r="BN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N107" i="2" s="1"/>
  <c r="P107" i="2"/>
  <c r="BP106" i="2"/>
  <c r="BO106" i="2"/>
  <c r="BN106" i="2"/>
  <c r="BM106" i="2"/>
  <c r="Z106" i="2"/>
  <c r="Y106" i="2"/>
  <c r="P106" i="2"/>
  <c r="X103" i="2"/>
  <c r="Z102" i="2"/>
  <c r="X102" i="2"/>
  <c r="BO101" i="2"/>
  <c r="BM101" i="2"/>
  <c r="Z101" i="2"/>
  <c r="Y101" i="2"/>
  <c r="P101" i="2"/>
  <c r="X98" i="2"/>
  <c r="X97" i="2"/>
  <c r="BO96" i="2"/>
  <c r="BM96" i="2"/>
  <c r="Z96" i="2"/>
  <c r="Y96" i="2"/>
  <c r="P96" i="2"/>
  <c r="BO95" i="2"/>
  <c r="BM95" i="2"/>
  <c r="Z95" i="2"/>
  <c r="Y95" i="2"/>
  <c r="BN95" i="2" s="1"/>
  <c r="BO94" i="2"/>
  <c r="BM94" i="2"/>
  <c r="Z94" i="2"/>
  <c r="Y94" i="2"/>
  <c r="BP94" i="2" s="1"/>
  <c r="BP93" i="2"/>
  <c r="BO93" i="2"/>
  <c r="BN93" i="2"/>
  <c r="BM93" i="2"/>
  <c r="Z93" i="2"/>
  <c r="Y93" i="2"/>
  <c r="BO92" i="2"/>
  <c r="BM92" i="2"/>
  <c r="Z92" i="2"/>
  <c r="Y92" i="2"/>
  <c r="BP92" i="2" s="1"/>
  <c r="BO91" i="2"/>
  <c r="BM91" i="2"/>
  <c r="Z91" i="2"/>
  <c r="Y91" i="2"/>
  <c r="X88" i="2"/>
  <c r="X87" i="2"/>
  <c r="BO86" i="2"/>
  <c r="BM86" i="2"/>
  <c r="Z86" i="2"/>
  <c r="Y86" i="2"/>
  <c r="BP86" i="2" s="1"/>
  <c r="P86" i="2"/>
  <c r="BO85" i="2"/>
  <c r="BM85" i="2"/>
  <c r="Z85" i="2"/>
  <c r="Z87" i="2" s="1"/>
  <c r="Y85" i="2"/>
  <c r="BP85" i="2" s="1"/>
  <c r="P85" i="2"/>
  <c r="X82" i="2"/>
  <c r="X81" i="2"/>
  <c r="BO80" i="2"/>
  <c r="BM80" i="2"/>
  <c r="Z80" i="2"/>
  <c r="Y80" i="2"/>
  <c r="BP80" i="2" s="1"/>
  <c r="P80" i="2"/>
  <c r="BP79" i="2"/>
  <c r="BO79" i="2"/>
  <c r="BN79" i="2"/>
  <c r="BM79" i="2"/>
  <c r="Z79" i="2"/>
  <c r="Z81" i="2" s="1"/>
  <c r="Y79" i="2"/>
  <c r="P79" i="2"/>
  <c r="X76" i="2"/>
  <c r="X75" i="2"/>
  <c r="BO74" i="2"/>
  <c r="BN74" i="2"/>
  <c r="BM74" i="2"/>
  <c r="Z74" i="2"/>
  <c r="Y74" i="2"/>
  <c r="BP74" i="2" s="1"/>
  <c r="P74" i="2"/>
  <c r="BO73" i="2"/>
  <c r="BM73" i="2"/>
  <c r="Z73" i="2"/>
  <c r="Y73" i="2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P67" i="2" s="1"/>
  <c r="P67" i="2"/>
  <c r="BO66" i="2"/>
  <c r="BM66" i="2"/>
  <c r="Z66" i="2"/>
  <c r="Y66" i="2"/>
  <c r="P66" i="2"/>
  <c r="X64" i="2"/>
  <c r="X63" i="2"/>
  <c r="BO62" i="2"/>
  <c r="BM62" i="2"/>
  <c r="Z62" i="2"/>
  <c r="Y62" i="2"/>
  <c r="Y64" i="2" s="1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BN57" i="2" s="1"/>
  <c r="P57" i="2"/>
  <c r="X55" i="2"/>
  <c r="Y54" i="2"/>
  <c r="X54" i="2"/>
  <c r="BP53" i="2"/>
  <c r="BO53" i="2"/>
  <c r="BN53" i="2"/>
  <c r="BM53" i="2"/>
  <c r="Z53" i="2"/>
  <c r="Z54" i="2" s="1"/>
  <c r="Y53" i="2"/>
  <c r="Y55" i="2" s="1"/>
  <c r="P53" i="2"/>
  <c r="X51" i="2"/>
  <c r="Z50" i="2"/>
  <c r="X50" i="2"/>
  <c r="BO49" i="2"/>
  <c r="BM49" i="2"/>
  <c r="Z49" i="2"/>
  <c r="Y49" i="2"/>
  <c r="P49" i="2"/>
  <c r="X46" i="2"/>
  <c r="X45" i="2"/>
  <c r="BO44" i="2"/>
  <c r="BM44" i="2"/>
  <c r="Z44" i="2"/>
  <c r="Y44" i="2"/>
  <c r="BN44" i="2" s="1"/>
  <c r="P44" i="2"/>
  <c r="BO43" i="2"/>
  <c r="BM43" i="2"/>
  <c r="Z43" i="2"/>
  <c r="Y43" i="2"/>
  <c r="BN43" i="2" s="1"/>
  <c r="P43" i="2"/>
  <c r="BP42" i="2"/>
  <c r="BO42" i="2"/>
  <c r="BN42" i="2"/>
  <c r="BM42" i="2"/>
  <c r="Z42" i="2"/>
  <c r="Z45" i="2" s="1"/>
  <c r="Y42" i="2"/>
  <c r="P42" i="2"/>
  <c r="BO41" i="2"/>
  <c r="BM41" i="2"/>
  <c r="Z41" i="2"/>
  <c r="Y41" i="2"/>
  <c r="P41" i="2"/>
  <c r="X38" i="2"/>
  <c r="X37" i="2"/>
  <c r="BO36" i="2"/>
  <c r="BM36" i="2"/>
  <c r="Z36" i="2"/>
  <c r="Y36" i="2"/>
  <c r="P36" i="2"/>
  <c r="BO35" i="2"/>
  <c r="BM35" i="2"/>
  <c r="Z35" i="2"/>
  <c r="Y35" i="2"/>
  <c r="BN35" i="2" s="1"/>
  <c r="P35" i="2"/>
  <c r="BP34" i="2"/>
  <c r="BO34" i="2"/>
  <c r="BN34" i="2"/>
  <c r="BM34" i="2"/>
  <c r="Z34" i="2"/>
  <c r="Z37" i="2" s="1"/>
  <c r="Y34" i="2"/>
  <c r="P34" i="2"/>
  <c r="X31" i="2"/>
  <c r="X30" i="2"/>
  <c r="BO29" i="2"/>
  <c r="BM29" i="2"/>
  <c r="Z29" i="2"/>
  <c r="Z30" i="2" s="1"/>
  <c r="Y29" i="2"/>
  <c r="BN29" i="2" s="1"/>
  <c r="P29" i="2"/>
  <c r="BO28" i="2"/>
  <c r="BM28" i="2"/>
  <c r="Z28" i="2"/>
  <c r="Y28" i="2"/>
  <c r="P28" i="2"/>
  <c r="X24" i="2"/>
  <c r="X300" i="2" s="1"/>
  <c r="Y23" i="2"/>
  <c r="X23" i="2"/>
  <c r="BO22" i="2"/>
  <c r="BM22" i="2"/>
  <c r="Z22" i="2"/>
  <c r="Z23" i="2" s="1"/>
  <c r="Y22" i="2"/>
  <c r="BP22" i="2" s="1"/>
  <c r="P22" i="2"/>
  <c r="H10" i="2"/>
  <c r="A9" i="2"/>
  <c r="F10" i="2" s="1"/>
  <c r="D7" i="2"/>
  <c r="Q6" i="2"/>
  <c r="P2" i="2"/>
  <c r="Y30" i="2" l="1"/>
  <c r="BP28" i="2"/>
  <c r="BN28" i="2"/>
  <c r="BP35" i="2"/>
  <c r="Y38" i="2"/>
  <c r="Y70" i="2"/>
  <c r="Y75" i="2"/>
  <c r="Y76" i="2"/>
  <c r="Z97" i="2"/>
  <c r="BP96" i="2"/>
  <c r="BN96" i="2"/>
  <c r="BP107" i="2"/>
  <c r="Y113" i="2"/>
  <c r="Y117" i="2"/>
  <c r="Y116" i="2"/>
  <c r="BP115" i="2"/>
  <c r="BN115" i="2"/>
  <c r="Y120" i="2"/>
  <c r="Y121" i="2"/>
  <c r="BN119" i="2"/>
  <c r="BP125" i="2"/>
  <c r="BN125" i="2"/>
  <c r="Y138" i="2"/>
  <c r="Y139" i="2"/>
  <c r="BP136" i="2"/>
  <c r="BN136" i="2"/>
  <c r="BP137" i="2"/>
  <c r="BN137" i="2"/>
  <c r="Y153" i="2"/>
  <c r="Y154" i="2"/>
  <c r="BN152" i="2"/>
  <c r="Y166" i="2"/>
  <c r="BP163" i="2"/>
  <c r="BN163" i="2"/>
  <c r="Y165" i="2"/>
  <c r="Y188" i="2"/>
  <c r="Y189" i="2"/>
  <c r="BN187" i="2"/>
  <c r="BP192" i="2"/>
  <c r="BN192" i="2"/>
  <c r="Y235" i="2"/>
  <c r="BP231" i="2"/>
  <c r="BN231" i="2"/>
  <c r="Y234" i="2"/>
  <c r="BP261" i="2"/>
  <c r="BP267" i="2"/>
  <c r="BN267" i="2"/>
  <c r="Y271" i="2"/>
  <c r="X302" i="2"/>
  <c r="BP41" i="2"/>
  <c r="BN41" i="2"/>
  <c r="BP49" i="2"/>
  <c r="Y50" i="2"/>
  <c r="Z69" i="2"/>
  <c r="Z75" i="2"/>
  <c r="Y81" i="2"/>
  <c r="Y82" i="2"/>
  <c r="Y87" i="2"/>
  <c r="BP101" i="2"/>
  <c r="Y102" i="2"/>
  <c r="Y133" i="2"/>
  <c r="Z165" i="2"/>
  <c r="Y170" i="2"/>
  <c r="BP177" i="2"/>
  <c r="Y178" i="2"/>
  <c r="Y183" i="2"/>
  <c r="Y182" i="2"/>
  <c r="BP181" i="2"/>
  <c r="BN181" i="2"/>
  <c r="BP193" i="2"/>
  <c r="BP194" i="2"/>
  <c r="Y195" i="2"/>
  <c r="BP205" i="2"/>
  <c r="BN205" i="2"/>
  <c r="BP217" i="2"/>
  <c r="BN217" i="2"/>
  <c r="Y223" i="2"/>
  <c r="BP222" i="2"/>
  <c r="BN222" i="2"/>
  <c r="Y224" i="2"/>
  <c r="Z234" i="2"/>
  <c r="BP290" i="2"/>
  <c r="BP293" i="2"/>
  <c r="BP296" i="2"/>
  <c r="X301" i="2"/>
  <c r="X303" i="2" s="1"/>
  <c r="X304" i="2"/>
  <c r="BP29" i="2"/>
  <c r="Z63" i="2"/>
  <c r="Y69" i="2"/>
  <c r="BP66" i="2"/>
  <c r="Y98" i="2"/>
  <c r="Z112" i="2"/>
  <c r="Y126" i="2"/>
  <c r="Z126" i="2"/>
  <c r="Y127" i="2"/>
  <c r="Z138" i="2"/>
  <c r="Y179" i="2"/>
  <c r="Y200" i="2"/>
  <c r="Y201" i="2"/>
  <c r="Y211" i="2"/>
  <c r="Y240" i="2"/>
  <c r="Y270" i="2"/>
  <c r="Y274" i="2"/>
  <c r="Y298" i="2"/>
  <c r="BP286" i="2"/>
  <c r="Z305" i="2"/>
  <c r="Y24" i="2"/>
  <c r="Y51" i="2"/>
  <c r="BN62" i="2"/>
  <c r="Y88" i="2"/>
  <c r="Y103" i="2"/>
  <c r="BP187" i="2"/>
  <c r="BN209" i="2"/>
  <c r="Y241" i="2"/>
  <c r="Y259" i="2"/>
  <c r="BN288" i="2"/>
  <c r="BN291" i="2"/>
  <c r="BN294" i="2"/>
  <c r="BN297" i="2"/>
  <c r="BP57" i="2"/>
  <c r="BN67" i="2"/>
  <c r="BN108" i="2"/>
  <c r="BN204" i="2"/>
  <c r="BN215" i="2"/>
  <c r="Y218" i="2"/>
  <c r="BP251" i="2"/>
  <c r="H9" i="2"/>
  <c r="BN36" i="2"/>
  <c r="BP62" i="2"/>
  <c r="BN73" i="2"/>
  <c r="BN124" i="2"/>
  <c r="Y196" i="2"/>
  <c r="BN227" i="2"/>
  <c r="Y31" i="2"/>
  <c r="BP44" i="2"/>
  <c r="Y45" i="2"/>
  <c r="Y58" i="2"/>
  <c r="Y97" i="2"/>
  <c r="BP108" i="2"/>
  <c r="BP204" i="2"/>
  <c r="BP215" i="2"/>
  <c r="Y252" i="2"/>
  <c r="F9" i="2"/>
  <c r="J9" i="2"/>
  <c r="A10" i="2"/>
  <c r="BP36" i="2"/>
  <c r="Y63" i="2"/>
  <c r="BP73" i="2"/>
  <c r="BN85" i="2"/>
  <c r="BN91" i="2"/>
  <c r="BN94" i="2"/>
  <c r="BP124" i="2"/>
  <c r="BN169" i="2"/>
  <c r="BN207" i="2"/>
  <c r="Y210" i="2"/>
  <c r="BP227" i="2"/>
  <c r="BN238" i="2"/>
  <c r="BN268" i="2"/>
  <c r="BN273" i="2"/>
  <c r="BN278" i="2"/>
  <c r="BN261" i="2"/>
  <c r="Y37" i="2"/>
  <c r="Y46" i="2"/>
  <c r="Y59" i="2"/>
  <c r="BP91" i="2"/>
  <c r="BP169" i="2"/>
  <c r="Y228" i="2"/>
  <c r="BP273" i="2"/>
  <c r="BP278" i="2"/>
  <c r="Y112" i="2"/>
  <c r="BN68" i="2"/>
  <c r="Y299" i="2"/>
  <c r="Y246" i="2"/>
  <c r="Y262" i="2"/>
  <c r="BN191" i="2"/>
  <c r="BN233" i="2"/>
  <c r="BN269" i="2"/>
  <c r="BN284" i="2"/>
  <c r="BN80" i="2"/>
  <c r="BN92" i="2"/>
  <c r="BP119" i="2"/>
  <c r="BN131" i="2"/>
  <c r="BN22" i="2"/>
  <c r="BN49" i="2"/>
  <c r="BN61" i="2"/>
  <c r="BN208" i="2"/>
  <c r="BN239" i="2"/>
  <c r="BN257" i="2"/>
  <c r="BP43" i="2"/>
  <c r="BN66" i="2"/>
  <c r="BP95" i="2"/>
  <c r="BP131" i="2"/>
  <c r="BP233" i="2"/>
  <c r="BP269" i="2"/>
  <c r="BN86" i="2"/>
  <c r="BN101" i="2"/>
  <c r="BP152" i="2"/>
  <c r="Y304" i="2" l="1"/>
  <c r="Y302" i="2"/>
  <c r="A313" i="2"/>
  <c r="Y300" i="2"/>
  <c r="C313" i="2" s="1"/>
  <c r="Y301" i="2"/>
  <c r="Y303" i="2" s="1"/>
  <c r="B313" i="2" l="1"/>
</calcChain>
</file>

<file path=xl/sharedStrings.xml><?xml version="1.0" encoding="utf-8"?>
<sst xmlns="http://schemas.openxmlformats.org/spreadsheetml/2006/main" count="1878" uniqueCount="462">
  <si>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</si>
  <si>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</si>
  <si>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</si>
  <si>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</si>
  <si>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</si>
  <si>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</si>
  <si>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</si>
  <si>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</si>
  <si>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</si>
  <si>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</si>
  <si>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</si>
  <si>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</si>
  <si>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</si>
  <si>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</si>
  <si>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</si>
  <si>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</si>
  <si>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</si>
  <si>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</si>
  <si>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</si>
  <si>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</si>
  <si>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</si>
  <si>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</si>
  <si>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</si>
  <si>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</si>
  <si>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</si>
  <si>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</si>
  <si>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</si>
  <si>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</si>
  <si>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</si>
  <si>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</si>
  <si>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</si>
  <si>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</si>
  <si>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</si>
  <si>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</si>
  <si>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</si>
  <si>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</si>
  <si>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</si>
  <si>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</si>
  <si>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</si>
  <si>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</si>
  <si>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</si>
  <si>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</si>
  <si>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</si>
  <si>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</si>
  <si>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</si>
  <si>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</si>
  <si>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</si>
  <si>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</si>
  <si>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</si>
  <si>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</si>
  <si>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</si>
  <si>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</si>
  <si>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</si>
  <si>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</si>
  <si>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</si>
  <si>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</si>
  <si>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</si>
  <si>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</si>
  <si>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</si>
  <si>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</si>
  <si>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</si>
  <si>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</si>
  <si>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</si>
  <si>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</si>
  <si>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</si>
  <si>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</si>
  <si>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</si>
  <si>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</si>
  <si>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</si>
  <si>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</si>
  <si>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</si>
  <si>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24.07.2025</t>
  </si>
  <si>
    <t>21.07.2025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</si>
  <si>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</si>
  <si>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</si>
  <si>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</si>
  <si>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</si>
  <si>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</si>
  <si>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</si>
  <si>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</si>
  <si>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</si>
  <si>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</si>
  <si>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</si>
  <si>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</si>
  <si>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</si>
  <si>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</si>
  <si>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</si>
  <si>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</si>
  <si>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</si>
  <si>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</si>
  <si>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</si>
  <si>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</si>
  <si>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</si>
  <si>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</si>
  <si>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</si>
  <si>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</si>
  <si>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</si>
  <si>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</si>
  <si>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</si>
  <si>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</si>
  <si>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</si>
  <si>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</si>
  <si>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</si>
  <si>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</si>
  <si>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</si>
  <si>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</si>
  <si>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</si>
  <si>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</si>
  <si>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</si>
  <si>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</si>
  <si>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</si>
  <si>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</si>
  <si>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</si>
  <si>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Палетта, мин. 1</t>
  </si>
  <si>
    <t>Палетта</t>
  </si>
  <si>
    <t>SU003385</t>
  </si>
  <si>
    <t>P004203</t>
  </si>
  <si>
    <t>ЕАЭС N RU Д-RU.РА04.В.26948/22</t>
  </si>
  <si>
    <t>Слой, мин. 1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</si>
  <si>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</si>
  <si>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</si>
  <si>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</si>
  <si>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</si>
  <si>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</si>
  <si>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</si>
  <si>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</si>
  <si>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</si>
  <si>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</si>
  <si>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</si>
  <si>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</si>
  <si>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</si>
  <si>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</si>
  <si>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</si>
  <si>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</si>
  <si>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</si>
  <si>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</si>
  <si>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</si>
  <si>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</si>
  <si>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</si>
  <si>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</si>
  <si>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</si>
  <si>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</si>
  <si>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</si>
  <si>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</si>
  <si>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</si>
  <si>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</si>
  <si>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</si>
  <si>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</si>
  <si>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</si>
  <si>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</si>
  <si>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</si>
  <si>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</si>
  <si>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</si>
  <si>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</si>
  <si>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</si>
  <si>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</si>
  <si>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</si>
  <si>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</si>
  <si>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</si>
  <si>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</si>
  <si>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</si>
  <si>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</si>
  <si>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</si>
  <si>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</si>
  <si>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</si>
  <si>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</si>
  <si>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</si>
  <si>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</si>
  <si>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</si>
  <si>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</si>
  <si>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</si>
  <si>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</si>
  <si>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</si>
  <si>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</si>
  <si>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</si>
  <si>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</si>
  <si>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</si>
  <si>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</si>
  <si>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</si>
  <si>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</si>
  <si>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</si>
  <si>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</si>
  <si>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</si>
  <si>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</si>
  <si>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</si>
  <si>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</si>
  <si>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</si>
  <si>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</si>
  <si>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</si>
  <si>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</si>
  <si>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</si>
  <si>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</si>
  <si>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</si>
  <si>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</si>
  <si>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</si>
  <si>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</si>
  <si>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</si>
  <si>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</si>
  <si>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</si>
  <si>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</si>
  <si>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</si>
  <si>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</si>
  <si>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</si>
  <si>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</si>
  <si>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</si>
  <si>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</si>
  <si>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</si>
  <si>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</si>
  <si>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</si>
  <si>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</si>
  <si>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</si>
  <si>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</si>
  <si>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</si>
  <si>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</si>
  <si>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</si>
  <si>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</si>
  <si>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</si>
  <si>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</si>
  <si>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Новинка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</si>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</sst>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01" t="s">
        <v>26</v>
      </c>
      <c r="E1" s="301"/>
      <c r="F1" s="301"/>
      <c r="G1" s="14" t="s">
        <v>70</v>
      </c>
      <c r="H1" s="301" t="s">
        <v>47</v>
      </c>
      <c r="I1" s="301"/>
      <c r="J1" s="301"/>
      <c r="K1" s="301"/>
      <c r="L1" s="301"/>
      <c r="M1" s="301"/>
      <c r="N1" s="301"/>
      <c r="O1" s="301"/>
      <c r="P1" s="301"/>
      <c r="Q1" s="301"/>
      <c r="R1" s="302" t="s">
        <v>71</v>
      </c>
      <c r="S1" s="303"/>
      <c r="T1" s="30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4"/>
      <c r="Q3" s="304"/>
      <c r="R3" s="304"/>
      <c r="S3" s="304"/>
      <c r="T3" s="304"/>
      <c r="U3" s="304"/>
      <c r="V3" s="304"/>
      <c r="W3" s="30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5" t="s">
        <v>8</v>
      </c>
      <c r="B5" s="305"/>
      <c r="C5" s="305"/>
      <c r="D5" s="306"/>
      <c r="E5" s="306"/>
      <c r="F5" s="307" t="s">
        <v>14</v>
      </c>
      <c r="G5" s="307"/>
      <c r="H5" s="306"/>
      <c r="I5" s="306"/>
      <c r="J5" s="306"/>
      <c r="K5" s="306"/>
      <c r="L5" s="306"/>
      <c r="M5" s="306"/>
      <c r="N5" s="75"/>
      <c r="P5" s="27" t="s">
        <v>4</v>
      </c>
      <c r="Q5" s="308">
        <v>45863</v>
      </c>
      <c r="R5" s="308"/>
      <c r="T5" s="309" t="s">
        <v>3</v>
      </c>
      <c r="U5" s="310"/>
      <c r="V5" s="311" t="s">
        <v>448</v>
      </c>
      <c r="W5" s="312"/>
      <c r="AB5" s="59"/>
      <c r="AC5" s="59"/>
      <c r="AD5" s="59"/>
      <c r="AE5" s="59"/>
    </row>
    <row r="6" spans="1:32" s="17" customFormat="1" ht="24" customHeight="1" x14ac:dyDescent="0.2">
      <c r="A6" s="305" t="s">
        <v>1</v>
      </c>
      <c r="B6" s="305"/>
      <c r="C6" s="305"/>
      <c r="D6" s="313" t="s">
        <v>79</v>
      </c>
      <c r="E6" s="313"/>
      <c r="F6" s="313"/>
      <c r="G6" s="313"/>
      <c r="H6" s="313"/>
      <c r="I6" s="313"/>
      <c r="J6" s="313"/>
      <c r="K6" s="313"/>
      <c r="L6" s="313"/>
      <c r="M6" s="313"/>
      <c r="N6" s="76"/>
      <c r="P6" s="27" t="s">
        <v>27</v>
      </c>
      <c r="Q6" s="314" t="str">
        <f>IF(Q5=0," ",CHOOSE(WEEKDAY(Q5,2),"Понедельник","Вторник","Среда","Четверг","Пятница","Суббота","Воскресенье"))</f>
        <v>Пятница</v>
      </c>
      <c r="R6" s="314"/>
      <c r="T6" s="315" t="s">
        <v>5</v>
      </c>
      <c r="U6" s="316"/>
      <c r="V6" s="317" t="s">
        <v>73</v>
      </c>
      <c r="W6" s="31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24"/>
      <c r="M7" s="325"/>
      <c r="N7" s="77"/>
      <c r="P7" s="29"/>
      <c r="Q7" s="48"/>
      <c r="R7" s="48"/>
      <c r="T7" s="315"/>
      <c r="U7" s="316"/>
      <c r="V7" s="319"/>
      <c r="W7" s="320"/>
      <c r="AB7" s="59"/>
      <c r="AC7" s="59"/>
      <c r="AD7" s="59"/>
      <c r="AE7" s="59"/>
    </row>
    <row r="8" spans="1:32" s="17" customFormat="1" ht="25.5" customHeight="1" x14ac:dyDescent="0.2">
      <c r="A8" s="326" t="s">
        <v>58</v>
      </c>
      <c r="B8" s="326"/>
      <c r="C8" s="326"/>
      <c r="D8" s="327" t="s">
        <v>80</v>
      </c>
      <c r="E8" s="327"/>
      <c r="F8" s="327"/>
      <c r="G8" s="327"/>
      <c r="H8" s="327"/>
      <c r="I8" s="327"/>
      <c r="J8" s="327"/>
      <c r="K8" s="327"/>
      <c r="L8" s="327"/>
      <c r="M8" s="327"/>
      <c r="N8" s="78"/>
      <c r="P8" s="27" t="s">
        <v>11</v>
      </c>
      <c r="Q8" s="328">
        <v>0.375</v>
      </c>
      <c r="R8" s="328"/>
      <c r="T8" s="315"/>
      <c r="U8" s="316"/>
      <c r="V8" s="319"/>
      <c r="W8" s="320"/>
      <c r="AB8" s="59"/>
      <c r="AC8" s="59"/>
      <c r="AD8" s="59"/>
      <c r="AE8" s="59"/>
    </row>
    <row r="9" spans="1:32" s="17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330" t="s">
        <v>46</v>
      </c>
      <c r="E9" s="331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73"/>
      <c r="P9" s="31" t="s">
        <v>15</v>
      </c>
      <c r="Q9" s="333"/>
      <c r="R9" s="333"/>
      <c r="T9" s="315"/>
      <c r="U9" s="316"/>
      <c r="V9" s="321"/>
      <c r="W9" s="32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330"/>
      <c r="E10" s="331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334" t="str">
        <f>IFERROR(VLOOKUP($D$10,Proxy,2,FALSE),"")</f>
        <v/>
      </c>
      <c r="I10" s="334"/>
      <c r="J10" s="334"/>
      <c r="K10" s="334"/>
      <c r="L10" s="334"/>
      <c r="M10" s="334"/>
      <c r="N10" s="74"/>
      <c r="P10" s="31" t="s">
        <v>32</v>
      </c>
      <c r="Q10" s="335"/>
      <c r="R10" s="335"/>
      <c r="U10" s="29" t="s">
        <v>12</v>
      </c>
      <c r="V10" s="336" t="s">
        <v>74</v>
      </c>
      <c r="W10" s="3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8"/>
      <c r="R11" s="338"/>
      <c r="U11" s="29" t="s">
        <v>28</v>
      </c>
      <c r="V11" s="339" t="s">
        <v>55</v>
      </c>
      <c r="W11" s="3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40" t="s">
        <v>75</v>
      </c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79"/>
      <c r="P12" s="27" t="s">
        <v>30</v>
      </c>
      <c r="Q12" s="328"/>
      <c r="R12" s="328"/>
      <c r="S12" s="28"/>
      <c r="T12"/>
      <c r="U12" s="29" t="s">
        <v>46</v>
      </c>
      <c r="V12" s="341"/>
      <c r="W12" s="341"/>
      <c r="X12"/>
      <c r="AB12" s="59"/>
      <c r="AC12" s="59"/>
      <c r="AD12" s="59"/>
      <c r="AE12" s="59"/>
    </row>
    <row r="13" spans="1:32" s="17" customFormat="1" ht="23.25" customHeight="1" x14ac:dyDescent="0.2">
      <c r="A13" s="340" t="s">
        <v>76</v>
      </c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79"/>
      <c r="O13" s="31"/>
      <c r="P13" s="31" t="s">
        <v>31</v>
      </c>
      <c r="Q13" s="339"/>
      <c r="R13" s="3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40" t="s">
        <v>77</v>
      </c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2" t="s">
        <v>78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2"/>
      <c r="N15" s="80"/>
      <c r="O15"/>
      <c r="P15" s="343" t="s">
        <v>61</v>
      </c>
      <c r="Q15" s="343"/>
      <c r="R15" s="343"/>
      <c r="S15" s="343"/>
      <c r="T15" s="3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4"/>
      <c r="Q16" s="344"/>
      <c r="R16" s="344"/>
      <c r="S16" s="344"/>
      <c r="T16" s="3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7" t="s">
        <v>59</v>
      </c>
      <c r="B17" s="347" t="s">
        <v>49</v>
      </c>
      <c r="C17" s="349" t="s">
        <v>48</v>
      </c>
      <c r="D17" s="351" t="s">
        <v>50</v>
      </c>
      <c r="E17" s="352"/>
      <c r="F17" s="347" t="s">
        <v>21</v>
      </c>
      <c r="G17" s="347" t="s">
        <v>24</v>
      </c>
      <c r="H17" s="347" t="s">
        <v>22</v>
      </c>
      <c r="I17" s="347" t="s">
        <v>23</v>
      </c>
      <c r="J17" s="347" t="s">
        <v>16</v>
      </c>
      <c r="K17" s="347" t="s">
        <v>69</v>
      </c>
      <c r="L17" s="347" t="s">
        <v>67</v>
      </c>
      <c r="M17" s="347" t="s">
        <v>2</v>
      </c>
      <c r="N17" s="347" t="s">
        <v>66</v>
      </c>
      <c r="O17" s="347" t="s">
        <v>25</v>
      </c>
      <c r="P17" s="351" t="s">
        <v>17</v>
      </c>
      <c r="Q17" s="355"/>
      <c r="R17" s="355"/>
      <c r="S17" s="355"/>
      <c r="T17" s="352"/>
      <c r="U17" s="345" t="s">
        <v>56</v>
      </c>
      <c r="V17" s="346"/>
      <c r="W17" s="347" t="s">
        <v>6</v>
      </c>
      <c r="X17" s="347" t="s">
        <v>41</v>
      </c>
      <c r="Y17" s="357" t="s">
        <v>54</v>
      </c>
      <c r="Z17" s="359" t="s">
        <v>18</v>
      </c>
      <c r="AA17" s="361" t="s">
        <v>60</v>
      </c>
      <c r="AB17" s="361" t="s">
        <v>19</v>
      </c>
      <c r="AC17" s="361" t="s">
        <v>68</v>
      </c>
      <c r="AD17" s="363" t="s">
        <v>57</v>
      </c>
      <c r="AE17" s="364"/>
      <c r="AF17" s="365"/>
      <c r="AG17" s="85"/>
      <c r="BD17" s="84" t="s">
        <v>64</v>
      </c>
    </row>
    <row r="18" spans="1:68" ht="14.25" customHeight="1" x14ac:dyDescent="0.2">
      <c r="A18" s="348"/>
      <c r="B18" s="348"/>
      <c r="C18" s="350"/>
      <c r="D18" s="353"/>
      <c r="E18" s="354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53"/>
      <c r="Q18" s="356"/>
      <c r="R18" s="356"/>
      <c r="S18" s="356"/>
      <c r="T18" s="354"/>
      <c r="U18" s="86" t="s">
        <v>44</v>
      </c>
      <c r="V18" s="86" t="s">
        <v>43</v>
      </c>
      <c r="W18" s="348"/>
      <c r="X18" s="348"/>
      <c r="Y18" s="358"/>
      <c r="Z18" s="360"/>
      <c r="AA18" s="362"/>
      <c r="AB18" s="362"/>
      <c r="AC18" s="362"/>
      <c r="AD18" s="366"/>
      <c r="AE18" s="367"/>
      <c r="AF18" s="368"/>
      <c r="AG18" s="85"/>
      <c r="BD18" s="84"/>
    </row>
    <row r="19" spans="1:68" ht="27.75" customHeight="1" x14ac:dyDescent="0.2">
      <c r="A19" s="369" t="s">
        <v>81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54"/>
      <c r="AB19" s="54"/>
      <c r="AC19" s="54"/>
    </row>
    <row r="20" spans="1:68" ht="16.5" customHeight="1" x14ac:dyDescent="0.25">
      <c r="A20" s="370" t="s">
        <v>81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70"/>
      <c r="AA20" s="65"/>
      <c r="AB20" s="65"/>
      <c r="AC20" s="82"/>
    </row>
    <row r="21" spans="1:68" ht="14.25" customHeight="1" x14ac:dyDescent="0.25">
      <c r="A21" s="371" t="s">
        <v>82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371"/>
      <c r="Z21" s="37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72">
        <v>4607111035752</v>
      </c>
      <c r="E22" s="37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4"/>
      <c r="R22" s="374"/>
      <c r="S22" s="374"/>
      <c r="T22" s="37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80"/>
      <c r="P23" s="376" t="s">
        <v>40</v>
      </c>
      <c r="Q23" s="377"/>
      <c r="R23" s="377"/>
      <c r="S23" s="377"/>
      <c r="T23" s="377"/>
      <c r="U23" s="377"/>
      <c r="V23" s="37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80"/>
      <c r="P24" s="376" t="s">
        <v>40</v>
      </c>
      <c r="Q24" s="377"/>
      <c r="R24" s="377"/>
      <c r="S24" s="377"/>
      <c r="T24" s="377"/>
      <c r="U24" s="377"/>
      <c r="V24" s="37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9" t="s">
        <v>45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54"/>
      <c r="AB25" s="54"/>
      <c r="AC25" s="54"/>
    </row>
    <row r="26" spans="1:68" ht="16.5" customHeight="1" x14ac:dyDescent="0.25">
      <c r="A26" s="370" t="s">
        <v>90</v>
      </c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  <c r="Z26" s="370"/>
      <c r="AA26" s="65"/>
      <c r="AB26" s="65"/>
      <c r="AC26" s="82"/>
    </row>
    <row r="27" spans="1:68" ht="14.25" customHeight="1" x14ac:dyDescent="0.25">
      <c r="A27" s="371" t="s">
        <v>91</v>
      </c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72">
        <v>4607111036537</v>
      </c>
      <c r="E28" s="37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38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4"/>
      <c r="R28" s="374"/>
      <c r="S28" s="374"/>
      <c r="T28" s="37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372">
        <v>4607111036605</v>
      </c>
      <c r="E29" s="37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8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4"/>
      <c r="R29" s="374"/>
      <c r="S29" s="374"/>
      <c r="T29" s="37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9"/>
      <c r="B30" s="379"/>
      <c r="C30" s="379"/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80"/>
      <c r="P30" s="376" t="s">
        <v>40</v>
      </c>
      <c r="Q30" s="377"/>
      <c r="R30" s="377"/>
      <c r="S30" s="377"/>
      <c r="T30" s="377"/>
      <c r="U30" s="377"/>
      <c r="V30" s="378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9"/>
      <c r="B31" s="379"/>
      <c r="C31" s="379"/>
      <c r="D31" s="379"/>
      <c r="E31" s="379"/>
      <c r="F31" s="379"/>
      <c r="G31" s="379"/>
      <c r="H31" s="379"/>
      <c r="I31" s="379"/>
      <c r="J31" s="379"/>
      <c r="K31" s="379"/>
      <c r="L31" s="379"/>
      <c r="M31" s="379"/>
      <c r="N31" s="379"/>
      <c r="O31" s="380"/>
      <c r="P31" s="376" t="s">
        <v>40</v>
      </c>
      <c r="Q31" s="377"/>
      <c r="R31" s="377"/>
      <c r="S31" s="377"/>
      <c r="T31" s="377"/>
      <c r="U31" s="377"/>
      <c r="V31" s="378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70" t="s">
        <v>99</v>
      </c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0"/>
      <c r="M32" s="370"/>
      <c r="N32" s="370"/>
      <c r="O32" s="370"/>
      <c r="P32" s="370"/>
      <c r="Q32" s="370"/>
      <c r="R32" s="370"/>
      <c r="S32" s="370"/>
      <c r="T32" s="370"/>
      <c r="U32" s="370"/>
      <c r="V32" s="370"/>
      <c r="W32" s="370"/>
      <c r="X32" s="370"/>
      <c r="Y32" s="370"/>
      <c r="Z32" s="370"/>
      <c r="AA32" s="65"/>
      <c r="AB32" s="65"/>
      <c r="AC32" s="82"/>
    </row>
    <row r="33" spans="1:68" ht="14.25" customHeight="1" x14ac:dyDescent="0.25">
      <c r="A33" s="371" t="s">
        <v>82</v>
      </c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1"/>
      <c r="Z33" s="371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372">
        <v>4620207490075</v>
      </c>
      <c r="E34" s="372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8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4"/>
      <c r="R34" s="374"/>
      <c r="S34" s="374"/>
      <c r="T34" s="375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372">
        <v>4620207490174</v>
      </c>
      <c r="E35" s="37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38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4"/>
      <c r="R35" s="374"/>
      <c r="S35" s="374"/>
      <c r="T35" s="37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372">
        <v>4620207490044</v>
      </c>
      <c r="E36" s="37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8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4"/>
      <c r="R36" s="374"/>
      <c r="S36" s="374"/>
      <c r="T36" s="37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80"/>
      <c r="P37" s="376" t="s">
        <v>40</v>
      </c>
      <c r="Q37" s="377"/>
      <c r="R37" s="377"/>
      <c r="S37" s="377"/>
      <c r="T37" s="377"/>
      <c r="U37" s="377"/>
      <c r="V37" s="378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80"/>
      <c r="P38" s="376" t="s">
        <v>40</v>
      </c>
      <c r="Q38" s="377"/>
      <c r="R38" s="377"/>
      <c r="S38" s="377"/>
      <c r="T38" s="377"/>
      <c r="U38" s="377"/>
      <c r="V38" s="378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70" t="s">
        <v>109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70"/>
      <c r="AA39" s="65"/>
      <c r="AB39" s="65"/>
      <c r="AC39" s="82"/>
    </row>
    <row r="40" spans="1:68" ht="14.25" customHeight="1" x14ac:dyDescent="0.25">
      <c r="A40" s="371" t="s">
        <v>82</v>
      </c>
      <c r="B40" s="371"/>
      <c r="C40" s="371"/>
      <c r="D40" s="371"/>
      <c r="E40" s="371"/>
      <c r="F40" s="371"/>
      <c r="G40" s="371"/>
      <c r="H40" s="371"/>
      <c r="I40" s="371"/>
      <c r="J40" s="371"/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371"/>
      <c r="W40" s="371"/>
      <c r="X40" s="371"/>
      <c r="Y40" s="371"/>
      <c r="Z40" s="371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4301071044</v>
      </c>
      <c r="D41" s="372">
        <v>4607111039385</v>
      </c>
      <c r="E41" s="372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113</v>
      </c>
      <c r="M41" s="38" t="s">
        <v>86</v>
      </c>
      <c r="N41" s="38"/>
      <c r="O41" s="37">
        <v>180</v>
      </c>
      <c r="P41" s="38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4"/>
      <c r="R41" s="374"/>
      <c r="S41" s="374"/>
      <c r="T41" s="375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114</v>
      </c>
      <c r="AK41" s="87">
        <v>84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72">
        <v>4607111038982</v>
      </c>
      <c r="E42" s="372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118</v>
      </c>
      <c r="M42" s="38" t="s">
        <v>86</v>
      </c>
      <c r="N42" s="38"/>
      <c r="O42" s="37">
        <v>180</v>
      </c>
      <c r="P42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4"/>
      <c r="R42" s="374"/>
      <c r="S42" s="374"/>
      <c r="T42" s="37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119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72">
        <v>4607111039354</v>
      </c>
      <c r="E43" s="37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118</v>
      </c>
      <c r="M43" s="38" t="s">
        <v>86</v>
      </c>
      <c r="N43" s="38"/>
      <c r="O43" s="37">
        <v>180</v>
      </c>
      <c r="P43" s="38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4"/>
      <c r="R43" s="374"/>
      <c r="S43" s="374"/>
      <c r="T43" s="375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119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72">
        <v>4607111039330</v>
      </c>
      <c r="E44" s="372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118</v>
      </c>
      <c r="M44" s="38" t="s">
        <v>86</v>
      </c>
      <c r="N44" s="38"/>
      <c r="O44" s="37">
        <v>180</v>
      </c>
      <c r="P44" s="38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4"/>
      <c r="R44" s="374"/>
      <c r="S44" s="374"/>
      <c r="T44" s="375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119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80"/>
      <c r="P45" s="376" t="s">
        <v>40</v>
      </c>
      <c r="Q45" s="377"/>
      <c r="R45" s="377"/>
      <c r="S45" s="377"/>
      <c r="T45" s="377"/>
      <c r="U45" s="377"/>
      <c r="V45" s="378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9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80"/>
      <c r="P46" s="376" t="s">
        <v>40</v>
      </c>
      <c r="Q46" s="377"/>
      <c r="R46" s="377"/>
      <c r="S46" s="377"/>
      <c r="T46" s="377"/>
      <c r="U46" s="377"/>
      <c r="V46" s="378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70" t="s">
        <v>124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65"/>
      <c r="AB47" s="65"/>
      <c r="AC47" s="82"/>
    </row>
    <row r="48" spans="1:68" ht="14.25" customHeight="1" x14ac:dyDescent="0.25">
      <c r="A48" s="371" t="s">
        <v>82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371"/>
      <c r="Z48" s="371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72">
        <v>4620207490822</v>
      </c>
      <c r="E49" s="372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9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4"/>
      <c r="R49" s="374"/>
      <c r="S49" s="374"/>
      <c r="T49" s="375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9"/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80"/>
      <c r="P50" s="376" t="s">
        <v>40</v>
      </c>
      <c r="Q50" s="377"/>
      <c r="R50" s="377"/>
      <c r="S50" s="377"/>
      <c r="T50" s="377"/>
      <c r="U50" s="377"/>
      <c r="V50" s="378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80"/>
      <c r="P51" s="376" t="s">
        <v>40</v>
      </c>
      <c r="Q51" s="377"/>
      <c r="R51" s="377"/>
      <c r="S51" s="377"/>
      <c r="T51" s="377"/>
      <c r="U51" s="377"/>
      <c r="V51" s="378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71" t="s">
        <v>128</v>
      </c>
      <c r="B52" s="371"/>
      <c r="C52" s="371"/>
      <c r="D52" s="371"/>
      <c r="E52" s="371"/>
      <c r="F52" s="371"/>
      <c r="G52" s="371"/>
      <c r="H52" s="371"/>
      <c r="I52" s="371"/>
      <c r="J52" s="371"/>
      <c r="K52" s="371"/>
      <c r="L52" s="371"/>
      <c r="M52" s="371"/>
      <c r="N52" s="371"/>
      <c r="O52" s="371"/>
      <c r="P52" s="371"/>
      <c r="Q52" s="371"/>
      <c r="R52" s="371"/>
      <c r="S52" s="371"/>
      <c r="T52" s="371"/>
      <c r="U52" s="371"/>
      <c r="V52" s="371"/>
      <c r="W52" s="371"/>
      <c r="X52" s="371"/>
      <c r="Y52" s="371"/>
      <c r="Z52" s="371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372">
        <v>4607111039743</v>
      </c>
      <c r="E53" s="372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9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4"/>
      <c r="R53" s="374"/>
      <c r="S53" s="374"/>
      <c r="T53" s="375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79"/>
      <c r="O54" s="380"/>
      <c r="P54" s="376" t="s">
        <v>40</v>
      </c>
      <c r="Q54" s="377"/>
      <c r="R54" s="377"/>
      <c r="S54" s="377"/>
      <c r="T54" s="377"/>
      <c r="U54" s="377"/>
      <c r="V54" s="378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80"/>
      <c r="P55" s="376" t="s">
        <v>40</v>
      </c>
      <c r="Q55" s="377"/>
      <c r="R55" s="377"/>
      <c r="S55" s="377"/>
      <c r="T55" s="377"/>
      <c r="U55" s="377"/>
      <c r="V55" s="378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71" t="s">
        <v>91</v>
      </c>
      <c r="B56" s="371"/>
      <c r="C56" s="371"/>
      <c r="D56" s="371"/>
      <c r="E56" s="371"/>
      <c r="F56" s="371"/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1"/>
      <c r="R56" s="371"/>
      <c r="S56" s="371"/>
      <c r="T56" s="371"/>
      <c r="U56" s="371"/>
      <c r="V56" s="371"/>
      <c r="W56" s="371"/>
      <c r="X56" s="371"/>
      <c r="Y56" s="371"/>
      <c r="Z56" s="371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4301132194</v>
      </c>
      <c r="D57" s="372">
        <v>4607111039712</v>
      </c>
      <c r="E57" s="372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9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4"/>
      <c r="R57" s="374"/>
      <c r="S57" s="374"/>
      <c r="T57" s="37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9"/>
      <c r="B58" s="379"/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80"/>
      <c r="P58" s="376" t="s">
        <v>40</v>
      </c>
      <c r="Q58" s="377"/>
      <c r="R58" s="377"/>
      <c r="S58" s="377"/>
      <c r="T58" s="377"/>
      <c r="U58" s="377"/>
      <c r="V58" s="378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80"/>
      <c r="P59" s="376" t="s">
        <v>40</v>
      </c>
      <c r="Q59" s="377"/>
      <c r="R59" s="377"/>
      <c r="S59" s="377"/>
      <c r="T59" s="377"/>
      <c r="U59" s="377"/>
      <c r="V59" s="378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71" t="s">
        <v>135</v>
      </c>
      <c r="B60" s="371"/>
      <c r="C60" s="371"/>
      <c r="D60" s="371"/>
      <c r="E60" s="371"/>
      <c r="F60" s="371"/>
      <c r="G60" s="371"/>
      <c r="H60" s="371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371"/>
      <c r="Z60" s="371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372">
        <v>4607111037008</v>
      </c>
      <c r="E61" s="372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4"/>
      <c r="R61" s="374"/>
      <c r="S61" s="374"/>
      <c r="T61" s="375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372">
        <v>4607111037398</v>
      </c>
      <c r="E62" s="372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9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4"/>
      <c r="R62" s="374"/>
      <c r="S62" s="374"/>
      <c r="T62" s="37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9"/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80"/>
      <c r="P63" s="376" t="s">
        <v>40</v>
      </c>
      <c r="Q63" s="377"/>
      <c r="R63" s="377"/>
      <c r="S63" s="377"/>
      <c r="T63" s="377"/>
      <c r="U63" s="377"/>
      <c r="V63" s="378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9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80"/>
      <c r="P64" s="376" t="s">
        <v>40</v>
      </c>
      <c r="Q64" s="377"/>
      <c r="R64" s="377"/>
      <c r="S64" s="377"/>
      <c r="T64" s="377"/>
      <c r="U64" s="377"/>
      <c r="V64" s="378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71" t="s">
        <v>141</v>
      </c>
      <c r="B65" s="371"/>
      <c r="C65" s="371"/>
      <c r="D65" s="371"/>
      <c r="E65" s="371"/>
      <c r="F65" s="371"/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  <c r="X65" s="371"/>
      <c r="Y65" s="371"/>
      <c r="Z65" s="371"/>
      <c r="AA65" s="66"/>
      <c r="AB65" s="66"/>
      <c r="AC65" s="83"/>
    </row>
    <row r="66" spans="1:68" ht="16.5" customHeight="1" x14ac:dyDescent="0.25">
      <c r="A66" s="63" t="s">
        <v>142</v>
      </c>
      <c r="B66" s="63" t="s">
        <v>143</v>
      </c>
      <c r="C66" s="36">
        <v>4301135664</v>
      </c>
      <c r="D66" s="372">
        <v>4607111039705</v>
      </c>
      <c r="E66" s="372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9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4"/>
      <c r="R66" s="374"/>
      <c r="S66" s="374"/>
      <c r="T66" s="37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72">
        <v>4607111039729</v>
      </c>
      <c r="E67" s="372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9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4"/>
      <c r="R67" s="374"/>
      <c r="S67" s="374"/>
      <c r="T67" s="37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72">
        <v>4620207490228</v>
      </c>
      <c r="E68" s="372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9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4"/>
      <c r="R68" s="374"/>
      <c r="S68" s="374"/>
      <c r="T68" s="375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9"/>
      <c r="B69" s="379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80"/>
      <c r="P69" s="376" t="s">
        <v>40</v>
      </c>
      <c r="Q69" s="377"/>
      <c r="R69" s="377"/>
      <c r="S69" s="377"/>
      <c r="T69" s="377"/>
      <c r="U69" s="377"/>
      <c r="V69" s="378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9"/>
      <c r="B70" s="379"/>
      <c r="C70" s="379"/>
      <c r="D70" s="379"/>
      <c r="E70" s="379"/>
      <c r="F70" s="379"/>
      <c r="G70" s="379"/>
      <c r="H70" s="379"/>
      <c r="I70" s="379"/>
      <c r="J70" s="379"/>
      <c r="K70" s="379"/>
      <c r="L70" s="379"/>
      <c r="M70" s="379"/>
      <c r="N70" s="379"/>
      <c r="O70" s="380"/>
      <c r="P70" s="376" t="s">
        <v>40</v>
      </c>
      <c r="Q70" s="377"/>
      <c r="R70" s="377"/>
      <c r="S70" s="377"/>
      <c r="T70" s="377"/>
      <c r="U70" s="377"/>
      <c r="V70" s="378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70" t="s">
        <v>149</v>
      </c>
      <c r="B71" s="370"/>
      <c r="C71" s="370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65"/>
      <c r="AB71" s="65"/>
      <c r="AC71" s="82"/>
    </row>
    <row r="72" spans="1:68" ht="14.25" customHeight="1" x14ac:dyDescent="0.25">
      <c r="A72" s="371" t="s">
        <v>82</v>
      </c>
      <c r="B72" s="371"/>
      <c r="C72" s="371"/>
      <c r="D72" s="371"/>
      <c r="E72" s="371"/>
      <c r="F72" s="371"/>
      <c r="G72" s="371"/>
      <c r="H72" s="371"/>
      <c r="I72" s="371"/>
      <c r="J72" s="371"/>
      <c r="K72" s="371"/>
      <c r="L72" s="371"/>
      <c r="M72" s="371"/>
      <c r="N72" s="371"/>
      <c r="O72" s="371"/>
      <c r="P72" s="371"/>
      <c r="Q72" s="371"/>
      <c r="R72" s="371"/>
      <c r="S72" s="371"/>
      <c r="T72" s="371"/>
      <c r="U72" s="371"/>
      <c r="V72" s="371"/>
      <c r="W72" s="371"/>
      <c r="X72" s="371"/>
      <c r="Y72" s="371"/>
      <c r="Z72" s="371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72">
        <v>4607111037411</v>
      </c>
      <c r="E73" s="372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118</v>
      </c>
      <c r="M73" s="38" t="s">
        <v>86</v>
      </c>
      <c r="N73" s="38"/>
      <c r="O73" s="37">
        <v>180</v>
      </c>
      <c r="P7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4"/>
      <c r="R73" s="374"/>
      <c r="S73" s="374"/>
      <c r="T73" s="37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119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72">
        <v>4607111036728</v>
      </c>
      <c r="E74" s="372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113</v>
      </c>
      <c r="M74" s="38" t="s">
        <v>86</v>
      </c>
      <c r="N74" s="38"/>
      <c r="O74" s="37">
        <v>180</v>
      </c>
      <c r="P74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4"/>
      <c r="R74" s="374"/>
      <c r="S74" s="374"/>
      <c r="T74" s="37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114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80"/>
      <c r="P75" s="376" t="s">
        <v>40</v>
      </c>
      <c r="Q75" s="377"/>
      <c r="R75" s="377"/>
      <c r="S75" s="377"/>
      <c r="T75" s="377"/>
      <c r="U75" s="377"/>
      <c r="V75" s="378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80"/>
      <c r="P76" s="376" t="s">
        <v>40</v>
      </c>
      <c r="Q76" s="377"/>
      <c r="R76" s="377"/>
      <c r="S76" s="377"/>
      <c r="T76" s="377"/>
      <c r="U76" s="377"/>
      <c r="V76" s="378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70" t="s">
        <v>156</v>
      </c>
      <c r="B77" s="370"/>
      <c r="C77" s="370"/>
      <c r="D77" s="370"/>
      <c r="E77" s="370"/>
      <c r="F77" s="370"/>
      <c r="G77" s="370"/>
      <c r="H77" s="370"/>
      <c r="I77" s="370"/>
      <c r="J77" s="370"/>
      <c r="K77" s="370"/>
      <c r="L77" s="370"/>
      <c r="M77" s="370"/>
      <c r="N77" s="370"/>
      <c r="O77" s="370"/>
      <c r="P77" s="370"/>
      <c r="Q77" s="370"/>
      <c r="R77" s="370"/>
      <c r="S77" s="370"/>
      <c r="T77" s="370"/>
      <c r="U77" s="370"/>
      <c r="V77" s="370"/>
      <c r="W77" s="370"/>
      <c r="X77" s="370"/>
      <c r="Y77" s="370"/>
      <c r="Z77" s="370"/>
      <c r="AA77" s="65"/>
      <c r="AB77" s="65"/>
      <c r="AC77" s="82"/>
    </row>
    <row r="78" spans="1:68" ht="14.25" customHeight="1" x14ac:dyDescent="0.25">
      <c r="A78" s="371" t="s">
        <v>141</v>
      </c>
      <c r="B78" s="371"/>
      <c r="C78" s="371"/>
      <c r="D78" s="371"/>
      <c r="E78" s="371"/>
      <c r="F78" s="371"/>
      <c r="G78" s="371"/>
      <c r="H78" s="371"/>
      <c r="I78" s="371"/>
      <c r="J78" s="371"/>
      <c r="K78" s="371"/>
      <c r="L78" s="371"/>
      <c r="M78" s="371"/>
      <c r="N78" s="371"/>
      <c r="O78" s="371"/>
      <c r="P78" s="371"/>
      <c r="Q78" s="371"/>
      <c r="R78" s="371"/>
      <c r="S78" s="371"/>
      <c r="T78" s="371"/>
      <c r="U78" s="371"/>
      <c r="V78" s="371"/>
      <c r="W78" s="371"/>
      <c r="X78" s="371"/>
      <c r="Y78" s="371"/>
      <c r="Z78" s="371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72">
        <v>4607111033659</v>
      </c>
      <c r="E79" s="372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4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4"/>
      <c r="R79" s="374"/>
      <c r="S79" s="374"/>
      <c r="T79" s="37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89</v>
      </c>
      <c r="AK79" s="87">
        <v>1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160</v>
      </c>
      <c r="B80" s="63" t="s">
        <v>161</v>
      </c>
      <c r="C80" s="36">
        <v>4301135586</v>
      </c>
      <c r="D80" s="372">
        <v>4607111033659</v>
      </c>
      <c r="E80" s="372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96</v>
      </c>
      <c r="L80" s="37" t="s">
        <v>88</v>
      </c>
      <c r="M80" s="38" t="s">
        <v>86</v>
      </c>
      <c r="N80" s="38"/>
      <c r="O80" s="37">
        <v>180</v>
      </c>
      <c r="P80" s="40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4"/>
      <c r="R80" s="374"/>
      <c r="S80" s="374"/>
      <c r="T80" s="375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159</v>
      </c>
      <c r="AG80" s="81"/>
      <c r="AJ80" s="87" t="s">
        <v>89</v>
      </c>
      <c r="AK80" s="87">
        <v>1</v>
      </c>
      <c r="BB80" s="132" t="s">
        <v>95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80"/>
      <c r="P81" s="376" t="s">
        <v>40</v>
      </c>
      <c r="Q81" s="377"/>
      <c r="R81" s="377"/>
      <c r="S81" s="377"/>
      <c r="T81" s="377"/>
      <c r="U81" s="377"/>
      <c r="V81" s="378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79"/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80"/>
      <c r="P82" s="376" t="s">
        <v>40</v>
      </c>
      <c r="Q82" s="377"/>
      <c r="R82" s="377"/>
      <c r="S82" s="377"/>
      <c r="T82" s="377"/>
      <c r="U82" s="377"/>
      <c r="V82" s="378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70" t="s">
        <v>162</v>
      </c>
      <c r="B83" s="370"/>
      <c r="C83" s="370"/>
      <c r="D83" s="370"/>
      <c r="E83" s="370"/>
      <c r="F83" s="370"/>
      <c r="G83" s="370"/>
      <c r="H83" s="370"/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370"/>
      <c r="T83" s="370"/>
      <c r="U83" s="370"/>
      <c r="V83" s="370"/>
      <c r="W83" s="370"/>
      <c r="X83" s="370"/>
      <c r="Y83" s="370"/>
      <c r="Z83" s="370"/>
      <c r="AA83" s="65"/>
      <c r="AB83" s="65"/>
      <c r="AC83" s="82"/>
    </row>
    <row r="84" spans="1:68" ht="14.25" customHeight="1" x14ac:dyDescent="0.25">
      <c r="A84" s="371" t="s">
        <v>163</v>
      </c>
      <c r="B84" s="371"/>
      <c r="C84" s="371"/>
      <c r="D84" s="371"/>
      <c r="E84" s="371"/>
      <c r="F84" s="371"/>
      <c r="G84" s="371"/>
      <c r="H84" s="371"/>
      <c r="I84" s="371"/>
      <c r="J84" s="371"/>
      <c r="K84" s="371"/>
      <c r="L84" s="371"/>
      <c r="M84" s="371"/>
      <c r="N84" s="371"/>
      <c r="O84" s="371"/>
      <c r="P84" s="371"/>
      <c r="Q84" s="371"/>
      <c r="R84" s="371"/>
      <c r="S84" s="371"/>
      <c r="T84" s="371"/>
      <c r="U84" s="371"/>
      <c r="V84" s="371"/>
      <c r="W84" s="371"/>
      <c r="X84" s="371"/>
      <c r="Y84" s="371"/>
      <c r="Z84" s="371"/>
      <c r="AA84" s="66"/>
      <c r="AB84" s="66"/>
      <c r="AC84" s="83"/>
    </row>
    <row r="85" spans="1:68" ht="27" customHeight="1" x14ac:dyDescent="0.25">
      <c r="A85" s="63" t="s">
        <v>164</v>
      </c>
      <c r="B85" s="63" t="s">
        <v>165</v>
      </c>
      <c r="C85" s="36">
        <v>4301131047</v>
      </c>
      <c r="D85" s="372">
        <v>4607111034120</v>
      </c>
      <c r="E85" s="372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0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4"/>
      <c r="R85" s="374"/>
      <c r="S85" s="374"/>
      <c r="T85" s="375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166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167</v>
      </c>
      <c r="B86" s="63" t="s">
        <v>168</v>
      </c>
      <c r="C86" s="36">
        <v>4301131046</v>
      </c>
      <c r="D86" s="372">
        <v>4607111034137</v>
      </c>
      <c r="E86" s="372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0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4"/>
      <c r="R86" s="374"/>
      <c r="S86" s="374"/>
      <c r="T86" s="375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169</v>
      </c>
      <c r="AG86" s="81"/>
      <c r="AJ86" s="87" t="s">
        <v>89</v>
      </c>
      <c r="AK86" s="87">
        <v>1</v>
      </c>
      <c r="BB86" s="136" t="s">
        <v>95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79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80"/>
      <c r="P87" s="376" t="s">
        <v>40</v>
      </c>
      <c r="Q87" s="377"/>
      <c r="R87" s="377"/>
      <c r="S87" s="377"/>
      <c r="T87" s="377"/>
      <c r="U87" s="377"/>
      <c r="V87" s="378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79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80"/>
      <c r="P88" s="376" t="s">
        <v>40</v>
      </c>
      <c r="Q88" s="377"/>
      <c r="R88" s="377"/>
      <c r="S88" s="377"/>
      <c r="T88" s="377"/>
      <c r="U88" s="377"/>
      <c r="V88" s="378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70" t="s">
        <v>170</v>
      </c>
      <c r="B89" s="370"/>
      <c r="C89" s="370"/>
      <c r="D89" s="370"/>
      <c r="E89" s="370"/>
      <c r="F89" s="370"/>
      <c r="G89" s="370"/>
      <c r="H89" s="370"/>
      <c r="I89" s="370"/>
      <c r="J89" s="370"/>
      <c r="K89" s="370"/>
      <c r="L89" s="370"/>
      <c r="M89" s="370"/>
      <c r="N89" s="370"/>
      <c r="O89" s="370"/>
      <c r="P89" s="370"/>
      <c r="Q89" s="370"/>
      <c r="R89" s="370"/>
      <c r="S89" s="370"/>
      <c r="T89" s="370"/>
      <c r="U89" s="370"/>
      <c r="V89" s="370"/>
      <c r="W89" s="370"/>
      <c r="X89" s="370"/>
      <c r="Y89" s="370"/>
      <c r="Z89" s="370"/>
      <c r="AA89" s="65"/>
      <c r="AB89" s="65"/>
      <c r="AC89" s="82"/>
    </row>
    <row r="90" spans="1:68" ht="14.25" customHeight="1" x14ac:dyDescent="0.25">
      <c r="A90" s="371" t="s">
        <v>141</v>
      </c>
      <c r="B90" s="371"/>
      <c r="C90" s="371"/>
      <c r="D90" s="371"/>
      <c r="E90" s="371"/>
      <c r="F90" s="371"/>
      <c r="G90" s="371"/>
      <c r="H90" s="371"/>
      <c r="I90" s="371"/>
      <c r="J90" s="371"/>
      <c r="K90" s="371"/>
      <c r="L90" s="371"/>
      <c r="M90" s="371"/>
      <c r="N90" s="371"/>
      <c r="O90" s="371"/>
      <c r="P90" s="371"/>
      <c r="Q90" s="371"/>
      <c r="R90" s="371"/>
      <c r="S90" s="371"/>
      <c r="T90" s="371"/>
      <c r="U90" s="371"/>
      <c r="V90" s="371"/>
      <c r="W90" s="371"/>
      <c r="X90" s="371"/>
      <c r="Y90" s="371"/>
      <c r="Z90" s="371"/>
      <c r="AA90" s="66"/>
      <c r="AB90" s="66"/>
      <c r="AC90" s="83"/>
    </row>
    <row r="91" spans="1:68" ht="27" customHeight="1" x14ac:dyDescent="0.25">
      <c r="A91" s="63" t="s">
        <v>171</v>
      </c>
      <c r="B91" s="63" t="s">
        <v>172</v>
      </c>
      <c r="C91" s="36">
        <v>4301135763</v>
      </c>
      <c r="D91" s="372">
        <v>4620207491027</v>
      </c>
      <c r="E91" s="372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04" t="s">
        <v>173</v>
      </c>
      <c r="Q91" s="374"/>
      <c r="R91" s="374"/>
      <c r="S91" s="374"/>
      <c r="T91" s="375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89</v>
      </c>
      <c r="AK91" s="87">
        <v>1</v>
      </c>
      <c r="BB91" s="138" t="s">
        <v>95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174</v>
      </c>
      <c r="B92" s="63" t="s">
        <v>175</v>
      </c>
      <c r="C92" s="36">
        <v>4301135793</v>
      </c>
      <c r="D92" s="372">
        <v>4620207491003</v>
      </c>
      <c r="E92" s="372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405" t="s">
        <v>176</v>
      </c>
      <c r="Q92" s="374"/>
      <c r="R92" s="374"/>
      <c r="S92" s="374"/>
      <c r="T92" s="375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159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177</v>
      </c>
      <c r="B93" s="63" t="s">
        <v>178</v>
      </c>
      <c r="C93" s="36">
        <v>4301135768</v>
      </c>
      <c r="D93" s="372">
        <v>4620207491034</v>
      </c>
      <c r="E93" s="372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06" t="s">
        <v>179</v>
      </c>
      <c r="Q93" s="374"/>
      <c r="R93" s="374"/>
      <c r="S93" s="374"/>
      <c r="T93" s="375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180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181</v>
      </c>
      <c r="B94" s="63" t="s">
        <v>182</v>
      </c>
      <c r="C94" s="36">
        <v>4301135760</v>
      </c>
      <c r="D94" s="372">
        <v>4620207491010</v>
      </c>
      <c r="E94" s="372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07" t="s">
        <v>183</v>
      </c>
      <c r="Q94" s="374"/>
      <c r="R94" s="374"/>
      <c r="S94" s="374"/>
      <c r="T94" s="375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184</v>
      </c>
      <c r="B95" s="63" t="s">
        <v>185</v>
      </c>
      <c r="C95" s="36">
        <v>4301135571</v>
      </c>
      <c r="D95" s="372">
        <v>4607111035028</v>
      </c>
      <c r="E95" s="372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08" t="s">
        <v>186</v>
      </c>
      <c r="Q95" s="374"/>
      <c r="R95" s="374"/>
      <c r="S95" s="374"/>
      <c r="T95" s="37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159</v>
      </c>
      <c r="AG95" s="81"/>
      <c r="AJ95" s="87" t="s">
        <v>89</v>
      </c>
      <c r="AK95" s="87">
        <v>1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187</v>
      </c>
      <c r="B96" s="63" t="s">
        <v>188</v>
      </c>
      <c r="C96" s="36">
        <v>4301135285</v>
      </c>
      <c r="D96" s="372">
        <v>4607111036407</v>
      </c>
      <c r="E96" s="372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96</v>
      </c>
      <c r="L96" s="37" t="s">
        <v>118</v>
      </c>
      <c r="M96" s="38" t="s">
        <v>86</v>
      </c>
      <c r="N96" s="38"/>
      <c r="O96" s="37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4"/>
      <c r="R96" s="374"/>
      <c r="S96" s="374"/>
      <c r="T96" s="375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189</v>
      </c>
      <c r="AG96" s="81"/>
      <c r="AJ96" s="87" t="s">
        <v>119</v>
      </c>
      <c r="AK96" s="87">
        <v>14</v>
      </c>
      <c r="BB96" s="148" t="s">
        <v>95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80"/>
      <c r="P97" s="376" t="s">
        <v>40</v>
      </c>
      <c r="Q97" s="377"/>
      <c r="R97" s="377"/>
      <c r="S97" s="377"/>
      <c r="T97" s="377"/>
      <c r="U97" s="377"/>
      <c r="V97" s="378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79"/>
      <c r="B98" s="379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80"/>
      <c r="P98" s="376" t="s">
        <v>40</v>
      </c>
      <c r="Q98" s="377"/>
      <c r="R98" s="377"/>
      <c r="S98" s="377"/>
      <c r="T98" s="377"/>
      <c r="U98" s="377"/>
      <c r="V98" s="378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70" t="s">
        <v>190</v>
      </c>
      <c r="B99" s="370"/>
      <c r="C99" s="370"/>
      <c r="D99" s="370"/>
      <c r="E99" s="370"/>
      <c r="F99" s="370"/>
      <c r="G99" s="370"/>
      <c r="H99" s="370"/>
      <c r="I99" s="370"/>
      <c r="J99" s="370"/>
      <c r="K99" s="370"/>
      <c r="L99" s="370"/>
      <c r="M99" s="370"/>
      <c r="N99" s="370"/>
      <c r="O99" s="370"/>
      <c r="P99" s="370"/>
      <c r="Q99" s="370"/>
      <c r="R99" s="370"/>
      <c r="S99" s="370"/>
      <c r="T99" s="370"/>
      <c r="U99" s="370"/>
      <c r="V99" s="370"/>
      <c r="W99" s="370"/>
      <c r="X99" s="370"/>
      <c r="Y99" s="370"/>
      <c r="Z99" s="370"/>
      <c r="AA99" s="65"/>
      <c r="AB99" s="65"/>
      <c r="AC99" s="82"/>
    </row>
    <row r="100" spans="1:68" ht="14.25" customHeight="1" x14ac:dyDescent="0.25">
      <c r="A100" s="371" t="s">
        <v>135</v>
      </c>
      <c r="B100" s="371"/>
      <c r="C100" s="371"/>
      <c r="D100" s="371"/>
      <c r="E100" s="371"/>
      <c r="F100" s="371"/>
      <c r="G100" s="371"/>
      <c r="H100" s="371"/>
      <c r="I100" s="371"/>
      <c r="J100" s="371"/>
      <c r="K100" s="371"/>
      <c r="L100" s="371"/>
      <c r="M100" s="371"/>
      <c r="N100" s="371"/>
      <c r="O100" s="371"/>
      <c r="P100" s="371"/>
      <c r="Q100" s="371"/>
      <c r="R100" s="371"/>
      <c r="S100" s="371"/>
      <c r="T100" s="371"/>
      <c r="U100" s="371"/>
      <c r="V100" s="371"/>
      <c r="W100" s="371"/>
      <c r="X100" s="371"/>
      <c r="Y100" s="371"/>
      <c r="Z100" s="371"/>
      <c r="AA100" s="66"/>
      <c r="AB100" s="66"/>
      <c r="AC100" s="83"/>
    </row>
    <row r="101" spans="1:68" ht="27" customHeight="1" x14ac:dyDescent="0.25">
      <c r="A101" s="63" t="s">
        <v>191</v>
      </c>
      <c r="B101" s="63" t="s">
        <v>192</v>
      </c>
      <c r="C101" s="36">
        <v>4301136070</v>
      </c>
      <c r="D101" s="372">
        <v>4607025784012</v>
      </c>
      <c r="E101" s="372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96</v>
      </c>
      <c r="L101" s="37" t="s">
        <v>118</v>
      </c>
      <c r="M101" s="38" t="s">
        <v>86</v>
      </c>
      <c r="N101" s="38"/>
      <c r="O101" s="37">
        <v>180</v>
      </c>
      <c r="P101" s="4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4"/>
      <c r="R101" s="374"/>
      <c r="S101" s="374"/>
      <c r="T101" s="375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193</v>
      </c>
      <c r="AG101" s="81"/>
      <c r="AJ101" s="87" t="s">
        <v>119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80"/>
      <c r="P102" s="376" t="s">
        <v>40</v>
      </c>
      <c r="Q102" s="377"/>
      <c r="R102" s="377"/>
      <c r="S102" s="377"/>
      <c r="T102" s="377"/>
      <c r="U102" s="377"/>
      <c r="V102" s="378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80"/>
      <c r="P103" s="376" t="s">
        <v>40</v>
      </c>
      <c r="Q103" s="377"/>
      <c r="R103" s="377"/>
      <c r="S103" s="377"/>
      <c r="T103" s="377"/>
      <c r="U103" s="377"/>
      <c r="V103" s="378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customHeight="1" x14ac:dyDescent="0.25">
      <c r="A104" s="370" t="s">
        <v>194</v>
      </c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  <c r="X104" s="370"/>
      <c r="Y104" s="370"/>
      <c r="Z104" s="370"/>
      <c r="AA104" s="65"/>
      <c r="AB104" s="65"/>
      <c r="AC104" s="82"/>
    </row>
    <row r="105" spans="1:68" ht="14.25" customHeight="1" x14ac:dyDescent="0.25">
      <c r="A105" s="371" t="s">
        <v>82</v>
      </c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371"/>
      <c r="Z105" s="371"/>
      <c r="AA105" s="66"/>
      <c r="AB105" s="66"/>
      <c r="AC105" s="83"/>
    </row>
    <row r="106" spans="1:68" ht="27" customHeight="1" x14ac:dyDescent="0.25">
      <c r="A106" s="63" t="s">
        <v>195</v>
      </c>
      <c r="B106" s="63" t="s">
        <v>196</v>
      </c>
      <c r="C106" s="36">
        <v>4301071074</v>
      </c>
      <c r="D106" s="372">
        <v>4620207491157</v>
      </c>
      <c r="E106" s="372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74"/>
      <c r="R106" s="374"/>
      <c r="S106" s="374"/>
      <c r="T106" s="375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197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198</v>
      </c>
      <c r="B107" s="63" t="s">
        <v>199</v>
      </c>
      <c r="C107" s="36">
        <v>4301071051</v>
      </c>
      <c r="D107" s="372">
        <v>4607111039262</v>
      </c>
      <c r="E107" s="372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118</v>
      </c>
      <c r="M107" s="38" t="s">
        <v>86</v>
      </c>
      <c r="N107" s="38"/>
      <c r="O107" s="37">
        <v>180</v>
      </c>
      <c r="P107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74"/>
      <c r="R107" s="374"/>
      <c r="S107" s="374"/>
      <c r="T107" s="375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119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200</v>
      </c>
      <c r="B108" s="63" t="s">
        <v>201</v>
      </c>
      <c r="C108" s="36">
        <v>4301071038</v>
      </c>
      <c r="D108" s="372">
        <v>4607111039248</v>
      </c>
      <c r="E108" s="372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113</v>
      </c>
      <c r="M108" s="38" t="s">
        <v>86</v>
      </c>
      <c r="N108" s="38"/>
      <c r="O108" s="37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74"/>
      <c r="R108" s="374"/>
      <c r="S108" s="374"/>
      <c r="T108" s="375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114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202</v>
      </c>
      <c r="B109" s="63" t="s">
        <v>203</v>
      </c>
      <c r="C109" s="36">
        <v>4301071049</v>
      </c>
      <c r="D109" s="372">
        <v>4607111039293</v>
      </c>
      <c r="E109" s="372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118</v>
      </c>
      <c r="M109" s="38" t="s">
        <v>86</v>
      </c>
      <c r="N109" s="38"/>
      <c r="O109" s="37">
        <v>180</v>
      </c>
      <c r="P109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74"/>
      <c r="R109" s="374"/>
      <c r="S109" s="374"/>
      <c r="T109" s="375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119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204</v>
      </c>
      <c r="B110" s="63" t="s">
        <v>205</v>
      </c>
      <c r="C110" s="36">
        <v>4301071039</v>
      </c>
      <c r="D110" s="372">
        <v>4607111039279</v>
      </c>
      <c r="E110" s="372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113</v>
      </c>
      <c r="M110" s="38" t="s">
        <v>86</v>
      </c>
      <c r="N110" s="38"/>
      <c r="O110" s="37">
        <v>180</v>
      </c>
      <c r="P110" s="41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74"/>
      <c r="R110" s="374"/>
      <c r="S110" s="374"/>
      <c r="T110" s="375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114</v>
      </c>
      <c r="AK110" s="87">
        <v>84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4301071075</v>
      </c>
      <c r="D111" s="372">
        <v>4620207491102</v>
      </c>
      <c r="E111" s="372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16" t="s">
        <v>208</v>
      </c>
      <c r="Q111" s="374"/>
      <c r="R111" s="374"/>
      <c r="S111" s="374"/>
      <c r="T111" s="375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209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79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80"/>
      <c r="P112" s="376" t="s">
        <v>40</v>
      </c>
      <c r="Q112" s="377"/>
      <c r="R112" s="377"/>
      <c r="S112" s="377"/>
      <c r="T112" s="377"/>
      <c r="U112" s="377"/>
      <c r="V112" s="378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79"/>
      <c r="B113" s="379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80"/>
      <c r="P113" s="376" t="s">
        <v>40</v>
      </c>
      <c r="Q113" s="377"/>
      <c r="R113" s="377"/>
      <c r="S113" s="377"/>
      <c r="T113" s="377"/>
      <c r="U113" s="377"/>
      <c r="V113" s="378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71" t="s">
        <v>141</v>
      </c>
      <c r="B114" s="371"/>
      <c r="C114" s="371"/>
      <c r="D114" s="371"/>
      <c r="E114" s="371"/>
      <c r="F114" s="371"/>
      <c r="G114" s="371"/>
      <c r="H114" s="371"/>
      <c r="I114" s="371"/>
      <c r="J114" s="371"/>
      <c r="K114" s="371"/>
      <c r="L114" s="371"/>
      <c r="M114" s="371"/>
      <c r="N114" s="371"/>
      <c r="O114" s="371"/>
      <c r="P114" s="371"/>
      <c r="Q114" s="371"/>
      <c r="R114" s="371"/>
      <c r="S114" s="371"/>
      <c r="T114" s="371"/>
      <c r="U114" s="371"/>
      <c r="V114" s="371"/>
      <c r="W114" s="371"/>
      <c r="X114" s="371"/>
      <c r="Y114" s="371"/>
      <c r="Z114" s="371"/>
      <c r="AA114" s="66"/>
      <c r="AB114" s="66"/>
      <c r="AC114" s="83"/>
    </row>
    <row r="115" spans="1:68" ht="27" customHeight="1" x14ac:dyDescent="0.25">
      <c r="A115" s="63" t="s">
        <v>210</v>
      </c>
      <c r="B115" s="63" t="s">
        <v>211</v>
      </c>
      <c r="C115" s="36">
        <v>4301135670</v>
      </c>
      <c r="D115" s="372">
        <v>4620207490983</v>
      </c>
      <c r="E115" s="372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1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74"/>
      <c r="R115" s="374"/>
      <c r="S115" s="374"/>
      <c r="T115" s="37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212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80"/>
      <c r="P116" s="376" t="s">
        <v>40</v>
      </c>
      <c r="Q116" s="377"/>
      <c r="R116" s="377"/>
      <c r="S116" s="377"/>
      <c r="T116" s="377"/>
      <c r="U116" s="377"/>
      <c r="V116" s="378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79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80"/>
      <c r="P117" s="376" t="s">
        <v>40</v>
      </c>
      <c r="Q117" s="377"/>
      <c r="R117" s="377"/>
      <c r="S117" s="377"/>
      <c r="T117" s="377"/>
      <c r="U117" s="377"/>
      <c r="V117" s="378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71" t="s">
        <v>213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371"/>
      <c r="Z118" s="371"/>
      <c r="AA118" s="66"/>
      <c r="AB118" s="66"/>
      <c r="AC118" s="83"/>
    </row>
    <row r="119" spans="1:68" ht="27" customHeight="1" x14ac:dyDescent="0.25">
      <c r="A119" s="63" t="s">
        <v>214</v>
      </c>
      <c r="B119" s="63" t="s">
        <v>215</v>
      </c>
      <c r="C119" s="36">
        <v>4301071094</v>
      </c>
      <c r="D119" s="372">
        <v>4620207491140</v>
      </c>
      <c r="E119" s="372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418" t="s">
        <v>216</v>
      </c>
      <c r="Q119" s="374"/>
      <c r="R119" s="374"/>
      <c r="S119" s="374"/>
      <c r="T119" s="375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218</v>
      </c>
      <c r="AC119" s="165" t="s">
        <v>217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79"/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80"/>
      <c r="P120" s="376" t="s">
        <v>40</v>
      </c>
      <c r="Q120" s="377"/>
      <c r="R120" s="377"/>
      <c r="S120" s="377"/>
      <c r="T120" s="377"/>
      <c r="U120" s="377"/>
      <c r="V120" s="378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79"/>
      <c r="B121" s="379"/>
      <c r="C121" s="379"/>
      <c r="D121" s="379"/>
      <c r="E121" s="379"/>
      <c r="F121" s="379"/>
      <c r="G121" s="379"/>
      <c r="H121" s="379"/>
      <c r="I121" s="379"/>
      <c r="J121" s="379"/>
      <c r="K121" s="379"/>
      <c r="L121" s="379"/>
      <c r="M121" s="379"/>
      <c r="N121" s="379"/>
      <c r="O121" s="380"/>
      <c r="P121" s="376" t="s">
        <v>40</v>
      </c>
      <c r="Q121" s="377"/>
      <c r="R121" s="377"/>
      <c r="S121" s="377"/>
      <c r="T121" s="377"/>
      <c r="U121" s="377"/>
      <c r="V121" s="378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70" t="s">
        <v>219</v>
      </c>
      <c r="B122" s="370"/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  <c r="X122" s="370"/>
      <c r="Y122" s="370"/>
      <c r="Z122" s="370"/>
      <c r="AA122" s="65"/>
      <c r="AB122" s="65"/>
      <c r="AC122" s="82"/>
    </row>
    <row r="123" spans="1:68" ht="14.25" customHeight="1" x14ac:dyDescent="0.25">
      <c r="A123" s="371" t="s">
        <v>141</v>
      </c>
      <c r="B123" s="371"/>
      <c r="C123" s="371"/>
      <c r="D123" s="371"/>
      <c r="E123" s="371"/>
      <c r="F123" s="371"/>
      <c r="G123" s="371"/>
      <c r="H123" s="371"/>
      <c r="I123" s="371"/>
      <c r="J123" s="371"/>
      <c r="K123" s="371"/>
      <c r="L123" s="371"/>
      <c r="M123" s="371"/>
      <c r="N123" s="371"/>
      <c r="O123" s="371"/>
      <c r="P123" s="371"/>
      <c r="Q123" s="371"/>
      <c r="R123" s="371"/>
      <c r="S123" s="371"/>
      <c r="T123" s="371"/>
      <c r="U123" s="371"/>
      <c r="V123" s="371"/>
      <c r="W123" s="371"/>
      <c r="X123" s="371"/>
      <c r="Y123" s="371"/>
      <c r="Z123" s="371"/>
      <c r="AA123" s="66"/>
      <c r="AB123" s="66"/>
      <c r="AC123" s="83"/>
    </row>
    <row r="124" spans="1:68" ht="27" customHeight="1" x14ac:dyDescent="0.25">
      <c r="A124" s="63" t="s">
        <v>220</v>
      </c>
      <c r="B124" s="63" t="s">
        <v>221</v>
      </c>
      <c r="C124" s="36">
        <v>4301135555</v>
      </c>
      <c r="D124" s="372">
        <v>4607111034014</v>
      </c>
      <c r="E124" s="372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113</v>
      </c>
      <c r="M124" s="38" t="s">
        <v>86</v>
      </c>
      <c r="N124" s="38"/>
      <c r="O124" s="37">
        <v>180</v>
      </c>
      <c r="P124" s="4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74"/>
      <c r="R124" s="374"/>
      <c r="S124" s="374"/>
      <c r="T124" s="37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222</v>
      </c>
      <c r="AG124" s="81"/>
      <c r="AJ124" s="87" t="s">
        <v>114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223</v>
      </c>
      <c r="B125" s="63" t="s">
        <v>224</v>
      </c>
      <c r="C125" s="36">
        <v>4301135532</v>
      </c>
      <c r="D125" s="372">
        <v>4607111033994</v>
      </c>
      <c r="E125" s="372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113</v>
      </c>
      <c r="M125" s="38" t="s">
        <v>86</v>
      </c>
      <c r="N125" s="38"/>
      <c r="O125" s="37">
        <v>180</v>
      </c>
      <c r="P125" s="42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74"/>
      <c r="R125" s="374"/>
      <c r="S125" s="374"/>
      <c r="T125" s="375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114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79"/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80"/>
      <c r="P126" s="376" t="s">
        <v>40</v>
      </c>
      <c r="Q126" s="377"/>
      <c r="R126" s="377"/>
      <c r="S126" s="377"/>
      <c r="T126" s="377"/>
      <c r="U126" s="377"/>
      <c r="V126" s="378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79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80"/>
      <c r="P127" s="376" t="s">
        <v>40</v>
      </c>
      <c r="Q127" s="377"/>
      <c r="R127" s="377"/>
      <c r="S127" s="377"/>
      <c r="T127" s="377"/>
      <c r="U127" s="377"/>
      <c r="V127" s="378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70" t="s">
        <v>225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70"/>
      <c r="Z128" s="370"/>
      <c r="AA128" s="65"/>
      <c r="AB128" s="65"/>
      <c r="AC128" s="82"/>
    </row>
    <row r="129" spans="1:68" ht="14.25" customHeight="1" x14ac:dyDescent="0.25">
      <c r="A129" s="371" t="s">
        <v>141</v>
      </c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371"/>
      <c r="Y129" s="371"/>
      <c r="Z129" s="371"/>
      <c r="AA129" s="66"/>
      <c r="AB129" s="66"/>
      <c r="AC129" s="83"/>
    </row>
    <row r="130" spans="1:68" ht="27" customHeight="1" x14ac:dyDescent="0.25">
      <c r="A130" s="63" t="s">
        <v>226</v>
      </c>
      <c r="B130" s="63" t="s">
        <v>227</v>
      </c>
      <c r="C130" s="36">
        <v>4301135549</v>
      </c>
      <c r="D130" s="372">
        <v>4607111039095</v>
      </c>
      <c r="E130" s="372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118</v>
      </c>
      <c r="M130" s="38" t="s">
        <v>86</v>
      </c>
      <c r="N130" s="38"/>
      <c r="O130" s="37">
        <v>180</v>
      </c>
      <c r="P130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74"/>
      <c r="R130" s="374"/>
      <c r="S130" s="374"/>
      <c r="T130" s="375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228</v>
      </c>
      <c r="AG130" s="81"/>
      <c r="AJ130" s="87" t="s">
        <v>119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229</v>
      </c>
      <c r="B131" s="63" t="s">
        <v>230</v>
      </c>
      <c r="C131" s="36">
        <v>4301135550</v>
      </c>
      <c r="D131" s="372">
        <v>4607111034199</v>
      </c>
      <c r="E131" s="372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2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74"/>
      <c r="R131" s="374"/>
      <c r="S131" s="374"/>
      <c r="T131" s="375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231</v>
      </c>
      <c r="AG131" s="81"/>
      <c r="AJ131" s="87" t="s">
        <v>89</v>
      </c>
      <c r="AK131" s="87">
        <v>1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80"/>
      <c r="P132" s="376" t="s">
        <v>40</v>
      </c>
      <c r="Q132" s="377"/>
      <c r="R132" s="377"/>
      <c r="S132" s="377"/>
      <c r="T132" s="377"/>
      <c r="U132" s="377"/>
      <c r="V132" s="378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79"/>
      <c r="B133" s="379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80"/>
      <c r="P133" s="376" t="s">
        <v>40</v>
      </c>
      <c r="Q133" s="377"/>
      <c r="R133" s="377"/>
      <c r="S133" s="377"/>
      <c r="T133" s="377"/>
      <c r="U133" s="377"/>
      <c r="V133" s="378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70" t="s">
        <v>232</v>
      </c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370"/>
      <c r="Z134" s="370"/>
      <c r="AA134" s="65"/>
      <c r="AB134" s="65"/>
      <c r="AC134" s="82"/>
    </row>
    <row r="135" spans="1:68" ht="14.25" customHeight="1" x14ac:dyDescent="0.25">
      <c r="A135" s="371" t="s">
        <v>141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371"/>
      <c r="Z135" s="371"/>
      <c r="AA135" s="66"/>
      <c r="AB135" s="66"/>
      <c r="AC135" s="83"/>
    </row>
    <row r="136" spans="1:68" ht="27" customHeight="1" x14ac:dyDescent="0.25">
      <c r="A136" s="63" t="s">
        <v>233</v>
      </c>
      <c r="B136" s="63" t="s">
        <v>234</v>
      </c>
      <c r="C136" s="36">
        <v>4301135753</v>
      </c>
      <c r="D136" s="372">
        <v>4620207490914</v>
      </c>
      <c r="E136" s="372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23" t="s">
        <v>235</v>
      </c>
      <c r="Q136" s="374"/>
      <c r="R136" s="374"/>
      <c r="S136" s="374"/>
      <c r="T136" s="375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222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236</v>
      </c>
      <c r="B137" s="63" t="s">
        <v>237</v>
      </c>
      <c r="C137" s="36">
        <v>4301135778</v>
      </c>
      <c r="D137" s="372">
        <v>4620207490853</v>
      </c>
      <c r="E137" s="372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24" t="s">
        <v>238</v>
      </c>
      <c r="Q137" s="374"/>
      <c r="R137" s="374"/>
      <c r="S137" s="374"/>
      <c r="T137" s="375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222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79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79"/>
      <c r="N138" s="379"/>
      <c r="O138" s="380"/>
      <c r="P138" s="376" t="s">
        <v>40</v>
      </c>
      <c r="Q138" s="377"/>
      <c r="R138" s="377"/>
      <c r="S138" s="377"/>
      <c r="T138" s="377"/>
      <c r="U138" s="377"/>
      <c r="V138" s="378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79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80"/>
      <c r="P139" s="376" t="s">
        <v>40</v>
      </c>
      <c r="Q139" s="377"/>
      <c r="R139" s="377"/>
      <c r="S139" s="377"/>
      <c r="T139" s="377"/>
      <c r="U139" s="377"/>
      <c r="V139" s="378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70" t="s">
        <v>239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70"/>
      <c r="AA140" s="65"/>
      <c r="AB140" s="65"/>
      <c r="AC140" s="82"/>
    </row>
    <row r="141" spans="1:68" ht="14.25" customHeight="1" x14ac:dyDescent="0.25">
      <c r="A141" s="371" t="s">
        <v>141</v>
      </c>
      <c r="B141" s="371"/>
      <c r="C141" s="371"/>
      <c r="D141" s="371"/>
      <c r="E141" s="371"/>
      <c r="F141" s="371"/>
      <c r="G141" s="371"/>
      <c r="H141" s="371"/>
      <c r="I141" s="371"/>
      <c r="J141" s="371"/>
      <c r="K141" s="371"/>
      <c r="L141" s="371"/>
      <c r="M141" s="371"/>
      <c r="N141" s="371"/>
      <c r="O141" s="371"/>
      <c r="P141" s="371"/>
      <c r="Q141" s="371"/>
      <c r="R141" s="371"/>
      <c r="S141" s="371"/>
      <c r="T141" s="371"/>
      <c r="U141" s="371"/>
      <c r="V141" s="371"/>
      <c r="W141" s="371"/>
      <c r="X141" s="371"/>
      <c r="Y141" s="371"/>
      <c r="Z141" s="371"/>
      <c r="AA141" s="66"/>
      <c r="AB141" s="66"/>
      <c r="AC141" s="83"/>
    </row>
    <row r="142" spans="1:68" ht="27" customHeight="1" x14ac:dyDescent="0.25">
      <c r="A142" s="63" t="s">
        <v>240</v>
      </c>
      <c r="B142" s="63" t="s">
        <v>241</v>
      </c>
      <c r="C142" s="36">
        <v>4301135570</v>
      </c>
      <c r="D142" s="372">
        <v>4607111035806</v>
      </c>
      <c r="E142" s="372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2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74"/>
      <c r="R142" s="374"/>
      <c r="S142" s="374"/>
      <c r="T142" s="375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242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80"/>
      <c r="P143" s="376" t="s">
        <v>40</v>
      </c>
      <c r="Q143" s="377"/>
      <c r="R143" s="377"/>
      <c r="S143" s="377"/>
      <c r="T143" s="377"/>
      <c r="U143" s="377"/>
      <c r="V143" s="378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80"/>
      <c r="P144" s="376" t="s">
        <v>40</v>
      </c>
      <c r="Q144" s="377"/>
      <c r="R144" s="377"/>
      <c r="S144" s="377"/>
      <c r="T144" s="377"/>
      <c r="U144" s="377"/>
      <c r="V144" s="378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70" t="s">
        <v>243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65"/>
      <c r="AB145" s="65"/>
      <c r="AC145" s="82"/>
    </row>
    <row r="146" spans="1:68" ht="14.25" customHeight="1" x14ac:dyDescent="0.25">
      <c r="A146" s="371" t="s">
        <v>141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371"/>
      <c r="Y146" s="371"/>
      <c r="Z146" s="371"/>
      <c r="AA146" s="66"/>
      <c r="AB146" s="66"/>
      <c r="AC146" s="83"/>
    </row>
    <row r="147" spans="1:68" ht="16.5" customHeight="1" x14ac:dyDescent="0.25">
      <c r="A147" s="63" t="s">
        <v>244</v>
      </c>
      <c r="B147" s="63" t="s">
        <v>245</v>
      </c>
      <c r="C147" s="36">
        <v>4301135607</v>
      </c>
      <c r="D147" s="372">
        <v>4607111039613</v>
      </c>
      <c r="E147" s="372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74"/>
      <c r="R147" s="374"/>
      <c r="S147" s="374"/>
      <c r="T147" s="375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228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79"/>
      <c r="B148" s="379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80"/>
      <c r="P148" s="376" t="s">
        <v>40</v>
      </c>
      <c r="Q148" s="377"/>
      <c r="R148" s="377"/>
      <c r="S148" s="377"/>
      <c r="T148" s="377"/>
      <c r="U148" s="377"/>
      <c r="V148" s="378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79"/>
      <c r="O149" s="380"/>
      <c r="P149" s="376" t="s">
        <v>40</v>
      </c>
      <c r="Q149" s="377"/>
      <c r="R149" s="377"/>
      <c r="S149" s="377"/>
      <c r="T149" s="377"/>
      <c r="U149" s="377"/>
      <c r="V149" s="378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70" t="s">
        <v>246</v>
      </c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  <c r="N150" s="370"/>
      <c r="O150" s="370"/>
      <c r="P150" s="370"/>
      <c r="Q150" s="370"/>
      <c r="R150" s="370"/>
      <c r="S150" s="370"/>
      <c r="T150" s="370"/>
      <c r="U150" s="370"/>
      <c r="V150" s="370"/>
      <c r="W150" s="370"/>
      <c r="X150" s="370"/>
      <c r="Y150" s="370"/>
      <c r="Z150" s="370"/>
      <c r="AA150" s="65"/>
      <c r="AB150" s="65"/>
      <c r="AC150" s="82"/>
    </row>
    <row r="151" spans="1:68" ht="14.25" customHeight="1" x14ac:dyDescent="0.25">
      <c r="A151" s="371" t="s">
        <v>213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371"/>
      <c r="Y151" s="371"/>
      <c r="Z151" s="371"/>
      <c r="AA151" s="66"/>
      <c r="AB151" s="66"/>
      <c r="AC151" s="83"/>
    </row>
    <row r="152" spans="1:68" ht="27" customHeight="1" x14ac:dyDescent="0.25">
      <c r="A152" s="63" t="s">
        <v>247</v>
      </c>
      <c r="B152" s="63" t="s">
        <v>248</v>
      </c>
      <c r="C152" s="36">
        <v>4301135540</v>
      </c>
      <c r="D152" s="372">
        <v>4607111035646</v>
      </c>
      <c r="E152" s="372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250</v>
      </c>
      <c r="L152" s="37" t="s">
        <v>88</v>
      </c>
      <c r="M152" s="38" t="s">
        <v>86</v>
      </c>
      <c r="N152" s="38"/>
      <c r="O152" s="37">
        <v>180</v>
      </c>
      <c r="P152" s="4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74"/>
      <c r="R152" s="374"/>
      <c r="S152" s="374"/>
      <c r="T152" s="37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249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79"/>
      <c r="B153" s="379"/>
      <c r="C153" s="379"/>
      <c r="D153" s="379"/>
      <c r="E153" s="379"/>
      <c r="F153" s="379"/>
      <c r="G153" s="379"/>
      <c r="H153" s="379"/>
      <c r="I153" s="379"/>
      <c r="J153" s="379"/>
      <c r="K153" s="379"/>
      <c r="L153" s="379"/>
      <c r="M153" s="379"/>
      <c r="N153" s="379"/>
      <c r="O153" s="380"/>
      <c r="P153" s="376" t="s">
        <v>40</v>
      </c>
      <c r="Q153" s="377"/>
      <c r="R153" s="377"/>
      <c r="S153" s="377"/>
      <c r="T153" s="377"/>
      <c r="U153" s="377"/>
      <c r="V153" s="378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80"/>
      <c r="P154" s="376" t="s">
        <v>40</v>
      </c>
      <c r="Q154" s="377"/>
      <c r="R154" s="377"/>
      <c r="S154" s="377"/>
      <c r="T154" s="377"/>
      <c r="U154" s="377"/>
      <c r="V154" s="378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70" t="s">
        <v>251</v>
      </c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70"/>
      <c r="N155" s="370"/>
      <c r="O155" s="370"/>
      <c r="P155" s="370"/>
      <c r="Q155" s="370"/>
      <c r="R155" s="370"/>
      <c r="S155" s="370"/>
      <c r="T155" s="370"/>
      <c r="U155" s="370"/>
      <c r="V155" s="370"/>
      <c r="W155" s="370"/>
      <c r="X155" s="370"/>
      <c r="Y155" s="370"/>
      <c r="Z155" s="370"/>
      <c r="AA155" s="65"/>
      <c r="AB155" s="65"/>
      <c r="AC155" s="82"/>
    </row>
    <row r="156" spans="1:68" ht="14.25" customHeight="1" x14ac:dyDescent="0.25">
      <c r="A156" s="371" t="s">
        <v>141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66"/>
      <c r="AB156" s="66"/>
      <c r="AC156" s="83"/>
    </row>
    <row r="157" spans="1:68" ht="27" customHeight="1" x14ac:dyDescent="0.25">
      <c r="A157" s="63" t="s">
        <v>252</v>
      </c>
      <c r="B157" s="63" t="s">
        <v>253</v>
      </c>
      <c r="C157" s="36">
        <v>4301135591</v>
      </c>
      <c r="D157" s="372">
        <v>4607111036568</v>
      </c>
      <c r="E157" s="372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2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74"/>
      <c r="R157" s="374"/>
      <c r="S157" s="374"/>
      <c r="T157" s="375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254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79"/>
      <c r="O158" s="380"/>
      <c r="P158" s="376" t="s">
        <v>40</v>
      </c>
      <c r="Q158" s="377"/>
      <c r="R158" s="377"/>
      <c r="S158" s="377"/>
      <c r="T158" s="377"/>
      <c r="U158" s="377"/>
      <c r="V158" s="378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79"/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80"/>
      <c r="P159" s="376" t="s">
        <v>40</v>
      </c>
      <c r="Q159" s="377"/>
      <c r="R159" s="377"/>
      <c r="S159" s="377"/>
      <c r="T159" s="377"/>
      <c r="U159" s="377"/>
      <c r="V159" s="378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69" t="s">
        <v>255</v>
      </c>
      <c r="B160" s="369"/>
      <c r="C160" s="369"/>
      <c r="D160" s="369"/>
      <c r="E160" s="369"/>
      <c r="F160" s="369"/>
      <c r="G160" s="369"/>
      <c r="H160" s="369"/>
      <c r="I160" s="369"/>
      <c r="J160" s="369"/>
      <c r="K160" s="369"/>
      <c r="L160" s="369"/>
      <c r="M160" s="369"/>
      <c r="N160" s="369"/>
      <c r="O160" s="369"/>
      <c r="P160" s="369"/>
      <c r="Q160" s="369"/>
      <c r="R160" s="369"/>
      <c r="S160" s="369"/>
      <c r="T160" s="369"/>
      <c r="U160" s="369"/>
      <c r="V160" s="369"/>
      <c r="W160" s="369"/>
      <c r="X160" s="369"/>
      <c r="Y160" s="369"/>
      <c r="Z160" s="369"/>
      <c r="AA160" s="54"/>
      <c r="AB160" s="54"/>
      <c r="AC160" s="54"/>
    </row>
    <row r="161" spans="1:68" ht="16.5" customHeight="1" x14ac:dyDescent="0.25">
      <c r="A161" s="370" t="s">
        <v>256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70"/>
      <c r="AA161" s="65"/>
      <c r="AB161" s="65"/>
      <c r="AC161" s="82"/>
    </row>
    <row r="162" spans="1:68" ht="14.25" customHeight="1" x14ac:dyDescent="0.25">
      <c r="A162" s="371" t="s">
        <v>82</v>
      </c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371"/>
      <c r="Z162" s="371"/>
      <c r="AA162" s="66"/>
      <c r="AB162" s="66"/>
      <c r="AC162" s="83"/>
    </row>
    <row r="163" spans="1:68" ht="16.5" customHeight="1" x14ac:dyDescent="0.25">
      <c r="A163" s="63" t="s">
        <v>257</v>
      </c>
      <c r="B163" s="63" t="s">
        <v>258</v>
      </c>
      <c r="C163" s="36">
        <v>4301071062</v>
      </c>
      <c r="D163" s="372">
        <v>4607111036384</v>
      </c>
      <c r="E163" s="372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29" t="s">
        <v>259</v>
      </c>
      <c r="Q163" s="374"/>
      <c r="R163" s="374"/>
      <c r="S163" s="374"/>
      <c r="T163" s="375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260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261</v>
      </c>
      <c r="B164" s="63" t="s">
        <v>262</v>
      </c>
      <c r="C164" s="36">
        <v>4301071050</v>
      </c>
      <c r="D164" s="372">
        <v>4607111036216</v>
      </c>
      <c r="E164" s="372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118</v>
      </c>
      <c r="M164" s="38" t="s">
        <v>86</v>
      </c>
      <c r="N164" s="38"/>
      <c r="O164" s="37">
        <v>180</v>
      </c>
      <c r="P164" s="43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74"/>
      <c r="R164" s="374"/>
      <c r="S164" s="374"/>
      <c r="T164" s="375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263</v>
      </c>
      <c r="AG164" s="81"/>
      <c r="AJ164" s="87" t="s">
        <v>119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79"/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80"/>
      <c r="P165" s="376" t="s">
        <v>40</v>
      </c>
      <c r="Q165" s="377"/>
      <c r="R165" s="377"/>
      <c r="S165" s="377"/>
      <c r="T165" s="377"/>
      <c r="U165" s="377"/>
      <c r="V165" s="378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79"/>
      <c r="B166" s="379"/>
      <c r="C166" s="379"/>
      <c r="D166" s="379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80"/>
      <c r="P166" s="376" t="s">
        <v>40</v>
      </c>
      <c r="Q166" s="377"/>
      <c r="R166" s="377"/>
      <c r="S166" s="377"/>
      <c r="T166" s="377"/>
      <c r="U166" s="377"/>
      <c r="V166" s="378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14.25" customHeight="1" x14ac:dyDescent="0.25">
      <c r="A167" s="371" t="s">
        <v>264</v>
      </c>
      <c r="B167" s="371"/>
      <c r="C167" s="371"/>
      <c r="D167" s="371"/>
      <c r="E167" s="371"/>
      <c r="F167" s="371"/>
      <c r="G167" s="371"/>
      <c r="H167" s="371"/>
      <c r="I167" s="371"/>
      <c r="J167" s="371"/>
      <c r="K167" s="371"/>
      <c r="L167" s="371"/>
      <c r="M167" s="371"/>
      <c r="N167" s="371"/>
      <c r="O167" s="371"/>
      <c r="P167" s="371"/>
      <c r="Q167" s="371"/>
      <c r="R167" s="371"/>
      <c r="S167" s="371"/>
      <c r="T167" s="371"/>
      <c r="U167" s="371"/>
      <c r="V167" s="371"/>
      <c r="W167" s="371"/>
      <c r="X167" s="371"/>
      <c r="Y167" s="371"/>
      <c r="Z167" s="371"/>
      <c r="AA167" s="66"/>
      <c r="AB167" s="66"/>
      <c r="AC167" s="83"/>
    </row>
    <row r="168" spans="1:68" ht="27" customHeight="1" x14ac:dyDescent="0.25">
      <c r="A168" s="63" t="s">
        <v>265</v>
      </c>
      <c r="B168" s="63" t="s">
        <v>266</v>
      </c>
      <c r="C168" s="36">
        <v>4301080153</v>
      </c>
      <c r="D168" s="372">
        <v>4607111036827</v>
      </c>
      <c r="E168" s="372"/>
      <c r="F168" s="62">
        <v>1</v>
      </c>
      <c r="G168" s="37">
        <v>5</v>
      </c>
      <c r="H168" s="62">
        <v>5</v>
      </c>
      <c r="I168" s="62">
        <v>5.2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90</v>
      </c>
      <c r="P168" s="4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374"/>
      <c r="R168" s="374"/>
      <c r="S168" s="374"/>
      <c r="T168" s="37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1" t="s">
        <v>267</v>
      </c>
      <c r="AG168" s="81"/>
      <c r="AJ168" s="87" t="s">
        <v>89</v>
      </c>
      <c r="AK168" s="87">
        <v>1</v>
      </c>
      <c r="BB168" s="19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268</v>
      </c>
      <c r="B169" s="63" t="s">
        <v>269</v>
      </c>
      <c r="C169" s="36">
        <v>4301080154</v>
      </c>
      <c r="D169" s="372">
        <v>4607111036834</v>
      </c>
      <c r="E169" s="372"/>
      <c r="F169" s="62">
        <v>1</v>
      </c>
      <c r="G169" s="37">
        <v>5</v>
      </c>
      <c r="H169" s="62">
        <v>5</v>
      </c>
      <c r="I169" s="62">
        <v>5.2530000000000001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90</v>
      </c>
      <c r="P169" s="4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374"/>
      <c r="R169" s="374"/>
      <c r="S169" s="374"/>
      <c r="T169" s="375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3" t="s">
        <v>267</v>
      </c>
      <c r="AG169" s="81"/>
      <c r="AJ169" s="87" t="s">
        <v>89</v>
      </c>
      <c r="AK169" s="87">
        <v>1</v>
      </c>
      <c r="BB169" s="194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379"/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80"/>
      <c r="P170" s="376" t="s">
        <v>40</v>
      </c>
      <c r="Q170" s="377"/>
      <c r="R170" s="377"/>
      <c r="S170" s="377"/>
      <c r="T170" s="377"/>
      <c r="U170" s="377"/>
      <c r="V170" s="378"/>
      <c r="W170" s="42" t="s">
        <v>39</v>
      </c>
      <c r="X170" s="43">
        <f>IFERROR(SUM(X168:X169),"0")</f>
        <v>0</v>
      </c>
      <c r="Y170" s="43">
        <f>IFERROR(SUM(Y168:Y169),"0")</f>
        <v>0</v>
      </c>
      <c r="Z170" s="43">
        <f>IFERROR(IF(Z168="",0,Z168),"0")+IFERROR(IF(Z169="",0,Z169),"0")</f>
        <v>0</v>
      </c>
      <c r="AA170" s="67"/>
      <c r="AB170" s="67"/>
      <c r="AC170" s="67"/>
    </row>
    <row r="171" spans="1:68" x14ac:dyDescent="0.2">
      <c r="A171" s="379"/>
      <c r="B171" s="379"/>
      <c r="C171" s="379"/>
      <c r="D171" s="379"/>
      <c r="E171" s="379"/>
      <c r="F171" s="379"/>
      <c r="G171" s="379"/>
      <c r="H171" s="379"/>
      <c r="I171" s="379"/>
      <c r="J171" s="379"/>
      <c r="K171" s="379"/>
      <c r="L171" s="379"/>
      <c r="M171" s="379"/>
      <c r="N171" s="379"/>
      <c r="O171" s="380"/>
      <c r="P171" s="376" t="s">
        <v>40</v>
      </c>
      <c r="Q171" s="377"/>
      <c r="R171" s="377"/>
      <c r="S171" s="377"/>
      <c r="T171" s="377"/>
      <c r="U171" s="377"/>
      <c r="V171" s="378"/>
      <c r="W171" s="42" t="s">
        <v>0</v>
      </c>
      <c r="X171" s="43">
        <f>IFERROR(SUMPRODUCT(X168:X169*H168:H169),"0")</f>
        <v>0</v>
      </c>
      <c r="Y171" s="43">
        <f>IFERROR(SUMPRODUCT(Y168:Y169*H168:H169),"0")</f>
        <v>0</v>
      </c>
      <c r="Z171" s="42"/>
      <c r="AA171" s="67"/>
      <c r="AB171" s="67"/>
      <c r="AC171" s="67"/>
    </row>
    <row r="172" spans="1:68" ht="27.75" customHeight="1" x14ac:dyDescent="0.2">
      <c r="A172" s="369" t="s">
        <v>270</v>
      </c>
      <c r="B172" s="369"/>
      <c r="C172" s="369"/>
      <c r="D172" s="369"/>
      <c r="E172" s="369"/>
      <c r="F172" s="369"/>
      <c r="G172" s="369"/>
      <c r="H172" s="369"/>
      <c r="I172" s="369"/>
      <c r="J172" s="369"/>
      <c r="K172" s="369"/>
      <c r="L172" s="369"/>
      <c r="M172" s="369"/>
      <c r="N172" s="369"/>
      <c r="O172" s="369"/>
      <c r="P172" s="369"/>
      <c r="Q172" s="369"/>
      <c r="R172" s="369"/>
      <c r="S172" s="369"/>
      <c r="T172" s="369"/>
      <c r="U172" s="369"/>
      <c r="V172" s="369"/>
      <c r="W172" s="369"/>
      <c r="X172" s="369"/>
      <c r="Y172" s="369"/>
      <c r="Z172" s="369"/>
      <c r="AA172" s="54"/>
      <c r="AB172" s="54"/>
      <c r="AC172" s="54"/>
    </row>
    <row r="173" spans="1:68" ht="16.5" customHeight="1" x14ac:dyDescent="0.25">
      <c r="A173" s="370" t="s">
        <v>271</v>
      </c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70"/>
      <c r="N173" s="370"/>
      <c r="O173" s="370"/>
      <c r="P173" s="370"/>
      <c r="Q173" s="370"/>
      <c r="R173" s="370"/>
      <c r="S173" s="370"/>
      <c r="T173" s="370"/>
      <c r="U173" s="370"/>
      <c r="V173" s="370"/>
      <c r="W173" s="370"/>
      <c r="X173" s="370"/>
      <c r="Y173" s="370"/>
      <c r="Z173" s="370"/>
      <c r="AA173" s="65"/>
      <c r="AB173" s="65"/>
      <c r="AC173" s="82"/>
    </row>
    <row r="174" spans="1:68" ht="14.25" customHeight="1" x14ac:dyDescent="0.25">
      <c r="A174" s="371" t="s">
        <v>91</v>
      </c>
      <c r="B174" s="371"/>
      <c r="C174" s="371"/>
      <c r="D174" s="371"/>
      <c r="E174" s="371"/>
      <c r="F174" s="371"/>
      <c r="G174" s="371"/>
      <c r="H174" s="371"/>
      <c r="I174" s="371"/>
      <c r="J174" s="371"/>
      <c r="K174" s="371"/>
      <c r="L174" s="371"/>
      <c r="M174" s="371"/>
      <c r="N174" s="371"/>
      <c r="O174" s="371"/>
      <c r="P174" s="371"/>
      <c r="Q174" s="371"/>
      <c r="R174" s="371"/>
      <c r="S174" s="371"/>
      <c r="T174" s="371"/>
      <c r="U174" s="371"/>
      <c r="V174" s="371"/>
      <c r="W174" s="371"/>
      <c r="X174" s="371"/>
      <c r="Y174" s="371"/>
      <c r="Z174" s="371"/>
      <c r="AA174" s="66"/>
      <c r="AB174" s="66"/>
      <c r="AC174" s="83"/>
    </row>
    <row r="175" spans="1:68" ht="16.5" customHeight="1" x14ac:dyDescent="0.25">
      <c r="A175" s="63" t="s">
        <v>272</v>
      </c>
      <c r="B175" s="63" t="s">
        <v>273</v>
      </c>
      <c r="C175" s="36">
        <v>4301132179</v>
      </c>
      <c r="D175" s="372">
        <v>4607111035691</v>
      </c>
      <c r="E175" s="372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96</v>
      </c>
      <c r="L175" s="37" t="s">
        <v>88</v>
      </c>
      <c r="M175" s="38" t="s">
        <v>86</v>
      </c>
      <c r="N175" s="38"/>
      <c r="O175" s="37">
        <v>365</v>
      </c>
      <c r="P175" s="4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374"/>
      <c r="R175" s="374"/>
      <c r="S175" s="374"/>
      <c r="T175" s="37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195" t="s">
        <v>274</v>
      </c>
      <c r="AG175" s="81"/>
      <c r="AJ175" s="87" t="s">
        <v>89</v>
      </c>
      <c r="AK175" s="87">
        <v>1</v>
      </c>
      <c r="BB175" s="196" t="s">
        <v>95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275</v>
      </c>
      <c r="B176" s="63" t="s">
        <v>276</v>
      </c>
      <c r="C176" s="36">
        <v>4301132182</v>
      </c>
      <c r="D176" s="372">
        <v>4607111035721</v>
      </c>
      <c r="E176" s="372"/>
      <c r="F176" s="62">
        <v>0.25</v>
      </c>
      <c r="G176" s="37">
        <v>12</v>
      </c>
      <c r="H176" s="62">
        <v>3</v>
      </c>
      <c r="I176" s="62">
        <v>3.3879999999999999</v>
      </c>
      <c r="J176" s="37">
        <v>70</v>
      </c>
      <c r="K176" s="37" t="s">
        <v>96</v>
      </c>
      <c r="L176" s="37" t="s">
        <v>88</v>
      </c>
      <c r="M176" s="38" t="s">
        <v>86</v>
      </c>
      <c r="N176" s="38"/>
      <c r="O176" s="37">
        <v>365</v>
      </c>
      <c r="P176" s="4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374"/>
      <c r="R176" s="374"/>
      <c r="S176" s="374"/>
      <c r="T176" s="375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197" t="s">
        <v>277</v>
      </c>
      <c r="AG176" s="81"/>
      <c r="AJ176" s="87" t="s">
        <v>89</v>
      </c>
      <c r="AK176" s="87">
        <v>1</v>
      </c>
      <c r="BB176" s="198" t="s">
        <v>95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278</v>
      </c>
      <c r="B177" s="63" t="s">
        <v>279</v>
      </c>
      <c r="C177" s="36">
        <v>4301132170</v>
      </c>
      <c r="D177" s="372">
        <v>4607111038487</v>
      </c>
      <c r="E177" s="372"/>
      <c r="F177" s="62">
        <v>0.25</v>
      </c>
      <c r="G177" s="37">
        <v>12</v>
      </c>
      <c r="H177" s="62">
        <v>3</v>
      </c>
      <c r="I177" s="62">
        <v>3.7360000000000002</v>
      </c>
      <c r="J177" s="37">
        <v>70</v>
      </c>
      <c r="K177" s="37" t="s">
        <v>96</v>
      </c>
      <c r="L177" s="37" t="s">
        <v>88</v>
      </c>
      <c r="M177" s="38" t="s">
        <v>86</v>
      </c>
      <c r="N177" s="38"/>
      <c r="O177" s="37">
        <v>180</v>
      </c>
      <c r="P177" s="43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374"/>
      <c r="R177" s="374"/>
      <c r="S177" s="374"/>
      <c r="T177" s="375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199" t="s">
        <v>280</v>
      </c>
      <c r="AG177" s="81"/>
      <c r="AJ177" s="87" t="s">
        <v>89</v>
      </c>
      <c r="AK177" s="87">
        <v>1</v>
      </c>
      <c r="BB177" s="200" t="s">
        <v>95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79"/>
      <c r="B178" s="379"/>
      <c r="C178" s="379"/>
      <c r="D178" s="379"/>
      <c r="E178" s="379"/>
      <c r="F178" s="379"/>
      <c r="G178" s="379"/>
      <c r="H178" s="379"/>
      <c r="I178" s="379"/>
      <c r="J178" s="379"/>
      <c r="K178" s="379"/>
      <c r="L178" s="379"/>
      <c r="M178" s="379"/>
      <c r="N178" s="379"/>
      <c r="O178" s="380"/>
      <c r="P178" s="376" t="s">
        <v>40</v>
      </c>
      <c r="Q178" s="377"/>
      <c r="R178" s="377"/>
      <c r="S178" s="377"/>
      <c r="T178" s="377"/>
      <c r="U178" s="377"/>
      <c r="V178" s="378"/>
      <c r="W178" s="42" t="s">
        <v>39</v>
      </c>
      <c r="X178" s="43">
        <f>IFERROR(SUM(X175:X177),"0")</f>
        <v>0</v>
      </c>
      <c r="Y178" s="43">
        <f>IFERROR(SUM(Y175:Y177),"0")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379"/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80"/>
      <c r="P179" s="376" t="s">
        <v>40</v>
      </c>
      <c r="Q179" s="377"/>
      <c r="R179" s="377"/>
      <c r="S179" s="377"/>
      <c r="T179" s="377"/>
      <c r="U179" s="377"/>
      <c r="V179" s="378"/>
      <c r="W179" s="42" t="s">
        <v>0</v>
      </c>
      <c r="X179" s="43">
        <f>IFERROR(SUMPRODUCT(X175:X177*H175:H177),"0")</f>
        <v>0</v>
      </c>
      <c r="Y179" s="43">
        <f>IFERROR(SUMPRODUCT(Y175:Y177*H175:H177),"0")</f>
        <v>0</v>
      </c>
      <c r="Z179" s="42"/>
      <c r="AA179" s="67"/>
      <c r="AB179" s="67"/>
      <c r="AC179" s="67"/>
    </row>
    <row r="180" spans="1:68" ht="14.25" customHeight="1" x14ac:dyDescent="0.25">
      <c r="A180" s="371" t="s">
        <v>281</v>
      </c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66"/>
      <c r="AB180" s="66"/>
      <c r="AC180" s="83"/>
    </row>
    <row r="181" spans="1:68" ht="27" customHeight="1" x14ac:dyDescent="0.25">
      <c r="A181" s="63" t="s">
        <v>282</v>
      </c>
      <c r="B181" s="63" t="s">
        <v>283</v>
      </c>
      <c r="C181" s="36">
        <v>4301051855</v>
      </c>
      <c r="D181" s="372">
        <v>4680115885875</v>
      </c>
      <c r="E181" s="372"/>
      <c r="F181" s="62">
        <v>1</v>
      </c>
      <c r="G181" s="37">
        <v>9</v>
      </c>
      <c r="H181" s="62">
        <v>9</v>
      </c>
      <c r="I181" s="62">
        <v>9.4350000000000005</v>
      </c>
      <c r="J181" s="37">
        <v>64</v>
      </c>
      <c r="K181" s="37" t="s">
        <v>288</v>
      </c>
      <c r="L181" s="37" t="s">
        <v>88</v>
      </c>
      <c r="M181" s="38" t="s">
        <v>287</v>
      </c>
      <c r="N181" s="38"/>
      <c r="O181" s="37">
        <v>365</v>
      </c>
      <c r="P181" s="436" t="s">
        <v>284</v>
      </c>
      <c r="Q181" s="374"/>
      <c r="R181" s="374"/>
      <c r="S181" s="374"/>
      <c r="T181" s="37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IFERROR(IF(X181="","",X181*0.01898),"")</f>
        <v>0</v>
      </c>
      <c r="AA181" s="68" t="s">
        <v>46</v>
      </c>
      <c r="AB181" s="69" t="s">
        <v>46</v>
      </c>
      <c r="AC181" s="201" t="s">
        <v>285</v>
      </c>
      <c r="AG181" s="81"/>
      <c r="AJ181" s="87" t="s">
        <v>89</v>
      </c>
      <c r="AK181" s="87">
        <v>1</v>
      </c>
      <c r="BB181" s="202" t="s">
        <v>286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80"/>
      <c r="P182" s="376" t="s">
        <v>40</v>
      </c>
      <c r="Q182" s="377"/>
      <c r="R182" s="377"/>
      <c r="S182" s="377"/>
      <c r="T182" s="377"/>
      <c r="U182" s="377"/>
      <c r="V182" s="378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379"/>
      <c r="B183" s="379"/>
      <c r="C183" s="379"/>
      <c r="D183" s="379"/>
      <c r="E183" s="379"/>
      <c r="F183" s="379"/>
      <c r="G183" s="379"/>
      <c r="H183" s="379"/>
      <c r="I183" s="379"/>
      <c r="J183" s="379"/>
      <c r="K183" s="379"/>
      <c r="L183" s="379"/>
      <c r="M183" s="379"/>
      <c r="N183" s="379"/>
      <c r="O183" s="380"/>
      <c r="P183" s="376" t="s">
        <v>40</v>
      </c>
      <c r="Q183" s="377"/>
      <c r="R183" s="377"/>
      <c r="S183" s="377"/>
      <c r="T183" s="377"/>
      <c r="U183" s="377"/>
      <c r="V183" s="378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27.75" customHeight="1" x14ac:dyDescent="0.2">
      <c r="A184" s="369" t="s">
        <v>289</v>
      </c>
      <c r="B184" s="369"/>
      <c r="C184" s="369"/>
      <c r="D184" s="369"/>
      <c r="E184" s="369"/>
      <c r="F184" s="369"/>
      <c r="G184" s="369"/>
      <c r="H184" s="369"/>
      <c r="I184" s="369"/>
      <c r="J184" s="369"/>
      <c r="K184" s="369"/>
      <c r="L184" s="369"/>
      <c r="M184" s="369"/>
      <c r="N184" s="369"/>
      <c r="O184" s="369"/>
      <c r="P184" s="369"/>
      <c r="Q184" s="369"/>
      <c r="R184" s="369"/>
      <c r="S184" s="369"/>
      <c r="T184" s="369"/>
      <c r="U184" s="369"/>
      <c r="V184" s="369"/>
      <c r="W184" s="369"/>
      <c r="X184" s="369"/>
      <c r="Y184" s="369"/>
      <c r="Z184" s="369"/>
      <c r="AA184" s="54"/>
      <c r="AB184" s="54"/>
      <c r="AC184" s="54"/>
    </row>
    <row r="185" spans="1:68" ht="16.5" customHeight="1" x14ac:dyDescent="0.25">
      <c r="A185" s="370" t="s">
        <v>290</v>
      </c>
      <c r="B185" s="370"/>
      <c r="C185" s="370"/>
      <c r="D185" s="370"/>
      <c r="E185" s="370"/>
      <c r="F185" s="370"/>
      <c r="G185" s="370"/>
      <c r="H185" s="370"/>
      <c r="I185" s="370"/>
      <c r="J185" s="370"/>
      <c r="K185" s="370"/>
      <c r="L185" s="370"/>
      <c r="M185" s="370"/>
      <c r="N185" s="370"/>
      <c r="O185" s="370"/>
      <c r="P185" s="370"/>
      <c r="Q185" s="370"/>
      <c r="R185" s="370"/>
      <c r="S185" s="370"/>
      <c r="T185" s="370"/>
      <c r="U185" s="370"/>
      <c r="V185" s="370"/>
      <c r="W185" s="370"/>
      <c r="X185" s="370"/>
      <c r="Y185" s="370"/>
      <c r="Z185" s="370"/>
      <c r="AA185" s="65"/>
      <c r="AB185" s="65"/>
      <c r="AC185" s="82"/>
    </row>
    <row r="186" spans="1:68" ht="14.25" customHeight="1" x14ac:dyDescent="0.25">
      <c r="A186" s="371" t="s">
        <v>91</v>
      </c>
      <c r="B186" s="371"/>
      <c r="C186" s="371"/>
      <c r="D186" s="371"/>
      <c r="E186" s="371"/>
      <c r="F186" s="371"/>
      <c r="G186" s="371"/>
      <c r="H186" s="371"/>
      <c r="I186" s="371"/>
      <c r="J186" s="371"/>
      <c r="K186" s="371"/>
      <c r="L186" s="371"/>
      <c r="M186" s="371"/>
      <c r="N186" s="371"/>
      <c r="O186" s="371"/>
      <c r="P186" s="371"/>
      <c r="Q186" s="371"/>
      <c r="R186" s="371"/>
      <c r="S186" s="371"/>
      <c r="T186" s="371"/>
      <c r="U186" s="371"/>
      <c r="V186" s="371"/>
      <c r="W186" s="371"/>
      <c r="X186" s="371"/>
      <c r="Y186" s="371"/>
      <c r="Z186" s="371"/>
      <c r="AA186" s="66"/>
      <c r="AB186" s="66"/>
      <c r="AC186" s="83"/>
    </row>
    <row r="187" spans="1:68" ht="27" customHeight="1" x14ac:dyDescent="0.25">
      <c r="A187" s="63" t="s">
        <v>291</v>
      </c>
      <c r="B187" s="63" t="s">
        <v>292</v>
      </c>
      <c r="C187" s="36">
        <v>4301132227</v>
      </c>
      <c r="D187" s="372">
        <v>4620207491133</v>
      </c>
      <c r="E187" s="372"/>
      <c r="F187" s="62">
        <v>0.23</v>
      </c>
      <c r="G187" s="37">
        <v>12</v>
      </c>
      <c r="H187" s="62">
        <v>2.76</v>
      </c>
      <c r="I187" s="62">
        <v>2.98</v>
      </c>
      <c r="J187" s="37">
        <v>70</v>
      </c>
      <c r="K187" s="37" t="s">
        <v>96</v>
      </c>
      <c r="L187" s="37" t="s">
        <v>88</v>
      </c>
      <c r="M187" s="38" t="s">
        <v>86</v>
      </c>
      <c r="N187" s="38"/>
      <c r="O187" s="37">
        <v>180</v>
      </c>
      <c r="P187" s="437" t="s">
        <v>293</v>
      </c>
      <c r="Q187" s="374"/>
      <c r="R187" s="374"/>
      <c r="S187" s="374"/>
      <c r="T187" s="37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294</v>
      </c>
      <c r="AG187" s="81"/>
      <c r="AJ187" s="87" t="s">
        <v>89</v>
      </c>
      <c r="AK187" s="87">
        <v>1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79"/>
      <c r="N188" s="379"/>
      <c r="O188" s="380"/>
      <c r="P188" s="376" t="s">
        <v>40</v>
      </c>
      <c r="Q188" s="377"/>
      <c r="R188" s="377"/>
      <c r="S188" s="377"/>
      <c r="T188" s="377"/>
      <c r="U188" s="377"/>
      <c r="V188" s="378"/>
      <c r="W188" s="42" t="s">
        <v>39</v>
      </c>
      <c r="X188" s="43">
        <f>IFERROR(SUM(X187:X187),"0")</f>
        <v>0</v>
      </c>
      <c r="Y188" s="43">
        <f>IFERROR(SUM(Y187:Y187),"0")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79"/>
      <c r="N189" s="379"/>
      <c r="O189" s="380"/>
      <c r="P189" s="376" t="s">
        <v>40</v>
      </c>
      <c r="Q189" s="377"/>
      <c r="R189" s="377"/>
      <c r="S189" s="377"/>
      <c r="T189" s="377"/>
      <c r="U189" s="377"/>
      <c r="V189" s="378"/>
      <c r="W189" s="42" t="s">
        <v>0</v>
      </c>
      <c r="X189" s="43">
        <f>IFERROR(SUMPRODUCT(X187:X187*H187:H187),"0")</f>
        <v>0</v>
      </c>
      <c r="Y189" s="43">
        <f>IFERROR(SUMPRODUCT(Y187:Y187*H187:H187),"0")</f>
        <v>0</v>
      </c>
      <c r="Z189" s="42"/>
      <c r="AA189" s="67"/>
      <c r="AB189" s="67"/>
      <c r="AC189" s="67"/>
    </row>
    <row r="190" spans="1:68" ht="14.25" customHeight="1" x14ac:dyDescent="0.25">
      <c r="A190" s="371" t="s">
        <v>141</v>
      </c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371"/>
      <c r="Z190" s="371"/>
      <c r="AA190" s="66"/>
      <c r="AB190" s="66"/>
      <c r="AC190" s="83"/>
    </row>
    <row r="191" spans="1:68" ht="27" customHeight="1" x14ac:dyDescent="0.25">
      <c r="A191" s="63" t="s">
        <v>295</v>
      </c>
      <c r="B191" s="63" t="s">
        <v>296</v>
      </c>
      <c r="C191" s="36">
        <v>4301135707</v>
      </c>
      <c r="D191" s="372">
        <v>4620207490198</v>
      </c>
      <c r="E191" s="372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96</v>
      </c>
      <c r="L191" s="37" t="s">
        <v>118</v>
      </c>
      <c r="M191" s="38" t="s">
        <v>86</v>
      </c>
      <c r="N191" s="38"/>
      <c r="O191" s="37">
        <v>180</v>
      </c>
      <c r="P191" s="43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374"/>
      <c r="R191" s="374"/>
      <c r="S191" s="374"/>
      <c r="T191" s="375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05" t="s">
        <v>297</v>
      </c>
      <c r="AG191" s="81"/>
      <c r="AJ191" s="87" t="s">
        <v>119</v>
      </c>
      <c r="AK191" s="87">
        <v>14</v>
      </c>
      <c r="BB191" s="206" t="s">
        <v>95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298</v>
      </c>
      <c r="B192" s="63" t="s">
        <v>299</v>
      </c>
      <c r="C192" s="36">
        <v>4301135696</v>
      </c>
      <c r="D192" s="372">
        <v>4620207490235</v>
      </c>
      <c r="E192" s="372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96</v>
      </c>
      <c r="L192" s="37" t="s">
        <v>118</v>
      </c>
      <c r="M192" s="38" t="s">
        <v>86</v>
      </c>
      <c r="N192" s="38"/>
      <c r="O192" s="37">
        <v>180</v>
      </c>
      <c r="P192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374"/>
      <c r="R192" s="374"/>
      <c r="S192" s="374"/>
      <c r="T192" s="375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07" t="s">
        <v>300</v>
      </c>
      <c r="AG192" s="81"/>
      <c r="AJ192" s="87" t="s">
        <v>119</v>
      </c>
      <c r="AK192" s="87">
        <v>14</v>
      </c>
      <c r="BB192" s="208" t="s">
        <v>95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301</v>
      </c>
      <c r="B193" s="63" t="s">
        <v>302</v>
      </c>
      <c r="C193" s="36">
        <v>4301135697</v>
      </c>
      <c r="D193" s="372">
        <v>4620207490259</v>
      </c>
      <c r="E193" s="372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96</v>
      </c>
      <c r="L193" s="37" t="s">
        <v>118</v>
      </c>
      <c r="M193" s="38" t="s">
        <v>86</v>
      </c>
      <c r="N193" s="38"/>
      <c r="O193" s="37">
        <v>180</v>
      </c>
      <c r="P193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374"/>
      <c r="R193" s="374"/>
      <c r="S193" s="374"/>
      <c r="T193" s="37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09" t="s">
        <v>297</v>
      </c>
      <c r="AG193" s="81"/>
      <c r="AJ193" s="87" t="s">
        <v>119</v>
      </c>
      <c r="AK193" s="87">
        <v>14</v>
      </c>
      <c r="BB193" s="210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303</v>
      </c>
      <c r="B194" s="63" t="s">
        <v>304</v>
      </c>
      <c r="C194" s="36">
        <v>4301135681</v>
      </c>
      <c r="D194" s="372">
        <v>4620207490143</v>
      </c>
      <c r="E194" s="372"/>
      <c r="F194" s="62">
        <v>0.22</v>
      </c>
      <c r="G194" s="37">
        <v>12</v>
      </c>
      <c r="H194" s="62">
        <v>2.64</v>
      </c>
      <c r="I194" s="62">
        <v>3.3435999999999999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374"/>
      <c r="R194" s="374"/>
      <c r="S194" s="374"/>
      <c r="T194" s="37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11" t="s">
        <v>305</v>
      </c>
      <c r="AG194" s="81"/>
      <c r="AJ194" s="87" t="s">
        <v>89</v>
      </c>
      <c r="AK194" s="87">
        <v>1</v>
      </c>
      <c r="BB194" s="212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80"/>
      <c r="P195" s="376" t="s">
        <v>40</v>
      </c>
      <c r="Q195" s="377"/>
      <c r="R195" s="377"/>
      <c r="S195" s="377"/>
      <c r="T195" s="377"/>
      <c r="U195" s="377"/>
      <c r="V195" s="378"/>
      <c r="W195" s="42" t="s">
        <v>39</v>
      </c>
      <c r="X195" s="43">
        <f>IFERROR(SUM(X191:X194),"0")</f>
        <v>0</v>
      </c>
      <c r="Y195" s="43">
        <f>IFERROR(SUM(Y191:Y194),"0")</f>
        <v>0</v>
      </c>
      <c r="Z195" s="43">
        <f>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80"/>
      <c r="P196" s="376" t="s">
        <v>40</v>
      </c>
      <c r="Q196" s="377"/>
      <c r="R196" s="377"/>
      <c r="S196" s="377"/>
      <c r="T196" s="377"/>
      <c r="U196" s="377"/>
      <c r="V196" s="378"/>
      <c r="W196" s="42" t="s">
        <v>0</v>
      </c>
      <c r="X196" s="43">
        <f>IFERROR(SUMPRODUCT(X191:X194*H191:H194),"0")</f>
        <v>0</v>
      </c>
      <c r="Y196" s="43">
        <f>IFERROR(SUMPRODUCT(Y191:Y194*H191:H194),"0")</f>
        <v>0</v>
      </c>
      <c r="Z196" s="42"/>
      <c r="AA196" s="67"/>
      <c r="AB196" s="67"/>
      <c r="AC196" s="67"/>
    </row>
    <row r="197" spans="1:68" ht="16.5" customHeight="1" x14ac:dyDescent="0.25">
      <c r="A197" s="370" t="s">
        <v>306</v>
      </c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0"/>
      <c r="O197" s="370"/>
      <c r="P197" s="370"/>
      <c r="Q197" s="370"/>
      <c r="R197" s="370"/>
      <c r="S197" s="370"/>
      <c r="T197" s="370"/>
      <c r="U197" s="370"/>
      <c r="V197" s="370"/>
      <c r="W197" s="370"/>
      <c r="X197" s="370"/>
      <c r="Y197" s="370"/>
      <c r="Z197" s="370"/>
      <c r="AA197" s="65"/>
      <c r="AB197" s="65"/>
      <c r="AC197" s="82"/>
    </row>
    <row r="198" spans="1:68" ht="14.25" customHeight="1" x14ac:dyDescent="0.25">
      <c r="A198" s="371" t="s">
        <v>82</v>
      </c>
      <c r="B198" s="371"/>
      <c r="C198" s="371"/>
      <c r="D198" s="371"/>
      <c r="E198" s="371"/>
      <c r="F198" s="371"/>
      <c r="G198" s="371"/>
      <c r="H198" s="371"/>
      <c r="I198" s="371"/>
      <c r="J198" s="371"/>
      <c r="K198" s="371"/>
      <c r="L198" s="371"/>
      <c r="M198" s="371"/>
      <c r="N198" s="371"/>
      <c r="O198" s="371"/>
      <c r="P198" s="371"/>
      <c r="Q198" s="371"/>
      <c r="R198" s="371"/>
      <c r="S198" s="371"/>
      <c r="T198" s="371"/>
      <c r="U198" s="371"/>
      <c r="V198" s="371"/>
      <c r="W198" s="371"/>
      <c r="X198" s="371"/>
      <c r="Y198" s="371"/>
      <c r="Z198" s="371"/>
      <c r="AA198" s="66"/>
      <c r="AB198" s="66"/>
      <c r="AC198" s="83"/>
    </row>
    <row r="199" spans="1:68" ht="27" customHeight="1" x14ac:dyDescent="0.25">
      <c r="A199" s="63" t="s">
        <v>307</v>
      </c>
      <c r="B199" s="63" t="s">
        <v>308</v>
      </c>
      <c r="C199" s="36">
        <v>4301070966</v>
      </c>
      <c r="D199" s="372">
        <v>4607111038135</v>
      </c>
      <c r="E199" s="372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118</v>
      </c>
      <c r="M199" s="38" t="s">
        <v>86</v>
      </c>
      <c r="N199" s="38"/>
      <c r="O199" s="37">
        <v>180</v>
      </c>
      <c r="P199" s="44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374"/>
      <c r="R199" s="374"/>
      <c r="S199" s="374"/>
      <c r="T199" s="37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13" t="s">
        <v>309</v>
      </c>
      <c r="AG199" s="81"/>
      <c r="AJ199" s="87" t="s">
        <v>119</v>
      </c>
      <c r="AK199" s="87">
        <v>12</v>
      </c>
      <c r="BB199" s="214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379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80"/>
      <c r="P200" s="376" t="s">
        <v>40</v>
      </c>
      <c r="Q200" s="377"/>
      <c r="R200" s="377"/>
      <c r="S200" s="377"/>
      <c r="T200" s="377"/>
      <c r="U200" s="377"/>
      <c r="V200" s="378"/>
      <c r="W200" s="42" t="s">
        <v>39</v>
      </c>
      <c r="X200" s="43">
        <f>IFERROR(SUM(X199:X199),"0")</f>
        <v>0</v>
      </c>
      <c r="Y200" s="43">
        <f>IFERROR(SUM(Y199:Y199),"0")</f>
        <v>0</v>
      </c>
      <c r="Z200" s="43">
        <f>IFERROR(IF(Z199="",0,Z199),"0")</f>
        <v>0</v>
      </c>
      <c r="AA200" s="67"/>
      <c r="AB200" s="67"/>
      <c r="AC200" s="67"/>
    </row>
    <row r="201" spans="1:68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80"/>
      <c r="P201" s="376" t="s">
        <v>40</v>
      </c>
      <c r="Q201" s="377"/>
      <c r="R201" s="377"/>
      <c r="S201" s="377"/>
      <c r="T201" s="377"/>
      <c r="U201" s="377"/>
      <c r="V201" s="378"/>
      <c r="W201" s="42" t="s">
        <v>0</v>
      </c>
      <c r="X201" s="43">
        <f>IFERROR(SUMPRODUCT(X199:X199*H199:H199),"0")</f>
        <v>0</v>
      </c>
      <c r="Y201" s="43">
        <f>IFERROR(SUMPRODUCT(Y199:Y199*H199:H199),"0")</f>
        <v>0</v>
      </c>
      <c r="Z201" s="42"/>
      <c r="AA201" s="67"/>
      <c r="AB201" s="67"/>
      <c r="AC201" s="67"/>
    </row>
    <row r="202" spans="1:68" ht="16.5" customHeight="1" x14ac:dyDescent="0.25">
      <c r="A202" s="370" t="s">
        <v>310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70"/>
      <c r="Z202" s="370"/>
      <c r="AA202" s="65"/>
      <c r="AB202" s="65"/>
      <c r="AC202" s="82"/>
    </row>
    <row r="203" spans="1:68" ht="14.25" customHeight="1" x14ac:dyDescent="0.25">
      <c r="A203" s="371" t="s">
        <v>82</v>
      </c>
      <c r="B203" s="371"/>
      <c r="C203" s="371"/>
      <c r="D203" s="371"/>
      <c r="E203" s="371"/>
      <c r="F203" s="371"/>
      <c r="G203" s="371"/>
      <c r="H203" s="371"/>
      <c r="I203" s="371"/>
      <c r="J203" s="371"/>
      <c r="K203" s="371"/>
      <c r="L203" s="371"/>
      <c r="M203" s="371"/>
      <c r="N203" s="371"/>
      <c r="O203" s="371"/>
      <c r="P203" s="371"/>
      <c r="Q203" s="371"/>
      <c r="R203" s="371"/>
      <c r="S203" s="371"/>
      <c r="T203" s="371"/>
      <c r="U203" s="371"/>
      <c r="V203" s="371"/>
      <c r="W203" s="371"/>
      <c r="X203" s="371"/>
      <c r="Y203" s="371"/>
      <c r="Z203" s="371"/>
      <c r="AA203" s="66"/>
      <c r="AB203" s="66"/>
      <c r="AC203" s="83"/>
    </row>
    <row r="204" spans="1:68" ht="27" customHeight="1" x14ac:dyDescent="0.25">
      <c r="A204" s="63" t="s">
        <v>311</v>
      </c>
      <c r="B204" s="63" t="s">
        <v>312</v>
      </c>
      <c r="C204" s="36">
        <v>4301070996</v>
      </c>
      <c r="D204" s="372">
        <v>4607111038654</v>
      </c>
      <c r="E204" s="372"/>
      <c r="F204" s="62">
        <v>0.4</v>
      </c>
      <c r="G204" s="37">
        <v>16</v>
      </c>
      <c r="H204" s="62">
        <v>6.4</v>
      </c>
      <c r="I204" s="62">
        <v>6.63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4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374"/>
      <c r="R204" s="374"/>
      <c r="S204" s="374"/>
      <c r="T204" s="375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ref="Y204:Y209" si="12">IFERROR(IF(X204="","",X204),"")</f>
        <v>0</v>
      </c>
      <c r="Z204" s="41">
        <f t="shared" ref="Z204:Z209" si="13">IFERROR(IF(X204="","",X204*0.0155),"")</f>
        <v>0</v>
      </c>
      <c r="AA204" s="68" t="s">
        <v>46</v>
      </c>
      <c r="AB204" s="69" t="s">
        <v>46</v>
      </c>
      <c r="AC204" s="215" t="s">
        <v>313</v>
      </c>
      <c r="AG204" s="81"/>
      <c r="AJ204" s="87" t="s">
        <v>89</v>
      </c>
      <c r="AK204" s="87">
        <v>1</v>
      </c>
      <c r="BB204" s="216" t="s">
        <v>70</v>
      </c>
      <c r="BM204" s="81">
        <f t="shared" ref="BM204:BM209" si="14">IFERROR(X204*I204,"0")</f>
        <v>0</v>
      </c>
      <c r="BN204" s="81">
        <f t="shared" ref="BN204:BN209" si="15">IFERROR(Y204*I204,"0")</f>
        <v>0</v>
      </c>
      <c r="BO204" s="81">
        <f t="shared" ref="BO204:BO209" si="16">IFERROR(X204/J204,"0")</f>
        <v>0</v>
      </c>
      <c r="BP204" s="81">
        <f t="shared" ref="BP204:BP209" si="17">IFERROR(Y204/J204,"0")</f>
        <v>0</v>
      </c>
    </row>
    <row r="205" spans="1:68" ht="27" customHeight="1" x14ac:dyDescent="0.25">
      <c r="A205" s="63" t="s">
        <v>314</v>
      </c>
      <c r="B205" s="63" t="s">
        <v>315</v>
      </c>
      <c r="C205" s="36">
        <v>4301070997</v>
      </c>
      <c r="D205" s="372">
        <v>4607111038586</v>
      </c>
      <c r="E205" s="372"/>
      <c r="F205" s="62">
        <v>0.7</v>
      </c>
      <c r="G205" s="37">
        <v>8</v>
      </c>
      <c r="H205" s="62">
        <v>5.6</v>
      </c>
      <c r="I205" s="62">
        <v>5.83</v>
      </c>
      <c r="J205" s="37">
        <v>84</v>
      </c>
      <c r="K205" s="37" t="s">
        <v>87</v>
      </c>
      <c r="L205" s="37" t="s">
        <v>118</v>
      </c>
      <c r="M205" s="38" t="s">
        <v>86</v>
      </c>
      <c r="N205" s="38"/>
      <c r="O205" s="37">
        <v>180</v>
      </c>
      <c r="P205" s="4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374"/>
      <c r="R205" s="374"/>
      <c r="S205" s="374"/>
      <c r="T205" s="375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12"/>
        <v>0</v>
      </c>
      <c r="Z205" s="41">
        <f t="shared" si="13"/>
        <v>0</v>
      </c>
      <c r="AA205" s="68" t="s">
        <v>46</v>
      </c>
      <c r="AB205" s="69" t="s">
        <v>46</v>
      </c>
      <c r="AC205" s="217" t="s">
        <v>313</v>
      </c>
      <c r="AG205" s="81"/>
      <c r="AJ205" s="87" t="s">
        <v>119</v>
      </c>
      <c r="AK205" s="87">
        <v>12</v>
      </c>
      <c r="BB205" s="218" t="s">
        <v>70</v>
      </c>
      <c r="BM205" s="81">
        <f t="shared" si="14"/>
        <v>0</v>
      </c>
      <c r="BN205" s="81">
        <f t="shared" si="15"/>
        <v>0</v>
      </c>
      <c r="BO205" s="81">
        <f t="shared" si="16"/>
        <v>0</v>
      </c>
      <c r="BP205" s="81">
        <f t="shared" si="17"/>
        <v>0</v>
      </c>
    </row>
    <row r="206" spans="1:68" ht="27" customHeight="1" x14ac:dyDescent="0.25">
      <c r="A206" s="63" t="s">
        <v>316</v>
      </c>
      <c r="B206" s="63" t="s">
        <v>317</v>
      </c>
      <c r="C206" s="36">
        <v>4301070962</v>
      </c>
      <c r="D206" s="372">
        <v>4607111038609</v>
      </c>
      <c r="E206" s="372"/>
      <c r="F206" s="62">
        <v>0.4</v>
      </c>
      <c r="G206" s="37">
        <v>16</v>
      </c>
      <c r="H206" s="62">
        <v>6.4</v>
      </c>
      <c r="I206" s="62">
        <v>6.71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44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374"/>
      <c r="R206" s="374"/>
      <c r="S206" s="374"/>
      <c r="T206" s="375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12"/>
        <v>0</v>
      </c>
      <c r="Z206" s="41">
        <f t="shared" si="13"/>
        <v>0</v>
      </c>
      <c r="AA206" s="68" t="s">
        <v>46</v>
      </c>
      <c r="AB206" s="69" t="s">
        <v>46</v>
      </c>
      <c r="AC206" s="219" t="s">
        <v>318</v>
      </c>
      <c r="AG206" s="81"/>
      <c r="AJ206" s="87" t="s">
        <v>89</v>
      </c>
      <c r="AK206" s="87">
        <v>1</v>
      </c>
      <c r="BB206" s="220" t="s">
        <v>70</v>
      </c>
      <c r="BM206" s="81">
        <f t="shared" si="14"/>
        <v>0</v>
      </c>
      <c r="BN206" s="81">
        <f t="shared" si="15"/>
        <v>0</v>
      </c>
      <c r="BO206" s="81">
        <f t="shared" si="16"/>
        <v>0</v>
      </c>
      <c r="BP206" s="81">
        <f t="shared" si="17"/>
        <v>0</v>
      </c>
    </row>
    <row r="207" spans="1:68" ht="27" customHeight="1" x14ac:dyDescent="0.25">
      <c r="A207" s="63" t="s">
        <v>319</v>
      </c>
      <c r="B207" s="63" t="s">
        <v>320</v>
      </c>
      <c r="C207" s="36">
        <v>4301070963</v>
      </c>
      <c r="D207" s="372">
        <v>4607111038630</v>
      </c>
      <c r="E207" s="372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4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374"/>
      <c r="R207" s="374"/>
      <c r="S207" s="374"/>
      <c r="T207" s="375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2"/>
        <v>0</v>
      </c>
      <c r="Z207" s="41">
        <f t="shared" si="13"/>
        <v>0</v>
      </c>
      <c r="AA207" s="68" t="s">
        <v>46</v>
      </c>
      <c r="AB207" s="69" t="s">
        <v>46</v>
      </c>
      <c r="AC207" s="221" t="s">
        <v>318</v>
      </c>
      <c r="AG207" s="81"/>
      <c r="AJ207" s="87" t="s">
        <v>89</v>
      </c>
      <c r="AK207" s="87">
        <v>1</v>
      </c>
      <c r="BB207" s="222" t="s">
        <v>70</v>
      </c>
      <c r="BM207" s="81">
        <f t="shared" si="14"/>
        <v>0</v>
      </c>
      <c r="BN207" s="81">
        <f t="shared" si="15"/>
        <v>0</v>
      </c>
      <c r="BO207" s="81">
        <f t="shared" si="16"/>
        <v>0</v>
      </c>
      <c r="BP207" s="81">
        <f t="shared" si="17"/>
        <v>0</v>
      </c>
    </row>
    <row r="208" spans="1:68" ht="27" customHeight="1" x14ac:dyDescent="0.25">
      <c r="A208" s="63" t="s">
        <v>321</v>
      </c>
      <c r="B208" s="63" t="s">
        <v>322</v>
      </c>
      <c r="C208" s="36">
        <v>4301070959</v>
      </c>
      <c r="D208" s="372">
        <v>4607111038616</v>
      </c>
      <c r="E208" s="372"/>
      <c r="F208" s="62">
        <v>0.4</v>
      </c>
      <c r="G208" s="37">
        <v>16</v>
      </c>
      <c r="H208" s="62">
        <v>6.4</v>
      </c>
      <c r="I208" s="62">
        <v>6.71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4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374"/>
      <c r="R208" s="374"/>
      <c r="S208" s="374"/>
      <c r="T208" s="375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2"/>
        <v>0</v>
      </c>
      <c r="Z208" s="41">
        <f t="shared" si="13"/>
        <v>0</v>
      </c>
      <c r="AA208" s="68" t="s">
        <v>46</v>
      </c>
      <c r="AB208" s="69" t="s">
        <v>46</v>
      </c>
      <c r="AC208" s="223" t="s">
        <v>313</v>
      </c>
      <c r="AG208" s="81"/>
      <c r="AJ208" s="87" t="s">
        <v>89</v>
      </c>
      <c r="AK208" s="87">
        <v>1</v>
      </c>
      <c r="BB208" s="224" t="s">
        <v>70</v>
      </c>
      <c r="BM208" s="81">
        <f t="shared" si="14"/>
        <v>0</v>
      </c>
      <c r="BN208" s="81">
        <f t="shared" si="15"/>
        <v>0</v>
      </c>
      <c r="BO208" s="81">
        <f t="shared" si="16"/>
        <v>0</v>
      </c>
      <c r="BP208" s="81">
        <f t="shared" si="17"/>
        <v>0</v>
      </c>
    </row>
    <row r="209" spans="1:68" ht="27" customHeight="1" x14ac:dyDescent="0.25">
      <c r="A209" s="63" t="s">
        <v>323</v>
      </c>
      <c r="B209" s="63" t="s">
        <v>324</v>
      </c>
      <c r="C209" s="36">
        <v>4301070960</v>
      </c>
      <c r="D209" s="372">
        <v>4607111038623</v>
      </c>
      <c r="E209" s="372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118</v>
      </c>
      <c r="M209" s="38" t="s">
        <v>86</v>
      </c>
      <c r="N209" s="38"/>
      <c r="O209" s="37">
        <v>180</v>
      </c>
      <c r="P209" s="4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374"/>
      <c r="R209" s="374"/>
      <c r="S209" s="374"/>
      <c r="T209" s="375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2"/>
        <v>0</v>
      </c>
      <c r="Z209" s="41">
        <f t="shared" si="13"/>
        <v>0</v>
      </c>
      <c r="AA209" s="68" t="s">
        <v>46</v>
      </c>
      <c r="AB209" s="69" t="s">
        <v>46</v>
      </c>
      <c r="AC209" s="225" t="s">
        <v>313</v>
      </c>
      <c r="AG209" s="81"/>
      <c r="AJ209" s="87" t="s">
        <v>119</v>
      </c>
      <c r="AK209" s="87">
        <v>12</v>
      </c>
      <c r="BB209" s="226" t="s">
        <v>70</v>
      </c>
      <c r="BM209" s="81">
        <f t="shared" si="14"/>
        <v>0</v>
      </c>
      <c r="BN209" s="81">
        <f t="shared" si="15"/>
        <v>0</v>
      </c>
      <c r="BO209" s="81">
        <f t="shared" si="16"/>
        <v>0</v>
      </c>
      <c r="BP209" s="81">
        <f t="shared" si="17"/>
        <v>0</v>
      </c>
    </row>
    <row r="210" spans="1:68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80"/>
      <c r="P210" s="376" t="s">
        <v>40</v>
      </c>
      <c r="Q210" s="377"/>
      <c r="R210" s="377"/>
      <c r="S210" s="377"/>
      <c r="T210" s="377"/>
      <c r="U210" s="377"/>
      <c r="V210" s="378"/>
      <c r="W210" s="42" t="s">
        <v>39</v>
      </c>
      <c r="X210" s="43">
        <f>IFERROR(SUM(X204:X209),"0")</f>
        <v>0</v>
      </c>
      <c r="Y210" s="43">
        <f>IFERROR(SUM(Y204:Y209),"0")</f>
        <v>0</v>
      </c>
      <c r="Z210" s="43">
        <f>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79"/>
      <c r="N211" s="379"/>
      <c r="O211" s="380"/>
      <c r="P211" s="376" t="s">
        <v>40</v>
      </c>
      <c r="Q211" s="377"/>
      <c r="R211" s="377"/>
      <c r="S211" s="377"/>
      <c r="T211" s="377"/>
      <c r="U211" s="377"/>
      <c r="V211" s="378"/>
      <c r="W211" s="42" t="s">
        <v>0</v>
      </c>
      <c r="X211" s="43">
        <f>IFERROR(SUMPRODUCT(X204:X209*H204:H209),"0")</f>
        <v>0</v>
      </c>
      <c r="Y211" s="43">
        <f>IFERROR(SUMPRODUCT(Y204:Y209*H204:H209),"0")</f>
        <v>0</v>
      </c>
      <c r="Z211" s="42"/>
      <c r="AA211" s="67"/>
      <c r="AB211" s="67"/>
      <c r="AC211" s="67"/>
    </row>
    <row r="212" spans="1:68" ht="16.5" customHeight="1" x14ac:dyDescent="0.25">
      <c r="A212" s="370" t="s">
        <v>325</v>
      </c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  <c r="U212" s="370"/>
      <c r="V212" s="370"/>
      <c r="W212" s="370"/>
      <c r="X212" s="370"/>
      <c r="Y212" s="370"/>
      <c r="Z212" s="370"/>
      <c r="AA212" s="65"/>
      <c r="AB212" s="65"/>
      <c r="AC212" s="82"/>
    </row>
    <row r="213" spans="1:68" ht="14.25" customHeight="1" x14ac:dyDescent="0.25">
      <c r="A213" s="371" t="s">
        <v>82</v>
      </c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1"/>
      <c r="N213" s="371"/>
      <c r="O213" s="371"/>
      <c r="P213" s="371"/>
      <c r="Q213" s="371"/>
      <c r="R213" s="371"/>
      <c r="S213" s="371"/>
      <c r="T213" s="371"/>
      <c r="U213" s="371"/>
      <c r="V213" s="371"/>
      <c r="W213" s="371"/>
      <c r="X213" s="371"/>
      <c r="Y213" s="371"/>
      <c r="Z213" s="371"/>
      <c r="AA213" s="66"/>
      <c r="AB213" s="66"/>
      <c r="AC213" s="83"/>
    </row>
    <row r="214" spans="1:68" ht="27" customHeight="1" x14ac:dyDescent="0.25">
      <c r="A214" s="63" t="s">
        <v>326</v>
      </c>
      <c r="B214" s="63" t="s">
        <v>327</v>
      </c>
      <c r="C214" s="36">
        <v>4301070917</v>
      </c>
      <c r="D214" s="372">
        <v>4607111035912</v>
      </c>
      <c r="E214" s="372"/>
      <c r="F214" s="62">
        <v>0.43</v>
      </c>
      <c r="G214" s="37">
        <v>16</v>
      </c>
      <c r="H214" s="62">
        <v>6.88</v>
      </c>
      <c r="I214" s="62">
        <v>7.19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4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374"/>
      <c r="R214" s="374"/>
      <c r="S214" s="374"/>
      <c r="T214" s="375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27" t="s">
        <v>328</v>
      </c>
      <c r="AG214" s="81"/>
      <c r="AJ214" s="87" t="s">
        <v>89</v>
      </c>
      <c r="AK214" s="87">
        <v>1</v>
      </c>
      <c r="BB214" s="228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329</v>
      </c>
      <c r="B215" s="63" t="s">
        <v>330</v>
      </c>
      <c r="C215" s="36">
        <v>4301070920</v>
      </c>
      <c r="D215" s="372">
        <v>4607111035929</v>
      </c>
      <c r="E215" s="372"/>
      <c r="F215" s="62">
        <v>0.9</v>
      </c>
      <c r="G215" s="37">
        <v>8</v>
      </c>
      <c r="H215" s="62">
        <v>7.2</v>
      </c>
      <c r="I215" s="62">
        <v>7.47</v>
      </c>
      <c r="J215" s="37">
        <v>84</v>
      </c>
      <c r="K215" s="37" t="s">
        <v>87</v>
      </c>
      <c r="L215" s="37" t="s">
        <v>118</v>
      </c>
      <c r="M215" s="38" t="s">
        <v>86</v>
      </c>
      <c r="N215" s="38"/>
      <c r="O215" s="37">
        <v>180</v>
      </c>
      <c r="P215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374"/>
      <c r="R215" s="374"/>
      <c r="S215" s="374"/>
      <c r="T215" s="375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9" t="s">
        <v>328</v>
      </c>
      <c r="AG215" s="81"/>
      <c r="AJ215" s="87" t="s">
        <v>119</v>
      </c>
      <c r="AK215" s="87">
        <v>12</v>
      </c>
      <c r="BB215" s="230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331</v>
      </c>
      <c r="B216" s="63" t="s">
        <v>332</v>
      </c>
      <c r="C216" s="36">
        <v>4301070915</v>
      </c>
      <c r="D216" s="372">
        <v>4607111035882</v>
      </c>
      <c r="E216" s="372"/>
      <c r="F216" s="62">
        <v>0.43</v>
      </c>
      <c r="G216" s="37">
        <v>16</v>
      </c>
      <c r="H216" s="62">
        <v>6.88</v>
      </c>
      <c r="I216" s="62">
        <v>7.19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74"/>
      <c r="R216" s="374"/>
      <c r="S216" s="374"/>
      <c r="T216" s="37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31" t="s">
        <v>333</v>
      </c>
      <c r="AG216" s="81"/>
      <c r="AJ216" s="87" t="s">
        <v>89</v>
      </c>
      <c r="AK216" s="87">
        <v>1</v>
      </c>
      <c r="BB216" s="232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334</v>
      </c>
      <c r="B217" s="63" t="s">
        <v>335</v>
      </c>
      <c r="C217" s="36">
        <v>4301070921</v>
      </c>
      <c r="D217" s="372">
        <v>4607111035905</v>
      </c>
      <c r="E217" s="372"/>
      <c r="F217" s="62">
        <v>0.9</v>
      </c>
      <c r="G217" s="37">
        <v>8</v>
      </c>
      <c r="H217" s="62">
        <v>7.2</v>
      </c>
      <c r="I217" s="62">
        <v>7.47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74"/>
      <c r="R217" s="374"/>
      <c r="S217" s="374"/>
      <c r="T217" s="37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3" t="s">
        <v>333</v>
      </c>
      <c r="AG217" s="81"/>
      <c r="AJ217" s="87" t="s">
        <v>89</v>
      </c>
      <c r="AK217" s="87">
        <v>1</v>
      </c>
      <c r="BB217" s="234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80"/>
      <c r="P218" s="376" t="s">
        <v>40</v>
      </c>
      <c r="Q218" s="377"/>
      <c r="R218" s="377"/>
      <c r="S218" s="377"/>
      <c r="T218" s="377"/>
      <c r="U218" s="377"/>
      <c r="V218" s="378"/>
      <c r="W218" s="42" t="s">
        <v>39</v>
      </c>
      <c r="X218" s="43">
        <f>IFERROR(SUM(X214:X217),"0")</f>
        <v>0</v>
      </c>
      <c r="Y218" s="43">
        <f>IFERROR(SUM(Y214:Y217),"0")</f>
        <v>0</v>
      </c>
      <c r="Z218" s="43">
        <f>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379"/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80"/>
      <c r="P219" s="376" t="s">
        <v>40</v>
      </c>
      <c r="Q219" s="377"/>
      <c r="R219" s="377"/>
      <c r="S219" s="377"/>
      <c r="T219" s="377"/>
      <c r="U219" s="377"/>
      <c r="V219" s="378"/>
      <c r="W219" s="42" t="s">
        <v>0</v>
      </c>
      <c r="X219" s="43">
        <f>IFERROR(SUMPRODUCT(X214:X217*H214:H217),"0")</f>
        <v>0</v>
      </c>
      <c r="Y219" s="43">
        <f>IFERROR(SUMPRODUCT(Y214:Y217*H214:H217),"0")</f>
        <v>0</v>
      </c>
      <c r="Z219" s="42"/>
      <c r="AA219" s="67"/>
      <c r="AB219" s="67"/>
      <c r="AC219" s="67"/>
    </row>
    <row r="220" spans="1:68" ht="16.5" customHeight="1" x14ac:dyDescent="0.25">
      <c r="A220" s="370" t="s">
        <v>336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70"/>
      <c r="AA220" s="65"/>
      <c r="AB220" s="65"/>
      <c r="AC220" s="82"/>
    </row>
    <row r="221" spans="1:68" ht="14.25" customHeight="1" x14ac:dyDescent="0.25">
      <c r="A221" s="371" t="s">
        <v>82</v>
      </c>
      <c r="B221" s="371"/>
      <c r="C221" s="371"/>
      <c r="D221" s="371"/>
      <c r="E221" s="371"/>
      <c r="F221" s="371"/>
      <c r="G221" s="371"/>
      <c r="H221" s="371"/>
      <c r="I221" s="371"/>
      <c r="J221" s="371"/>
      <c r="K221" s="371"/>
      <c r="L221" s="371"/>
      <c r="M221" s="371"/>
      <c r="N221" s="371"/>
      <c r="O221" s="371"/>
      <c r="P221" s="371"/>
      <c r="Q221" s="371"/>
      <c r="R221" s="371"/>
      <c r="S221" s="371"/>
      <c r="T221" s="371"/>
      <c r="U221" s="371"/>
      <c r="V221" s="371"/>
      <c r="W221" s="371"/>
      <c r="X221" s="371"/>
      <c r="Y221" s="371"/>
      <c r="Z221" s="371"/>
      <c r="AA221" s="66"/>
      <c r="AB221" s="66"/>
      <c r="AC221" s="83"/>
    </row>
    <row r="222" spans="1:68" ht="27" customHeight="1" x14ac:dyDescent="0.25">
      <c r="A222" s="63" t="s">
        <v>337</v>
      </c>
      <c r="B222" s="63" t="s">
        <v>338</v>
      </c>
      <c r="C222" s="36">
        <v>4301071097</v>
      </c>
      <c r="D222" s="372">
        <v>4620207491096</v>
      </c>
      <c r="E222" s="372"/>
      <c r="F222" s="62">
        <v>1</v>
      </c>
      <c r="G222" s="37">
        <v>5</v>
      </c>
      <c r="H222" s="62">
        <v>5</v>
      </c>
      <c r="I222" s="62">
        <v>5.23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453" t="s">
        <v>339</v>
      </c>
      <c r="Q222" s="374"/>
      <c r="R222" s="374"/>
      <c r="S222" s="374"/>
      <c r="T222" s="37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35" t="s">
        <v>340</v>
      </c>
      <c r="AG222" s="81"/>
      <c r="AJ222" s="87" t="s">
        <v>89</v>
      </c>
      <c r="AK222" s="87">
        <v>1</v>
      </c>
      <c r="BB222" s="236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80"/>
      <c r="P223" s="376" t="s">
        <v>40</v>
      </c>
      <c r="Q223" s="377"/>
      <c r="R223" s="377"/>
      <c r="S223" s="377"/>
      <c r="T223" s="377"/>
      <c r="U223" s="377"/>
      <c r="V223" s="378"/>
      <c r="W223" s="42" t="s">
        <v>39</v>
      </c>
      <c r="X223" s="43">
        <f>IFERROR(SUM(X222:X222),"0")</f>
        <v>0</v>
      </c>
      <c r="Y223" s="43">
        <f>IFERROR(SUM(Y222:Y222),"0")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80"/>
      <c r="P224" s="376" t="s">
        <v>40</v>
      </c>
      <c r="Q224" s="377"/>
      <c r="R224" s="377"/>
      <c r="S224" s="377"/>
      <c r="T224" s="377"/>
      <c r="U224" s="377"/>
      <c r="V224" s="378"/>
      <c r="W224" s="42" t="s">
        <v>0</v>
      </c>
      <c r="X224" s="43">
        <f>IFERROR(SUMPRODUCT(X222:X222*H222:H222),"0")</f>
        <v>0</v>
      </c>
      <c r="Y224" s="43">
        <f>IFERROR(SUMPRODUCT(Y222:Y222*H222:H222),"0")</f>
        <v>0</v>
      </c>
      <c r="Z224" s="42"/>
      <c r="AA224" s="67"/>
      <c r="AB224" s="67"/>
      <c r="AC224" s="67"/>
    </row>
    <row r="225" spans="1:68" ht="16.5" customHeight="1" x14ac:dyDescent="0.25">
      <c r="A225" s="370" t="s">
        <v>341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70"/>
      <c r="Z225" s="370"/>
      <c r="AA225" s="65"/>
      <c r="AB225" s="65"/>
      <c r="AC225" s="82"/>
    </row>
    <row r="226" spans="1:68" ht="14.25" customHeight="1" x14ac:dyDescent="0.25">
      <c r="A226" s="371" t="s">
        <v>82</v>
      </c>
      <c r="B226" s="371"/>
      <c r="C226" s="371"/>
      <c r="D226" s="371"/>
      <c r="E226" s="371"/>
      <c r="F226" s="371"/>
      <c r="G226" s="371"/>
      <c r="H226" s="371"/>
      <c r="I226" s="371"/>
      <c r="J226" s="371"/>
      <c r="K226" s="371"/>
      <c r="L226" s="371"/>
      <c r="M226" s="371"/>
      <c r="N226" s="371"/>
      <c r="O226" s="371"/>
      <c r="P226" s="371"/>
      <c r="Q226" s="371"/>
      <c r="R226" s="371"/>
      <c r="S226" s="371"/>
      <c r="T226" s="371"/>
      <c r="U226" s="371"/>
      <c r="V226" s="371"/>
      <c r="W226" s="371"/>
      <c r="X226" s="371"/>
      <c r="Y226" s="371"/>
      <c r="Z226" s="371"/>
      <c r="AA226" s="66"/>
      <c r="AB226" s="66"/>
      <c r="AC226" s="83"/>
    </row>
    <row r="227" spans="1:68" ht="27" customHeight="1" x14ac:dyDescent="0.25">
      <c r="A227" s="63" t="s">
        <v>342</v>
      </c>
      <c r="B227" s="63" t="s">
        <v>343</v>
      </c>
      <c r="C227" s="36">
        <v>4301071093</v>
      </c>
      <c r="D227" s="372">
        <v>4620207490709</v>
      </c>
      <c r="E227" s="372"/>
      <c r="F227" s="62">
        <v>0.65</v>
      </c>
      <c r="G227" s="37">
        <v>8</v>
      </c>
      <c r="H227" s="62">
        <v>5.2</v>
      </c>
      <c r="I227" s="62">
        <v>5.47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5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374"/>
      <c r="R227" s="374"/>
      <c r="S227" s="374"/>
      <c r="T227" s="375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344</v>
      </c>
      <c r="AG227" s="81"/>
      <c r="AJ227" s="87" t="s">
        <v>89</v>
      </c>
      <c r="AK227" s="87">
        <v>1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80"/>
      <c r="P228" s="376" t="s">
        <v>40</v>
      </c>
      <c r="Q228" s="377"/>
      <c r="R228" s="377"/>
      <c r="S228" s="377"/>
      <c r="T228" s="377"/>
      <c r="U228" s="377"/>
      <c r="V228" s="378"/>
      <c r="W228" s="42" t="s">
        <v>39</v>
      </c>
      <c r="X228" s="43">
        <f>IFERROR(SUM(X227:X227),"0")</f>
        <v>0</v>
      </c>
      <c r="Y228" s="43">
        <f>IFERROR(SUM(Y227:Y227),"0")</f>
        <v>0</v>
      </c>
      <c r="Z228" s="43">
        <f>IFERROR(IF(Z227="",0,Z227),"0")</f>
        <v>0</v>
      </c>
      <c r="AA228" s="67"/>
      <c r="AB228" s="67"/>
      <c r="AC228" s="67"/>
    </row>
    <row r="229" spans="1:68" x14ac:dyDescent="0.2">
      <c r="A229" s="379"/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80"/>
      <c r="P229" s="376" t="s">
        <v>40</v>
      </c>
      <c r="Q229" s="377"/>
      <c r="R229" s="377"/>
      <c r="S229" s="377"/>
      <c r="T229" s="377"/>
      <c r="U229" s="377"/>
      <c r="V229" s="378"/>
      <c r="W229" s="42" t="s">
        <v>0</v>
      </c>
      <c r="X229" s="43">
        <f>IFERROR(SUMPRODUCT(X227:X227*H227:H227),"0")</f>
        <v>0</v>
      </c>
      <c r="Y229" s="43">
        <f>IFERROR(SUMPRODUCT(Y227:Y227*H227:H227),"0")</f>
        <v>0</v>
      </c>
      <c r="Z229" s="42"/>
      <c r="AA229" s="67"/>
      <c r="AB229" s="67"/>
      <c r="AC229" s="67"/>
    </row>
    <row r="230" spans="1:68" ht="14.25" customHeight="1" x14ac:dyDescent="0.25">
      <c r="A230" s="371" t="s">
        <v>141</v>
      </c>
      <c r="B230" s="371"/>
      <c r="C230" s="371"/>
      <c r="D230" s="371"/>
      <c r="E230" s="371"/>
      <c r="F230" s="371"/>
      <c r="G230" s="371"/>
      <c r="H230" s="371"/>
      <c r="I230" s="371"/>
      <c r="J230" s="371"/>
      <c r="K230" s="371"/>
      <c r="L230" s="371"/>
      <c r="M230" s="371"/>
      <c r="N230" s="371"/>
      <c r="O230" s="371"/>
      <c r="P230" s="371"/>
      <c r="Q230" s="371"/>
      <c r="R230" s="371"/>
      <c r="S230" s="371"/>
      <c r="T230" s="371"/>
      <c r="U230" s="371"/>
      <c r="V230" s="371"/>
      <c r="W230" s="371"/>
      <c r="X230" s="371"/>
      <c r="Y230" s="371"/>
      <c r="Z230" s="371"/>
      <c r="AA230" s="66"/>
      <c r="AB230" s="66"/>
      <c r="AC230" s="83"/>
    </row>
    <row r="231" spans="1:68" ht="27" customHeight="1" x14ac:dyDescent="0.25">
      <c r="A231" s="63" t="s">
        <v>345</v>
      </c>
      <c r="B231" s="63" t="s">
        <v>346</v>
      </c>
      <c r="C231" s="36">
        <v>4301135692</v>
      </c>
      <c r="D231" s="372">
        <v>4620207490570</v>
      </c>
      <c r="E231" s="372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96</v>
      </c>
      <c r="L231" s="37" t="s">
        <v>88</v>
      </c>
      <c r="M231" s="38" t="s">
        <v>86</v>
      </c>
      <c r="N231" s="38"/>
      <c r="O231" s="37">
        <v>180</v>
      </c>
      <c r="P231" s="45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374"/>
      <c r="R231" s="374"/>
      <c r="S231" s="374"/>
      <c r="T231" s="375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39" t="s">
        <v>347</v>
      </c>
      <c r="AG231" s="81"/>
      <c r="AJ231" s="87" t="s">
        <v>89</v>
      </c>
      <c r="AK231" s="87">
        <v>1</v>
      </c>
      <c r="BB231" s="240" t="s">
        <v>95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348</v>
      </c>
      <c r="B232" s="63" t="s">
        <v>349</v>
      </c>
      <c r="C232" s="36">
        <v>4301135691</v>
      </c>
      <c r="D232" s="372">
        <v>4620207490549</v>
      </c>
      <c r="E232" s="372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96</v>
      </c>
      <c r="L232" s="37" t="s">
        <v>88</v>
      </c>
      <c r="M232" s="38" t="s">
        <v>86</v>
      </c>
      <c r="N232" s="38"/>
      <c r="O232" s="37">
        <v>180</v>
      </c>
      <c r="P232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374"/>
      <c r="R232" s="374"/>
      <c r="S232" s="374"/>
      <c r="T232" s="375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41" t="s">
        <v>347</v>
      </c>
      <c r="AG232" s="81"/>
      <c r="AJ232" s="87" t="s">
        <v>89</v>
      </c>
      <c r="AK232" s="87">
        <v>1</v>
      </c>
      <c r="BB232" s="242" t="s">
        <v>95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27" customHeight="1" x14ac:dyDescent="0.25">
      <c r="A233" s="63" t="s">
        <v>350</v>
      </c>
      <c r="B233" s="63" t="s">
        <v>351</v>
      </c>
      <c r="C233" s="36">
        <v>4301135694</v>
      </c>
      <c r="D233" s="372">
        <v>4620207490501</v>
      </c>
      <c r="E233" s="372"/>
      <c r="F233" s="62">
        <v>0.2</v>
      </c>
      <c r="G233" s="37">
        <v>12</v>
      </c>
      <c r="H233" s="62">
        <v>2.4</v>
      </c>
      <c r="I233" s="62">
        <v>3.1036000000000001</v>
      </c>
      <c r="J233" s="37">
        <v>70</v>
      </c>
      <c r="K233" s="37" t="s">
        <v>96</v>
      </c>
      <c r="L233" s="37" t="s">
        <v>88</v>
      </c>
      <c r="M233" s="38" t="s">
        <v>86</v>
      </c>
      <c r="N233" s="38"/>
      <c r="O233" s="37">
        <v>180</v>
      </c>
      <c r="P233" s="45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374"/>
      <c r="R233" s="374"/>
      <c r="S233" s="374"/>
      <c r="T233" s="375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IFERROR(IF(X233="","",X233*0.01788),"")</f>
        <v>0</v>
      </c>
      <c r="AA233" s="68" t="s">
        <v>46</v>
      </c>
      <c r="AB233" s="69" t="s">
        <v>46</v>
      </c>
      <c r="AC233" s="243" t="s">
        <v>347</v>
      </c>
      <c r="AG233" s="81"/>
      <c r="AJ233" s="87" t="s">
        <v>89</v>
      </c>
      <c r="AK233" s="87">
        <v>1</v>
      </c>
      <c r="BB233" s="244" t="s">
        <v>95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80"/>
      <c r="P234" s="376" t="s">
        <v>40</v>
      </c>
      <c r="Q234" s="377"/>
      <c r="R234" s="377"/>
      <c r="S234" s="377"/>
      <c r="T234" s="377"/>
      <c r="U234" s="377"/>
      <c r="V234" s="378"/>
      <c r="W234" s="42" t="s">
        <v>39</v>
      </c>
      <c r="X234" s="43">
        <f>IFERROR(SUM(X231:X233),"0")</f>
        <v>0</v>
      </c>
      <c r="Y234" s="43">
        <f>IFERROR(SUM(Y231:Y233),"0")</f>
        <v>0</v>
      </c>
      <c r="Z234" s="43">
        <f>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379"/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80"/>
      <c r="P235" s="376" t="s">
        <v>40</v>
      </c>
      <c r="Q235" s="377"/>
      <c r="R235" s="377"/>
      <c r="S235" s="377"/>
      <c r="T235" s="377"/>
      <c r="U235" s="377"/>
      <c r="V235" s="378"/>
      <c r="W235" s="42" t="s">
        <v>0</v>
      </c>
      <c r="X235" s="43">
        <f>IFERROR(SUMPRODUCT(X231:X233*H231:H233),"0")</f>
        <v>0</v>
      </c>
      <c r="Y235" s="43">
        <f>IFERROR(SUMPRODUCT(Y231:Y233*H231:H233),"0")</f>
        <v>0</v>
      </c>
      <c r="Z235" s="42"/>
      <c r="AA235" s="67"/>
      <c r="AB235" s="67"/>
      <c r="AC235" s="67"/>
    </row>
    <row r="236" spans="1:68" ht="16.5" customHeight="1" x14ac:dyDescent="0.25">
      <c r="A236" s="370" t="s">
        <v>352</v>
      </c>
      <c r="B236" s="370"/>
      <c r="C236" s="370"/>
      <c r="D236" s="370"/>
      <c r="E236" s="370"/>
      <c r="F236" s="370"/>
      <c r="G236" s="370"/>
      <c r="H236" s="370"/>
      <c r="I236" s="370"/>
      <c r="J236" s="370"/>
      <c r="K236" s="370"/>
      <c r="L236" s="370"/>
      <c r="M236" s="370"/>
      <c r="N236" s="370"/>
      <c r="O236" s="370"/>
      <c r="P236" s="370"/>
      <c r="Q236" s="370"/>
      <c r="R236" s="370"/>
      <c r="S236" s="370"/>
      <c r="T236" s="370"/>
      <c r="U236" s="370"/>
      <c r="V236" s="370"/>
      <c r="W236" s="370"/>
      <c r="X236" s="370"/>
      <c r="Y236" s="370"/>
      <c r="Z236" s="370"/>
      <c r="AA236" s="65"/>
      <c r="AB236" s="65"/>
      <c r="AC236" s="82"/>
    </row>
    <row r="237" spans="1:68" ht="14.25" customHeight="1" x14ac:dyDescent="0.25">
      <c r="A237" s="371" t="s">
        <v>82</v>
      </c>
      <c r="B237" s="371"/>
      <c r="C237" s="371"/>
      <c r="D237" s="371"/>
      <c r="E237" s="371"/>
      <c r="F237" s="371"/>
      <c r="G237" s="371"/>
      <c r="H237" s="371"/>
      <c r="I237" s="371"/>
      <c r="J237" s="371"/>
      <c r="K237" s="371"/>
      <c r="L237" s="371"/>
      <c r="M237" s="371"/>
      <c r="N237" s="371"/>
      <c r="O237" s="371"/>
      <c r="P237" s="371"/>
      <c r="Q237" s="371"/>
      <c r="R237" s="371"/>
      <c r="S237" s="371"/>
      <c r="T237" s="371"/>
      <c r="U237" s="371"/>
      <c r="V237" s="371"/>
      <c r="W237" s="371"/>
      <c r="X237" s="371"/>
      <c r="Y237" s="371"/>
      <c r="Z237" s="371"/>
      <c r="AA237" s="66"/>
      <c r="AB237" s="66"/>
      <c r="AC237" s="83"/>
    </row>
    <row r="238" spans="1:68" ht="16.5" customHeight="1" x14ac:dyDescent="0.25">
      <c r="A238" s="63" t="s">
        <v>353</v>
      </c>
      <c r="B238" s="63" t="s">
        <v>354</v>
      </c>
      <c r="C238" s="36">
        <v>4301071063</v>
      </c>
      <c r="D238" s="372">
        <v>4607111039019</v>
      </c>
      <c r="E238" s="372"/>
      <c r="F238" s="62">
        <v>0.43</v>
      </c>
      <c r="G238" s="37">
        <v>16</v>
      </c>
      <c r="H238" s="62">
        <v>6.88</v>
      </c>
      <c r="I238" s="62">
        <v>7.2060000000000004</v>
      </c>
      <c r="J238" s="37">
        <v>84</v>
      </c>
      <c r="K238" s="37" t="s">
        <v>87</v>
      </c>
      <c r="L238" s="37" t="s">
        <v>88</v>
      </c>
      <c r="M238" s="38" t="s">
        <v>86</v>
      </c>
      <c r="N238" s="38"/>
      <c r="O238" s="37">
        <v>180</v>
      </c>
      <c r="P238" s="45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374"/>
      <c r="R238" s="374"/>
      <c r="S238" s="374"/>
      <c r="T238" s="375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45" t="s">
        <v>355</v>
      </c>
      <c r="AG238" s="81"/>
      <c r="AJ238" s="87" t="s">
        <v>89</v>
      </c>
      <c r="AK238" s="87">
        <v>1</v>
      </c>
      <c r="BB238" s="246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16.5" customHeight="1" x14ac:dyDescent="0.25">
      <c r="A239" s="63" t="s">
        <v>356</v>
      </c>
      <c r="B239" s="63" t="s">
        <v>357</v>
      </c>
      <c r="C239" s="36">
        <v>4301071000</v>
      </c>
      <c r="D239" s="372">
        <v>4607111038708</v>
      </c>
      <c r="E239" s="372"/>
      <c r="F239" s="62">
        <v>0.8</v>
      </c>
      <c r="G239" s="37">
        <v>8</v>
      </c>
      <c r="H239" s="62">
        <v>6.4</v>
      </c>
      <c r="I239" s="62">
        <v>6.67</v>
      </c>
      <c r="J239" s="37">
        <v>84</v>
      </c>
      <c r="K239" s="37" t="s">
        <v>87</v>
      </c>
      <c r="L239" s="37" t="s">
        <v>118</v>
      </c>
      <c r="M239" s="38" t="s">
        <v>86</v>
      </c>
      <c r="N239" s="38"/>
      <c r="O239" s="37">
        <v>180</v>
      </c>
      <c r="P239" s="4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374"/>
      <c r="R239" s="374"/>
      <c r="S239" s="374"/>
      <c r="T239" s="375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7" t="s">
        <v>355</v>
      </c>
      <c r="AG239" s="81"/>
      <c r="AJ239" s="87" t="s">
        <v>119</v>
      </c>
      <c r="AK239" s="87">
        <v>12</v>
      </c>
      <c r="BB239" s="248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80"/>
      <c r="P240" s="376" t="s">
        <v>40</v>
      </c>
      <c r="Q240" s="377"/>
      <c r="R240" s="377"/>
      <c r="S240" s="377"/>
      <c r="T240" s="377"/>
      <c r="U240" s="377"/>
      <c r="V240" s="378"/>
      <c r="W240" s="42" t="s">
        <v>39</v>
      </c>
      <c r="X240" s="43">
        <f>IFERROR(SUM(X238:X239),"0")</f>
        <v>0</v>
      </c>
      <c r="Y240" s="43">
        <f>IFERROR(SUM(Y238:Y239),"0")</f>
        <v>0</v>
      </c>
      <c r="Z240" s="43">
        <f>IFERROR(IF(Z238="",0,Z238),"0")+IFERROR(IF(Z239="",0,Z239),"0")</f>
        <v>0</v>
      </c>
      <c r="AA240" s="67"/>
      <c r="AB240" s="67"/>
      <c r="AC240" s="67"/>
    </row>
    <row r="241" spans="1:68" x14ac:dyDescent="0.2">
      <c r="A241" s="379"/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80"/>
      <c r="P241" s="376" t="s">
        <v>40</v>
      </c>
      <c r="Q241" s="377"/>
      <c r="R241" s="377"/>
      <c r="S241" s="377"/>
      <c r="T241" s="377"/>
      <c r="U241" s="377"/>
      <c r="V241" s="378"/>
      <c r="W241" s="42" t="s">
        <v>0</v>
      </c>
      <c r="X241" s="43">
        <f>IFERROR(SUMPRODUCT(X238:X239*H238:H239),"0")</f>
        <v>0</v>
      </c>
      <c r="Y241" s="43">
        <f>IFERROR(SUMPRODUCT(Y238:Y239*H238:H239),"0")</f>
        <v>0</v>
      </c>
      <c r="Z241" s="42"/>
      <c r="AA241" s="67"/>
      <c r="AB241" s="67"/>
      <c r="AC241" s="67"/>
    </row>
    <row r="242" spans="1:68" ht="27.75" customHeight="1" x14ac:dyDescent="0.2">
      <c r="A242" s="369" t="s">
        <v>358</v>
      </c>
      <c r="B242" s="369"/>
      <c r="C242" s="369"/>
      <c r="D242" s="369"/>
      <c r="E242" s="369"/>
      <c r="F242" s="369"/>
      <c r="G242" s="369"/>
      <c r="H242" s="369"/>
      <c r="I242" s="369"/>
      <c r="J242" s="369"/>
      <c r="K242" s="369"/>
      <c r="L242" s="369"/>
      <c r="M242" s="369"/>
      <c r="N242" s="369"/>
      <c r="O242" s="369"/>
      <c r="P242" s="369"/>
      <c r="Q242" s="369"/>
      <c r="R242" s="369"/>
      <c r="S242" s="369"/>
      <c r="T242" s="369"/>
      <c r="U242" s="369"/>
      <c r="V242" s="369"/>
      <c r="W242" s="369"/>
      <c r="X242" s="369"/>
      <c r="Y242" s="369"/>
      <c r="Z242" s="369"/>
      <c r="AA242" s="54"/>
      <c r="AB242" s="54"/>
      <c r="AC242" s="54"/>
    </row>
    <row r="243" spans="1:68" ht="16.5" customHeight="1" x14ac:dyDescent="0.25">
      <c r="A243" s="370" t="s">
        <v>359</v>
      </c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70"/>
      <c r="N243" s="370"/>
      <c r="O243" s="370"/>
      <c r="P243" s="370"/>
      <c r="Q243" s="370"/>
      <c r="R243" s="370"/>
      <c r="S243" s="370"/>
      <c r="T243" s="370"/>
      <c r="U243" s="370"/>
      <c r="V243" s="370"/>
      <c r="W243" s="370"/>
      <c r="X243" s="370"/>
      <c r="Y243" s="370"/>
      <c r="Z243" s="370"/>
      <c r="AA243" s="65"/>
      <c r="AB243" s="65"/>
      <c r="AC243" s="82"/>
    </row>
    <row r="244" spans="1:68" ht="14.25" customHeight="1" x14ac:dyDescent="0.25">
      <c r="A244" s="371" t="s">
        <v>82</v>
      </c>
      <c r="B244" s="371"/>
      <c r="C244" s="371"/>
      <c r="D244" s="371"/>
      <c r="E244" s="371"/>
      <c r="F244" s="371"/>
      <c r="G244" s="371"/>
      <c r="H244" s="371"/>
      <c r="I244" s="371"/>
      <c r="J244" s="371"/>
      <c r="K244" s="371"/>
      <c r="L244" s="371"/>
      <c r="M244" s="371"/>
      <c r="N244" s="371"/>
      <c r="O244" s="371"/>
      <c r="P244" s="371"/>
      <c r="Q244" s="371"/>
      <c r="R244" s="371"/>
      <c r="S244" s="371"/>
      <c r="T244" s="371"/>
      <c r="U244" s="371"/>
      <c r="V244" s="371"/>
      <c r="W244" s="371"/>
      <c r="X244" s="371"/>
      <c r="Y244" s="371"/>
      <c r="Z244" s="371"/>
      <c r="AA244" s="66"/>
      <c r="AB244" s="66"/>
      <c r="AC244" s="83"/>
    </row>
    <row r="245" spans="1:68" ht="27" customHeight="1" x14ac:dyDescent="0.25">
      <c r="A245" s="63" t="s">
        <v>360</v>
      </c>
      <c r="B245" s="63" t="s">
        <v>361</v>
      </c>
      <c r="C245" s="36">
        <v>4301071036</v>
      </c>
      <c r="D245" s="372">
        <v>4607111036162</v>
      </c>
      <c r="E245" s="372"/>
      <c r="F245" s="62">
        <v>0.8</v>
      </c>
      <c r="G245" s="37">
        <v>8</v>
      </c>
      <c r="H245" s="62">
        <v>6.4</v>
      </c>
      <c r="I245" s="62">
        <v>6.6811999999999996</v>
      </c>
      <c r="J245" s="37">
        <v>84</v>
      </c>
      <c r="K245" s="37" t="s">
        <v>87</v>
      </c>
      <c r="L245" s="37" t="s">
        <v>88</v>
      </c>
      <c r="M245" s="38" t="s">
        <v>86</v>
      </c>
      <c r="N245" s="38"/>
      <c r="O245" s="37">
        <v>90</v>
      </c>
      <c r="P245" s="46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374"/>
      <c r="R245" s="374"/>
      <c r="S245" s="374"/>
      <c r="T245" s="375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IFERROR(IF(X245="","",X245*0.0155),"")</f>
        <v>0</v>
      </c>
      <c r="AA245" s="68" t="s">
        <v>46</v>
      </c>
      <c r="AB245" s="69" t="s">
        <v>46</v>
      </c>
      <c r="AC245" s="249" t="s">
        <v>362</v>
      </c>
      <c r="AG245" s="81"/>
      <c r="AJ245" s="87" t="s">
        <v>89</v>
      </c>
      <c r="AK245" s="87">
        <v>1</v>
      </c>
      <c r="BB245" s="250" t="s">
        <v>70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80"/>
      <c r="P246" s="376" t="s">
        <v>40</v>
      </c>
      <c r="Q246" s="377"/>
      <c r="R246" s="377"/>
      <c r="S246" s="377"/>
      <c r="T246" s="377"/>
      <c r="U246" s="377"/>
      <c r="V246" s="378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79"/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80"/>
      <c r="P247" s="376" t="s">
        <v>40</v>
      </c>
      <c r="Q247" s="377"/>
      <c r="R247" s="377"/>
      <c r="S247" s="377"/>
      <c r="T247" s="377"/>
      <c r="U247" s="377"/>
      <c r="V247" s="378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69" t="s">
        <v>363</v>
      </c>
      <c r="B248" s="369"/>
      <c r="C248" s="369"/>
      <c r="D248" s="369"/>
      <c r="E248" s="369"/>
      <c r="F248" s="369"/>
      <c r="G248" s="369"/>
      <c r="H248" s="369"/>
      <c r="I248" s="369"/>
      <c r="J248" s="369"/>
      <c r="K248" s="369"/>
      <c r="L248" s="369"/>
      <c r="M248" s="369"/>
      <c r="N248" s="369"/>
      <c r="O248" s="369"/>
      <c r="P248" s="369"/>
      <c r="Q248" s="369"/>
      <c r="R248" s="369"/>
      <c r="S248" s="369"/>
      <c r="T248" s="369"/>
      <c r="U248" s="369"/>
      <c r="V248" s="369"/>
      <c r="W248" s="369"/>
      <c r="X248" s="369"/>
      <c r="Y248" s="369"/>
      <c r="Z248" s="369"/>
      <c r="AA248" s="54"/>
      <c r="AB248" s="54"/>
      <c r="AC248" s="54"/>
    </row>
    <row r="249" spans="1:68" ht="16.5" customHeight="1" x14ac:dyDescent="0.25">
      <c r="A249" s="370" t="s">
        <v>364</v>
      </c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0"/>
      <c r="O249" s="370"/>
      <c r="P249" s="370"/>
      <c r="Q249" s="370"/>
      <c r="R249" s="370"/>
      <c r="S249" s="370"/>
      <c r="T249" s="370"/>
      <c r="U249" s="370"/>
      <c r="V249" s="370"/>
      <c r="W249" s="370"/>
      <c r="X249" s="370"/>
      <c r="Y249" s="370"/>
      <c r="Z249" s="370"/>
      <c r="AA249" s="65"/>
      <c r="AB249" s="65"/>
      <c r="AC249" s="82"/>
    </row>
    <row r="250" spans="1:68" ht="14.25" customHeight="1" x14ac:dyDescent="0.25">
      <c r="A250" s="371" t="s">
        <v>82</v>
      </c>
      <c r="B250" s="371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  <c r="X250" s="371"/>
      <c r="Y250" s="371"/>
      <c r="Z250" s="371"/>
      <c r="AA250" s="66"/>
      <c r="AB250" s="66"/>
      <c r="AC250" s="83"/>
    </row>
    <row r="251" spans="1:68" ht="27" customHeight="1" x14ac:dyDescent="0.25">
      <c r="A251" s="63" t="s">
        <v>365</v>
      </c>
      <c r="B251" s="63" t="s">
        <v>366</v>
      </c>
      <c r="C251" s="36">
        <v>4301070991</v>
      </c>
      <c r="D251" s="372">
        <v>4607111038180</v>
      </c>
      <c r="E251" s="372"/>
      <c r="F251" s="62">
        <v>0.4</v>
      </c>
      <c r="G251" s="37">
        <v>16</v>
      </c>
      <c r="H251" s="62">
        <v>6.4</v>
      </c>
      <c r="I251" s="62">
        <v>6.71</v>
      </c>
      <c r="J251" s="37">
        <v>84</v>
      </c>
      <c r="K251" s="37" t="s">
        <v>87</v>
      </c>
      <c r="L251" s="37" t="s">
        <v>118</v>
      </c>
      <c r="M251" s="38" t="s">
        <v>86</v>
      </c>
      <c r="N251" s="38"/>
      <c r="O251" s="37">
        <v>180</v>
      </c>
      <c r="P251" s="4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74"/>
      <c r="R251" s="374"/>
      <c r="S251" s="374"/>
      <c r="T251" s="375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51" t="s">
        <v>367</v>
      </c>
      <c r="AG251" s="81"/>
      <c r="AJ251" s="87" t="s">
        <v>119</v>
      </c>
      <c r="AK251" s="87">
        <v>12</v>
      </c>
      <c r="BB251" s="25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80"/>
      <c r="P252" s="376" t="s">
        <v>40</v>
      </c>
      <c r="Q252" s="377"/>
      <c r="R252" s="377"/>
      <c r="S252" s="377"/>
      <c r="T252" s="377"/>
      <c r="U252" s="377"/>
      <c r="V252" s="378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79"/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80"/>
      <c r="P253" s="376" t="s">
        <v>40</v>
      </c>
      <c r="Q253" s="377"/>
      <c r="R253" s="377"/>
      <c r="S253" s="377"/>
      <c r="T253" s="377"/>
      <c r="U253" s="377"/>
      <c r="V253" s="378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69" t="s">
        <v>368</v>
      </c>
      <c r="B254" s="369"/>
      <c r="C254" s="369"/>
      <c r="D254" s="369"/>
      <c r="E254" s="369"/>
      <c r="F254" s="369"/>
      <c r="G254" s="369"/>
      <c r="H254" s="369"/>
      <c r="I254" s="369"/>
      <c r="J254" s="369"/>
      <c r="K254" s="369"/>
      <c r="L254" s="369"/>
      <c r="M254" s="369"/>
      <c r="N254" s="369"/>
      <c r="O254" s="369"/>
      <c r="P254" s="369"/>
      <c r="Q254" s="369"/>
      <c r="R254" s="369"/>
      <c r="S254" s="369"/>
      <c r="T254" s="369"/>
      <c r="U254" s="369"/>
      <c r="V254" s="369"/>
      <c r="W254" s="369"/>
      <c r="X254" s="369"/>
      <c r="Y254" s="369"/>
      <c r="Z254" s="369"/>
      <c r="AA254" s="54"/>
      <c r="AB254" s="54"/>
      <c r="AC254" s="54"/>
    </row>
    <row r="255" spans="1:68" ht="16.5" customHeight="1" x14ac:dyDescent="0.25">
      <c r="A255" s="370" t="s">
        <v>369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70"/>
      <c r="Z255" s="370"/>
      <c r="AA255" s="65"/>
      <c r="AB255" s="65"/>
      <c r="AC255" s="82"/>
    </row>
    <row r="256" spans="1:68" ht="14.25" customHeight="1" x14ac:dyDescent="0.25">
      <c r="A256" s="371" t="s">
        <v>370</v>
      </c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1"/>
      <c r="N256" s="371"/>
      <c r="O256" s="371"/>
      <c r="P256" s="371"/>
      <c r="Q256" s="371"/>
      <c r="R256" s="371"/>
      <c r="S256" s="371"/>
      <c r="T256" s="371"/>
      <c r="U256" s="371"/>
      <c r="V256" s="371"/>
      <c r="W256" s="371"/>
      <c r="X256" s="371"/>
      <c r="Y256" s="371"/>
      <c r="Z256" s="371"/>
      <c r="AA256" s="66"/>
      <c r="AB256" s="66"/>
      <c r="AC256" s="83"/>
    </row>
    <row r="257" spans="1:68" ht="27" customHeight="1" x14ac:dyDescent="0.25">
      <c r="A257" s="63" t="s">
        <v>371</v>
      </c>
      <c r="B257" s="63" t="s">
        <v>372</v>
      </c>
      <c r="C257" s="36">
        <v>4301133004</v>
      </c>
      <c r="D257" s="372">
        <v>4607111039774</v>
      </c>
      <c r="E257" s="372"/>
      <c r="F257" s="62">
        <v>0.25</v>
      </c>
      <c r="G257" s="37">
        <v>12</v>
      </c>
      <c r="H257" s="62">
        <v>3</v>
      </c>
      <c r="I257" s="62">
        <v>3.22</v>
      </c>
      <c r="J257" s="37">
        <v>70</v>
      </c>
      <c r="K257" s="37" t="s">
        <v>96</v>
      </c>
      <c r="L257" s="37" t="s">
        <v>88</v>
      </c>
      <c r="M257" s="38" t="s">
        <v>86</v>
      </c>
      <c r="N257" s="38"/>
      <c r="O257" s="37">
        <v>180</v>
      </c>
      <c r="P257" s="46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74"/>
      <c r="R257" s="374"/>
      <c r="S257" s="374"/>
      <c r="T257" s="375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IFERROR(IF(X257="","",X257*0.01788),"")</f>
        <v>0</v>
      </c>
      <c r="AA257" s="68" t="s">
        <v>46</v>
      </c>
      <c r="AB257" s="69" t="s">
        <v>46</v>
      </c>
      <c r="AC257" s="253" t="s">
        <v>373</v>
      </c>
      <c r="AG257" s="81"/>
      <c r="AJ257" s="87" t="s">
        <v>89</v>
      </c>
      <c r="AK257" s="87">
        <v>1</v>
      </c>
      <c r="BB257" s="254" t="s">
        <v>95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79"/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80"/>
      <c r="P258" s="376" t="s">
        <v>40</v>
      </c>
      <c r="Q258" s="377"/>
      <c r="R258" s="377"/>
      <c r="S258" s="377"/>
      <c r="T258" s="377"/>
      <c r="U258" s="377"/>
      <c r="V258" s="378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379"/>
      <c r="B259" s="379"/>
      <c r="C259" s="379"/>
      <c r="D259" s="379"/>
      <c r="E259" s="379"/>
      <c r="F259" s="379"/>
      <c r="G259" s="379"/>
      <c r="H259" s="379"/>
      <c r="I259" s="379"/>
      <c r="J259" s="379"/>
      <c r="K259" s="379"/>
      <c r="L259" s="379"/>
      <c r="M259" s="379"/>
      <c r="N259" s="379"/>
      <c r="O259" s="380"/>
      <c r="P259" s="376" t="s">
        <v>40</v>
      </c>
      <c r="Q259" s="377"/>
      <c r="R259" s="377"/>
      <c r="S259" s="377"/>
      <c r="T259" s="377"/>
      <c r="U259" s="377"/>
      <c r="V259" s="378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71" t="s">
        <v>141</v>
      </c>
      <c r="B260" s="371"/>
      <c r="C260" s="371"/>
      <c r="D260" s="371"/>
      <c r="E260" s="371"/>
      <c r="F260" s="371"/>
      <c r="G260" s="371"/>
      <c r="H260" s="371"/>
      <c r="I260" s="371"/>
      <c r="J260" s="371"/>
      <c r="K260" s="371"/>
      <c r="L260" s="371"/>
      <c r="M260" s="371"/>
      <c r="N260" s="371"/>
      <c r="O260" s="371"/>
      <c r="P260" s="371"/>
      <c r="Q260" s="371"/>
      <c r="R260" s="371"/>
      <c r="S260" s="371"/>
      <c r="T260" s="371"/>
      <c r="U260" s="371"/>
      <c r="V260" s="371"/>
      <c r="W260" s="371"/>
      <c r="X260" s="371"/>
      <c r="Y260" s="371"/>
      <c r="Z260" s="371"/>
      <c r="AA260" s="66"/>
      <c r="AB260" s="66"/>
      <c r="AC260" s="83"/>
    </row>
    <row r="261" spans="1:68" ht="37.5" customHeight="1" x14ac:dyDescent="0.25">
      <c r="A261" s="63" t="s">
        <v>374</v>
      </c>
      <c r="B261" s="63" t="s">
        <v>375</v>
      </c>
      <c r="C261" s="36">
        <v>4301135400</v>
      </c>
      <c r="D261" s="372">
        <v>4607111039361</v>
      </c>
      <c r="E261" s="372"/>
      <c r="F261" s="62">
        <v>0.25</v>
      </c>
      <c r="G261" s="37">
        <v>12</v>
      </c>
      <c r="H261" s="62">
        <v>3</v>
      </c>
      <c r="I261" s="62">
        <v>3.7035999999999998</v>
      </c>
      <c r="J261" s="37">
        <v>70</v>
      </c>
      <c r="K261" s="37" t="s">
        <v>96</v>
      </c>
      <c r="L261" s="37" t="s">
        <v>88</v>
      </c>
      <c r="M261" s="38" t="s">
        <v>86</v>
      </c>
      <c r="N261" s="38"/>
      <c r="O261" s="37">
        <v>180</v>
      </c>
      <c r="P261" s="4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74"/>
      <c r="R261" s="374"/>
      <c r="S261" s="374"/>
      <c r="T261" s="375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IFERROR(IF(X261="","",X261*0.01788),"")</f>
        <v>0</v>
      </c>
      <c r="AA261" s="68" t="s">
        <v>46</v>
      </c>
      <c r="AB261" s="69" t="s">
        <v>46</v>
      </c>
      <c r="AC261" s="255" t="s">
        <v>373</v>
      </c>
      <c r="AG261" s="81"/>
      <c r="AJ261" s="87" t="s">
        <v>89</v>
      </c>
      <c r="AK261" s="87">
        <v>1</v>
      </c>
      <c r="BB261" s="256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80"/>
      <c r="P262" s="376" t="s">
        <v>40</v>
      </c>
      <c r="Q262" s="377"/>
      <c r="R262" s="377"/>
      <c r="S262" s="377"/>
      <c r="T262" s="377"/>
      <c r="U262" s="377"/>
      <c r="V262" s="378"/>
      <c r="W262" s="42" t="s">
        <v>39</v>
      </c>
      <c r="X262" s="43">
        <f>IFERROR(SUM(X261:X261),"0")</f>
        <v>0</v>
      </c>
      <c r="Y262" s="43">
        <f>IFERROR(SUM(Y261:Y261),"0")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80"/>
      <c r="P263" s="376" t="s">
        <v>40</v>
      </c>
      <c r="Q263" s="377"/>
      <c r="R263" s="377"/>
      <c r="S263" s="377"/>
      <c r="T263" s="377"/>
      <c r="U263" s="377"/>
      <c r="V263" s="378"/>
      <c r="W263" s="42" t="s">
        <v>0</v>
      </c>
      <c r="X263" s="43">
        <f>IFERROR(SUMPRODUCT(X261:X261*H261:H261),"0")</f>
        <v>0</v>
      </c>
      <c r="Y263" s="43">
        <f>IFERROR(SUMPRODUCT(Y261:Y261*H261:H261),"0")</f>
        <v>0</v>
      </c>
      <c r="Z263" s="42"/>
      <c r="AA263" s="67"/>
      <c r="AB263" s="67"/>
      <c r="AC263" s="67"/>
    </row>
    <row r="264" spans="1:68" ht="27.75" customHeight="1" x14ac:dyDescent="0.2">
      <c r="A264" s="369" t="s">
        <v>376</v>
      </c>
      <c r="B264" s="369"/>
      <c r="C264" s="369"/>
      <c r="D264" s="369"/>
      <c r="E264" s="369"/>
      <c r="F264" s="369"/>
      <c r="G264" s="369"/>
      <c r="H264" s="369"/>
      <c r="I264" s="369"/>
      <c r="J264" s="369"/>
      <c r="K264" s="369"/>
      <c r="L264" s="369"/>
      <c r="M264" s="369"/>
      <c r="N264" s="369"/>
      <c r="O264" s="369"/>
      <c r="P264" s="369"/>
      <c r="Q264" s="369"/>
      <c r="R264" s="369"/>
      <c r="S264" s="369"/>
      <c r="T264" s="369"/>
      <c r="U264" s="369"/>
      <c r="V264" s="369"/>
      <c r="W264" s="369"/>
      <c r="X264" s="369"/>
      <c r="Y264" s="369"/>
      <c r="Z264" s="369"/>
      <c r="AA264" s="54"/>
      <c r="AB264" s="54"/>
      <c r="AC264" s="54"/>
    </row>
    <row r="265" spans="1:68" ht="16.5" customHeight="1" x14ac:dyDescent="0.25">
      <c r="A265" s="370" t="s">
        <v>376</v>
      </c>
      <c r="B265" s="370"/>
      <c r="C265" s="370"/>
      <c r="D265" s="370"/>
      <c r="E265" s="370"/>
      <c r="F265" s="370"/>
      <c r="G265" s="370"/>
      <c r="H265" s="370"/>
      <c r="I265" s="370"/>
      <c r="J265" s="370"/>
      <c r="K265" s="370"/>
      <c r="L265" s="370"/>
      <c r="M265" s="370"/>
      <c r="N265" s="370"/>
      <c r="O265" s="370"/>
      <c r="P265" s="370"/>
      <c r="Q265" s="370"/>
      <c r="R265" s="370"/>
      <c r="S265" s="370"/>
      <c r="T265" s="370"/>
      <c r="U265" s="370"/>
      <c r="V265" s="370"/>
      <c r="W265" s="370"/>
      <c r="X265" s="370"/>
      <c r="Y265" s="370"/>
      <c r="Z265" s="370"/>
      <c r="AA265" s="65"/>
      <c r="AB265" s="65"/>
      <c r="AC265" s="82"/>
    </row>
    <row r="266" spans="1:68" ht="14.25" customHeight="1" x14ac:dyDescent="0.25">
      <c r="A266" s="371" t="s">
        <v>82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371"/>
      <c r="Z266" s="371"/>
      <c r="AA266" s="66"/>
      <c r="AB266" s="66"/>
      <c r="AC266" s="83"/>
    </row>
    <row r="267" spans="1:68" ht="27" customHeight="1" x14ac:dyDescent="0.25">
      <c r="A267" s="63" t="s">
        <v>377</v>
      </c>
      <c r="B267" s="63" t="s">
        <v>378</v>
      </c>
      <c r="C267" s="36">
        <v>4301071014</v>
      </c>
      <c r="D267" s="372">
        <v>4640242181264</v>
      </c>
      <c r="E267" s="372"/>
      <c r="F267" s="62">
        <v>0.7</v>
      </c>
      <c r="G267" s="37">
        <v>10</v>
      </c>
      <c r="H267" s="62">
        <v>7</v>
      </c>
      <c r="I267" s="62">
        <v>7.28</v>
      </c>
      <c r="J267" s="37">
        <v>84</v>
      </c>
      <c r="K267" s="37" t="s">
        <v>87</v>
      </c>
      <c r="L267" s="37" t="s">
        <v>118</v>
      </c>
      <c r="M267" s="38" t="s">
        <v>86</v>
      </c>
      <c r="N267" s="38"/>
      <c r="O267" s="37">
        <v>180</v>
      </c>
      <c r="P267" s="464" t="s">
        <v>379</v>
      </c>
      <c r="Q267" s="374"/>
      <c r="R267" s="374"/>
      <c r="S267" s="374"/>
      <c r="T267" s="37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7" t="s">
        <v>380</v>
      </c>
      <c r="AG267" s="81"/>
      <c r="AJ267" s="87" t="s">
        <v>119</v>
      </c>
      <c r="AK267" s="87">
        <v>12</v>
      </c>
      <c r="BB267" s="258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381</v>
      </c>
      <c r="B268" s="63" t="s">
        <v>382</v>
      </c>
      <c r="C268" s="36">
        <v>4301071021</v>
      </c>
      <c r="D268" s="372">
        <v>4640242181325</v>
      </c>
      <c r="E268" s="372"/>
      <c r="F268" s="62">
        <v>0.7</v>
      </c>
      <c r="G268" s="37">
        <v>10</v>
      </c>
      <c r="H268" s="62">
        <v>7</v>
      </c>
      <c r="I268" s="62">
        <v>7.28</v>
      </c>
      <c r="J268" s="37">
        <v>84</v>
      </c>
      <c r="K268" s="37" t="s">
        <v>87</v>
      </c>
      <c r="L268" s="37" t="s">
        <v>118</v>
      </c>
      <c r="M268" s="38" t="s">
        <v>86</v>
      </c>
      <c r="N268" s="38"/>
      <c r="O268" s="37">
        <v>180</v>
      </c>
      <c r="P268" s="465" t="s">
        <v>383</v>
      </c>
      <c r="Q268" s="374"/>
      <c r="R268" s="374"/>
      <c r="S268" s="374"/>
      <c r="T268" s="375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9" t="s">
        <v>380</v>
      </c>
      <c r="AG268" s="81"/>
      <c r="AJ268" s="87" t="s">
        <v>119</v>
      </c>
      <c r="AK268" s="87">
        <v>12</v>
      </c>
      <c r="BB268" s="260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384</v>
      </c>
      <c r="B269" s="63" t="s">
        <v>385</v>
      </c>
      <c r="C269" s="36">
        <v>4301070993</v>
      </c>
      <c r="D269" s="372">
        <v>4640242180670</v>
      </c>
      <c r="E269" s="372"/>
      <c r="F269" s="62">
        <v>1</v>
      </c>
      <c r="G269" s="37">
        <v>6</v>
      </c>
      <c r="H269" s="62">
        <v>6</v>
      </c>
      <c r="I269" s="62">
        <v>6.23</v>
      </c>
      <c r="J269" s="37">
        <v>84</v>
      </c>
      <c r="K269" s="37" t="s">
        <v>87</v>
      </c>
      <c r="L269" s="37" t="s">
        <v>118</v>
      </c>
      <c r="M269" s="38" t="s">
        <v>86</v>
      </c>
      <c r="N269" s="38"/>
      <c r="O269" s="37">
        <v>180</v>
      </c>
      <c r="P269" s="466" t="s">
        <v>386</v>
      </c>
      <c r="Q269" s="374"/>
      <c r="R269" s="374"/>
      <c r="S269" s="374"/>
      <c r="T269" s="375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61" t="s">
        <v>387</v>
      </c>
      <c r="AG269" s="81"/>
      <c r="AJ269" s="87" t="s">
        <v>119</v>
      </c>
      <c r="AK269" s="87">
        <v>12</v>
      </c>
      <c r="BB269" s="262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79"/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80"/>
      <c r="P270" s="376" t="s">
        <v>40</v>
      </c>
      <c r="Q270" s="377"/>
      <c r="R270" s="377"/>
      <c r="S270" s="377"/>
      <c r="T270" s="377"/>
      <c r="U270" s="377"/>
      <c r="V270" s="378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80"/>
      <c r="P271" s="376" t="s">
        <v>40</v>
      </c>
      <c r="Q271" s="377"/>
      <c r="R271" s="377"/>
      <c r="S271" s="377"/>
      <c r="T271" s="377"/>
      <c r="U271" s="377"/>
      <c r="V271" s="378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71" t="s">
        <v>91</v>
      </c>
      <c r="B272" s="371"/>
      <c r="C272" s="371"/>
      <c r="D272" s="371"/>
      <c r="E272" s="371"/>
      <c r="F272" s="371"/>
      <c r="G272" s="371"/>
      <c r="H272" s="371"/>
      <c r="I272" s="371"/>
      <c r="J272" s="371"/>
      <c r="K272" s="371"/>
      <c r="L272" s="371"/>
      <c r="M272" s="371"/>
      <c r="N272" s="371"/>
      <c r="O272" s="371"/>
      <c r="P272" s="371"/>
      <c r="Q272" s="371"/>
      <c r="R272" s="371"/>
      <c r="S272" s="371"/>
      <c r="T272" s="371"/>
      <c r="U272" s="371"/>
      <c r="V272" s="371"/>
      <c r="W272" s="371"/>
      <c r="X272" s="371"/>
      <c r="Y272" s="371"/>
      <c r="Z272" s="371"/>
      <c r="AA272" s="66"/>
      <c r="AB272" s="66"/>
      <c r="AC272" s="83"/>
    </row>
    <row r="273" spans="1:68" ht="27" customHeight="1" x14ac:dyDescent="0.25">
      <c r="A273" s="63" t="s">
        <v>388</v>
      </c>
      <c r="B273" s="63" t="s">
        <v>389</v>
      </c>
      <c r="C273" s="36">
        <v>4301132080</v>
      </c>
      <c r="D273" s="372">
        <v>4640242180397</v>
      </c>
      <c r="E273" s="372"/>
      <c r="F273" s="62">
        <v>1</v>
      </c>
      <c r="G273" s="37">
        <v>6</v>
      </c>
      <c r="H273" s="62">
        <v>6</v>
      </c>
      <c r="I273" s="62">
        <v>6.26</v>
      </c>
      <c r="J273" s="37">
        <v>84</v>
      </c>
      <c r="K273" s="37" t="s">
        <v>87</v>
      </c>
      <c r="L273" s="37" t="s">
        <v>113</v>
      </c>
      <c r="M273" s="38" t="s">
        <v>86</v>
      </c>
      <c r="N273" s="38"/>
      <c r="O273" s="37">
        <v>180</v>
      </c>
      <c r="P273" s="46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74"/>
      <c r="R273" s="374"/>
      <c r="S273" s="374"/>
      <c r="T273" s="375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IFERROR(IF(X273="","",X273*0.0155),"")</f>
        <v>0</v>
      </c>
      <c r="AA273" s="68" t="s">
        <v>46</v>
      </c>
      <c r="AB273" s="69" t="s">
        <v>46</v>
      </c>
      <c r="AC273" s="263" t="s">
        <v>390</v>
      </c>
      <c r="AG273" s="81"/>
      <c r="AJ273" s="87" t="s">
        <v>114</v>
      </c>
      <c r="AK273" s="87">
        <v>84</v>
      </c>
      <c r="BB273" s="26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x14ac:dyDescent="0.2">
      <c r="A274" s="379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80"/>
      <c r="P274" s="376" t="s">
        <v>40</v>
      </c>
      <c r="Q274" s="377"/>
      <c r="R274" s="377"/>
      <c r="S274" s="377"/>
      <c r="T274" s="377"/>
      <c r="U274" s="377"/>
      <c r="V274" s="378"/>
      <c r="W274" s="42" t="s">
        <v>39</v>
      </c>
      <c r="X274" s="43">
        <f>IFERROR(SUM(X273:X273),"0")</f>
        <v>0</v>
      </c>
      <c r="Y274" s="43">
        <f>IFERROR(SUM(Y273:Y273),"0")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79"/>
      <c r="O275" s="380"/>
      <c r="P275" s="376" t="s">
        <v>40</v>
      </c>
      <c r="Q275" s="377"/>
      <c r="R275" s="377"/>
      <c r="S275" s="377"/>
      <c r="T275" s="377"/>
      <c r="U275" s="377"/>
      <c r="V275" s="378"/>
      <c r="W275" s="42" t="s">
        <v>0</v>
      </c>
      <c r="X275" s="43">
        <f>IFERROR(SUMPRODUCT(X273:X273*H273:H273),"0")</f>
        <v>0</v>
      </c>
      <c r="Y275" s="43">
        <f>IFERROR(SUMPRODUCT(Y273:Y273*H273:H273),"0")</f>
        <v>0</v>
      </c>
      <c r="Z275" s="42"/>
      <c r="AA275" s="67"/>
      <c r="AB275" s="67"/>
      <c r="AC275" s="67"/>
    </row>
    <row r="276" spans="1:68" ht="14.25" customHeight="1" x14ac:dyDescent="0.25">
      <c r="A276" s="371" t="s">
        <v>135</v>
      </c>
      <c r="B276" s="371"/>
      <c r="C276" s="371"/>
      <c r="D276" s="371"/>
      <c r="E276" s="371"/>
      <c r="F276" s="371"/>
      <c r="G276" s="371"/>
      <c r="H276" s="371"/>
      <c r="I276" s="371"/>
      <c r="J276" s="371"/>
      <c r="K276" s="371"/>
      <c r="L276" s="371"/>
      <c r="M276" s="371"/>
      <c r="N276" s="371"/>
      <c r="O276" s="371"/>
      <c r="P276" s="371"/>
      <c r="Q276" s="371"/>
      <c r="R276" s="371"/>
      <c r="S276" s="371"/>
      <c r="T276" s="371"/>
      <c r="U276" s="371"/>
      <c r="V276" s="371"/>
      <c r="W276" s="371"/>
      <c r="X276" s="371"/>
      <c r="Y276" s="371"/>
      <c r="Z276" s="371"/>
      <c r="AA276" s="66"/>
      <c r="AB276" s="66"/>
      <c r="AC276" s="83"/>
    </row>
    <row r="277" spans="1:68" ht="27" customHeight="1" x14ac:dyDescent="0.25">
      <c r="A277" s="63" t="s">
        <v>391</v>
      </c>
      <c r="B277" s="63" t="s">
        <v>392</v>
      </c>
      <c r="C277" s="36">
        <v>4301136051</v>
      </c>
      <c r="D277" s="372">
        <v>4640242180304</v>
      </c>
      <c r="E277" s="372"/>
      <c r="F277" s="62">
        <v>2.7</v>
      </c>
      <c r="G277" s="37">
        <v>1</v>
      </c>
      <c r="H277" s="62">
        <v>2.7</v>
      </c>
      <c r="I277" s="62">
        <v>2.8906000000000001</v>
      </c>
      <c r="J277" s="37">
        <v>126</v>
      </c>
      <c r="K277" s="37" t="s">
        <v>96</v>
      </c>
      <c r="L277" s="37" t="s">
        <v>118</v>
      </c>
      <c r="M277" s="38" t="s">
        <v>86</v>
      </c>
      <c r="N277" s="38"/>
      <c r="O277" s="37">
        <v>180</v>
      </c>
      <c r="P277" s="468" t="s">
        <v>393</v>
      </c>
      <c r="Q277" s="374"/>
      <c r="R277" s="374"/>
      <c r="S277" s="374"/>
      <c r="T277" s="375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5" t="s">
        <v>394</v>
      </c>
      <c r="AG277" s="81"/>
      <c r="AJ277" s="87" t="s">
        <v>119</v>
      </c>
      <c r="AK277" s="87">
        <v>14</v>
      </c>
      <c r="BB277" s="266" t="s">
        <v>95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395</v>
      </c>
      <c r="B278" s="63" t="s">
        <v>396</v>
      </c>
      <c r="C278" s="36">
        <v>4301136052</v>
      </c>
      <c r="D278" s="372">
        <v>4640242180410</v>
      </c>
      <c r="E278" s="372"/>
      <c r="F278" s="62">
        <v>2.2400000000000002</v>
      </c>
      <c r="G278" s="37">
        <v>1</v>
      </c>
      <c r="H278" s="62">
        <v>2.2400000000000002</v>
      </c>
      <c r="I278" s="62">
        <v>2.4319999999999999</v>
      </c>
      <c r="J278" s="37">
        <v>126</v>
      </c>
      <c r="K278" s="37" t="s">
        <v>96</v>
      </c>
      <c r="L278" s="37" t="s">
        <v>118</v>
      </c>
      <c r="M278" s="38" t="s">
        <v>86</v>
      </c>
      <c r="N278" s="38"/>
      <c r="O278" s="37">
        <v>180</v>
      </c>
      <c r="P278" s="46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74"/>
      <c r="R278" s="374"/>
      <c r="S278" s="374"/>
      <c r="T278" s="375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IFERROR(IF(X278="","",X278*0.00936),"")</f>
        <v>0</v>
      </c>
      <c r="AA278" s="68" t="s">
        <v>46</v>
      </c>
      <c r="AB278" s="69" t="s">
        <v>46</v>
      </c>
      <c r="AC278" s="267" t="s">
        <v>394</v>
      </c>
      <c r="AG278" s="81"/>
      <c r="AJ278" s="87" t="s">
        <v>119</v>
      </c>
      <c r="AK278" s="87">
        <v>14</v>
      </c>
      <c r="BB278" s="268" t="s">
        <v>95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80"/>
      <c r="P279" s="376" t="s">
        <v>40</v>
      </c>
      <c r="Q279" s="377"/>
      <c r="R279" s="377"/>
      <c r="S279" s="377"/>
      <c r="T279" s="377"/>
      <c r="U279" s="377"/>
      <c r="V279" s="378"/>
      <c r="W279" s="42" t="s">
        <v>39</v>
      </c>
      <c r="X279" s="43">
        <f>IFERROR(SUM(X277:X278),"0")</f>
        <v>0</v>
      </c>
      <c r="Y279" s="43">
        <f>IFERROR(SUM(Y277:Y278),"0")</f>
        <v>0</v>
      </c>
      <c r="Z279" s="43">
        <f>IFERROR(IF(Z277="",0,Z277),"0")+IFERROR(IF(Z278="",0,Z278),"0")</f>
        <v>0</v>
      </c>
      <c r="AA279" s="67"/>
      <c r="AB279" s="67"/>
      <c r="AC279" s="67"/>
    </row>
    <row r="280" spans="1:68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79"/>
      <c r="O280" s="380"/>
      <c r="P280" s="376" t="s">
        <v>40</v>
      </c>
      <c r="Q280" s="377"/>
      <c r="R280" s="377"/>
      <c r="S280" s="377"/>
      <c r="T280" s="377"/>
      <c r="U280" s="377"/>
      <c r="V280" s="378"/>
      <c r="W280" s="42" t="s">
        <v>0</v>
      </c>
      <c r="X280" s="43">
        <f>IFERROR(SUMPRODUCT(X277:X278*H277:H278),"0")</f>
        <v>0</v>
      </c>
      <c r="Y280" s="43">
        <f>IFERROR(SUMPRODUCT(Y277:Y278*H277:H278),"0")</f>
        <v>0</v>
      </c>
      <c r="Z280" s="42"/>
      <c r="AA280" s="67"/>
      <c r="AB280" s="67"/>
      <c r="AC280" s="67"/>
    </row>
    <row r="281" spans="1:68" ht="14.25" customHeight="1" x14ac:dyDescent="0.25">
      <c r="A281" s="371" t="s">
        <v>141</v>
      </c>
      <c r="B281" s="371"/>
      <c r="C281" s="371"/>
      <c r="D281" s="371"/>
      <c r="E281" s="371"/>
      <c r="F281" s="371"/>
      <c r="G281" s="371"/>
      <c r="H281" s="371"/>
      <c r="I281" s="371"/>
      <c r="J281" s="371"/>
      <c r="K281" s="371"/>
      <c r="L281" s="371"/>
      <c r="M281" s="371"/>
      <c r="N281" s="371"/>
      <c r="O281" s="371"/>
      <c r="P281" s="371"/>
      <c r="Q281" s="371"/>
      <c r="R281" s="371"/>
      <c r="S281" s="371"/>
      <c r="T281" s="371"/>
      <c r="U281" s="371"/>
      <c r="V281" s="371"/>
      <c r="W281" s="371"/>
      <c r="X281" s="371"/>
      <c r="Y281" s="371"/>
      <c r="Z281" s="371"/>
      <c r="AA281" s="66"/>
      <c r="AB281" s="66"/>
      <c r="AC281" s="83"/>
    </row>
    <row r="282" spans="1:68" ht="37.5" customHeight="1" x14ac:dyDescent="0.25">
      <c r="A282" s="63" t="s">
        <v>397</v>
      </c>
      <c r="B282" s="63" t="s">
        <v>398</v>
      </c>
      <c r="C282" s="36">
        <v>4301135504</v>
      </c>
      <c r="D282" s="372">
        <v>4640242181554</v>
      </c>
      <c r="E282" s="372"/>
      <c r="F282" s="62">
        <v>3</v>
      </c>
      <c r="G282" s="37">
        <v>1</v>
      </c>
      <c r="H282" s="62">
        <v>3</v>
      </c>
      <c r="I282" s="62">
        <v>3.1920000000000002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470" t="s">
        <v>399</v>
      </c>
      <c r="Q282" s="374"/>
      <c r="R282" s="374"/>
      <c r="S282" s="374"/>
      <c r="T282" s="37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ref="Y282:Y297" si="18">IFERROR(IF(X282="","",X282),"")</f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69" t="s">
        <v>400</v>
      </c>
      <c r="AG282" s="81"/>
      <c r="AJ282" s="87" t="s">
        <v>89</v>
      </c>
      <c r="AK282" s="87">
        <v>1</v>
      </c>
      <c r="BB282" s="270" t="s">
        <v>95</v>
      </c>
      <c r="BM282" s="81">
        <f t="shared" ref="BM282:BM297" si="19">IFERROR(X282*I282,"0")</f>
        <v>0</v>
      </c>
      <c r="BN282" s="81">
        <f t="shared" ref="BN282:BN297" si="20">IFERROR(Y282*I282,"0")</f>
        <v>0</v>
      </c>
      <c r="BO282" s="81">
        <f t="shared" ref="BO282:BO297" si="21">IFERROR(X282/J282,"0")</f>
        <v>0</v>
      </c>
      <c r="BP282" s="81">
        <f t="shared" ref="BP282:BP297" si="22">IFERROR(Y282/J282,"0")</f>
        <v>0</v>
      </c>
    </row>
    <row r="283" spans="1:68" ht="27" customHeight="1" x14ac:dyDescent="0.25">
      <c r="A283" s="63" t="s">
        <v>401</v>
      </c>
      <c r="B283" s="63" t="s">
        <v>402</v>
      </c>
      <c r="C283" s="36">
        <v>4301135518</v>
      </c>
      <c r="D283" s="372">
        <v>4640242181561</v>
      </c>
      <c r="E283" s="372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96</v>
      </c>
      <c r="L283" s="37" t="s">
        <v>118</v>
      </c>
      <c r="M283" s="38" t="s">
        <v>86</v>
      </c>
      <c r="N283" s="38"/>
      <c r="O283" s="37">
        <v>180</v>
      </c>
      <c r="P283" s="471" t="s">
        <v>403</v>
      </c>
      <c r="Q283" s="374"/>
      <c r="R283" s="374"/>
      <c r="S283" s="374"/>
      <c r="T283" s="37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>IFERROR(IF(X283="","",X283*0.00936),"")</f>
        <v>0</v>
      </c>
      <c r="AA283" s="68" t="s">
        <v>46</v>
      </c>
      <c r="AB283" s="69" t="s">
        <v>46</v>
      </c>
      <c r="AC283" s="271" t="s">
        <v>404</v>
      </c>
      <c r="AG283" s="81"/>
      <c r="AJ283" s="87" t="s">
        <v>119</v>
      </c>
      <c r="AK283" s="87">
        <v>14</v>
      </c>
      <c r="BB283" s="272" t="s">
        <v>95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405</v>
      </c>
      <c r="B284" s="63" t="s">
        <v>406</v>
      </c>
      <c r="C284" s="36">
        <v>4301135374</v>
      </c>
      <c r="D284" s="372">
        <v>4640242181424</v>
      </c>
      <c r="E284" s="372"/>
      <c r="F284" s="62">
        <v>5.5</v>
      </c>
      <c r="G284" s="37">
        <v>1</v>
      </c>
      <c r="H284" s="62">
        <v>5.5</v>
      </c>
      <c r="I284" s="62">
        <v>5.7350000000000003</v>
      </c>
      <c r="J284" s="37">
        <v>84</v>
      </c>
      <c r="K284" s="37" t="s">
        <v>87</v>
      </c>
      <c r="L284" s="37" t="s">
        <v>118</v>
      </c>
      <c r="M284" s="38" t="s">
        <v>86</v>
      </c>
      <c r="N284" s="38"/>
      <c r="O284" s="37">
        <v>180</v>
      </c>
      <c r="P284" s="4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374"/>
      <c r="R284" s="374"/>
      <c r="S284" s="374"/>
      <c r="T284" s="375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>IFERROR(IF(X284="","",X284*0.0155),"")</f>
        <v>0</v>
      </c>
      <c r="AA284" s="68" t="s">
        <v>46</v>
      </c>
      <c r="AB284" s="69" t="s">
        <v>46</v>
      </c>
      <c r="AC284" s="273" t="s">
        <v>400</v>
      </c>
      <c r="AG284" s="81"/>
      <c r="AJ284" s="87" t="s">
        <v>119</v>
      </c>
      <c r="AK284" s="87">
        <v>12</v>
      </c>
      <c r="BB284" s="274" t="s">
        <v>95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37.5" customHeight="1" x14ac:dyDescent="0.25">
      <c r="A285" s="63" t="s">
        <v>407</v>
      </c>
      <c r="B285" s="63" t="s">
        <v>408</v>
      </c>
      <c r="C285" s="36">
        <v>4301135552</v>
      </c>
      <c r="D285" s="372">
        <v>4640242181431</v>
      </c>
      <c r="E285" s="372"/>
      <c r="F285" s="62">
        <v>3.5</v>
      </c>
      <c r="G285" s="37">
        <v>1</v>
      </c>
      <c r="H285" s="62">
        <v>3.5</v>
      </c>
      <c r="I285" s="62">
        <v>3.6920000000000002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473" t="s">
        <v>409</v>
      </c>
      <c r="Q285" s="374"/>
      <c r="R285" s="374"/>
      <c r="S285" s="374"/>
      <c r="T285" s="375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ref="Z285:Z291" si="23">IFERROR(IF(X285="","",X285*0.00936),"")</f>
        <v>0</v>
      </c>
      <c r="AA285" s="68" t="s">
        <v>46</v>
      </c>
      <c r="AB285" s="69" t="s">
        <v>46</v>
      </c>
      <c r="AC285" s="275" t="s">
        <v>410</v>
      </c>
      <c r="AG285" s="81"/>
      <c r="AJ285" s="87" t="s">
        <v>89</v>
      </c>
      <c r="AK285" s="87">
        <v>1</v>
      </c>
      <c r="BB285" s="276" t="s">
        <v>95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411</v>
      </c>
      <c r="B286" s="63" t="s">
        <v>412</v>
      </c>
      <c r="C286" s="36">
        <v>4301135405</v>
      </c>
      <c r="D286" s="372">
        <v>4640242181523</v>
      </c>
      <c r="E286" s="372"/>
      <c r="F286" s="62">
        <v>3</v>
      </c>
      <c r="G286" s="37">
        <v>1</v>
      </c>
      <c r="H286" s="62">
        <v>3</v>
      </c>
      <c r="I286" s="62">
        <v>3.1920000000000002</v>
      </c>
      <c r="J286" s="37">
        <v>126</v>
      </c>
      <c r="K286" s="37" t="s">
        <v>96</v>
      </c>
      <c r="L286" s="37" t="s">
        <v>118</v>
      </c>
      <c r="M286" s="38" t="s">
        <v>86</v>
      </c>
      <c r="N286" s="38"/>
      <c r="O286" s="37">
        <v>180</v>
      </c>
      <c r="P286" s="47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374"/>
      <c r="R286" s="374"/>
      <c r="S286" s="374"/>
      <c r="T286" s="375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77" t="s">
        <v>404</v>
      </c>
      <c r="AG286" s="81"/>
      <c r="AJ286" s="87" t="s">
        <v>119</v>
      </c>
      <c r="AK286" s="87">
        <v>14</v>
      </c>
      <c r="BB286" s="278" t="s">
        <v>95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413</v>
      </c>
      <c r="B287" s="63" t="s">
        <v>414</v>
      </c>
      <c r="C287" s="36">
        <v>4301135375</v>
      </c>
      <c r="D287" s="372">
        <v>4640242181486</v>
      </c>
      <c r="E287" s="372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118</v>
      </c>
      <c r="M287" s="38" t="s">
        <v>86</v>
      </c>
      <c r="N287" s="38"/>
      <c r="O287" s="37">
        <v>180</v>
      </c>
      <c r="P287" s="47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74"/>
      <c r="R287" s="374"/>
      <c r="S287" s="374"/>
      <c r="T287" s="375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79" t="s">
        <v>400</v>
      </c>
      <c r="AG287" s="81"/>
      <c r="AJ287" s="87" t="s">
        <v>119</v>
      </c>
      <c r="AK287" s="87">
        <v>14</v>
      </c>
      <c r="BB287" s="280" t="s">
        <v>95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37.5" customHeight="1" x14ac:dyDescent="0.25">
      <c r="A288" s="63" t="s">
        <v>415</v>
      </c>
      <c r="B288" s="63" t="s">
        <v>416</v>
      </c>
      <c r="C288" s="36">
        <v>4301135402</v>
      </c>
      <c r="D288" s="372">
        <v>4640242181493</v>
      </c>
      <c r="E288" s="372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88</v>
      </c>
      <c r="M288" s="38" t="s">
        <v>86</v>
      </c>
      <c r="N288" s="38"/>
      <c r="O288" s="37">
        <v>180</v>
      </c>
      <c r="P288" s="476" t="s">
        <v>417</v>
      </c>
      <c r="Q288" s="374"/>
      <c r="R288" s="374"/>
      <c r="S288" s="374"/>
      <c r="T288" s="375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81" t="s">
        <v>400</v>
      </c>
      <c r="AG288" s="81"/>
      <c r="AJ288" s="87" t="s">
        <v>89</v>
      </c>
      <c r="AK288" s="87">
        <v>1</v>
      </c>
      <c r="BB288" s="282" t="s">
        <v>95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37.5" customHeight="1" x14ac:dyDescent="0.25">
      <c r="A289" s="63" t="s">
        <v>418</v>
      </c>
      <c r="B289" s="63" t="s">
        <v>419</v>
      </c>
      <c r="C289" s="36">
        <v>4301135403</v>
      </c>
      <c r="D289" s="372">
        <v>4640242181509</v>
      </c>
      <c r="E289" s="372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118</v>
      </c>
      <c r="M289" s="38" t="s">
        <v>86</v>
      </c>
      <c r="N289" s="38"/>
      <c r="O289" s="37">
        <v>180</v>
      </c>
      <c r="P289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74"/>
      <c r="R289" s="374"/>
      <c r="S289" s="374"/>
      <c r="T289" s="375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283" t="s">
        <v>400</v>
      </c>
      <c r="AG289" s="81"/>
      <c r="AJ289" s="87" t="s">
        <v>119</v>
      </c>
      <c r="AK289" s="87">
        <v>14</v>
      </c>
      <c r="BB289" s="284" t="s">
        <v>95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420</v>
      </c>
      <c r="B290" s="63" t="s">
        <v>421</v>
      </c>
      <c r="C290" s="36">
        <v>4301135304</v>
      </c>
      <c r="D290" s="372">
        <v>4640242181240</v>
      </c>
      <c r="E290" s="372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96</v>
      </c>
      <c r="L290" s="37" t="s">
        <v>118</v>
      </c>
      <c r="M290" s="38" t="s">
        <v>86</v>
      </c>
      <c r="N290" s="38"/>
      <c r="O290" s="37">
        <v>180</v>
      </c>
      <c r="P290" s="478" t="s">
        <v>422</v>
      </c>
      <c r="Q290" s="374"/>
      <c r="R290" s="374"/>
      <c r="S290" s="374"/>
      <c r="T290" s="375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 t="shared" si="23"/>
        <v>0</v>
      </c>
      <c r="AA290" s="68" t="s">
        <v>46</v>
      </c>
      <c r="AB290" s="69" t="s">
        <v>46</v>
      </c>
      <c r="AC290" s="285" t="s">
        <v>400</v>
      </c>
      <c r="AG290" s="81"/>
      <c r="AJ290" s="87" t="s">
        <v>119</v>
      </c>
      <c r="AK290" s="87">
        <v>14</v>
      </c>
      <c r="BB290" s="286" t="s">
        <v>95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423</v>
      </c>
      <c r="B291" s="63" t="s">
        <v>424</v>
      </c>
      <c r="C291" s="36">
        <v>4301135610</v>
      </c>
      <c r="D291" s="372">
        <v>4640242181318</v>
      </c>
      <c r="E291" s="372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96</v>
      </c>
      <c r="L291" s="37" t="s">
        <v>118</v>
      </c>
      <c r="M291" s="38" t="s">
        <v>86</v>
      </c>
      <c r="N291" s="38"/>
      <c r="O291" s="37">
        <v>180</v>
      </c>
      <c r="P291" s="479" t="s">
        <v>425</v>
      </c>
      <c r="Q291" s="374"/>
      <c r="R291" s="374"/>
      <c r="S291" s="374"/>
      <c r="T291" s="375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 t="shared" si="23"/>
        <v>0</v>
      </c>
      <c r="AA291" s="68" t="s">
        <v>46</v>
      </c>
      <c r="AB291" s="69" t="s">
        <v>46</v>
      </c>
      <c r="AC291" s="287" t="s">
        <v>404</v>
      </c>
      <c r="AG291" s="81"/>
      <c r="AJ291" s="87" t="s">
        <v>119</v>
      </c>
      <c r="AK291" s="87">
        <v>14</v>
      </c>
      <c r="BB291" s="288" t="s">
        <v>95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426</v>
      </c>
      <c r="B292" s="63" t="s">
        <v>427</v>
      </c>
      <c r="C292" s="36">
        <v>4301135306</v>
      </c>
      <c r="D292" s="372">
        <v>4640242181387</v>
      </c>
      <c r="E292" s="372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153</v>
      </c>
      <c r="L292" s="37" t="s">
        <v>118</v>
      </c>
      <c r="M292" s="38" t="s">
        <v>86</v>
      </c>
      <c r="N292" s="38"/>
      <c r="O292" s="37">
        <v>180</v>
      </c>
      <c r="P292" s="480" t="s">
        <v>428</v>
      </c>
      <c r="Q292" s="374"/>
      <c r="R292" s="374"/>
      <c r="S292" s="374"/>
      <c r="T292" s="375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89" t="s">
        <v>400</v>
      </c>
      <c r="AG292" s="81"/>
      <c r="AJ292" s="87" t="s">
        <v>119</v>
      </c>
      <c r="AK292" s="87">
        <v>18</v>
      </c>
      <c r="BB292" s="290" t="s">
        <v>95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429</v>
      </c>
      <c r="B293" s="63" t="s">
        <v>430</v>
      </c>
      <c r="C293" s="36">
        <v>4301135305</v>
      </c>
      <c r="D293" s="372">
        <v>4640242181394</v>
      </c>
      <c r="E293" s="372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153</v>
      </c>
      <c r="L293" s="37" t="s">
        <v>118</v>
      </c>
      <c r="M293" s="38" t="s">
        <v>86</v>
      </c>
      <c r="N293" s="38"/>
      <c r="O293" s="37">
        <v>180</v>
      </c>
      <c r="P293" s="481" t="s">
        <v>431</v>
      </c>
      <c r="Q293" s="374"/>
      <c r="R293" s="374"/>
      <c r="S293" s="374"/>
      <c r="T293" s="375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91" t="s">
        <v>400</v>
      </c>
      <c r="AG293" s="81"/>
      <c r="AJ293" s="87" t="s">
        <v>119</v>
      </c>
      <c r="AK293" s="87">
        <v>18</v>
      </c>
      <c r="BB293" s="292" t="s">
        <v>95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432</v>
      </c>
      <c r="B294" s="63" t="s">
        <v>433</v>
      </c>
      <c r="C294" s="36">
        <v>4301135309</v>
      </c>
      <c r="D294" s="372">
        <v>4640242181332</v>
      </c>
      <c r="E294" s="372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153</v>
      </c>
      <c r="L294" s="37" t="s">
        <v>88</v>
      </c>
      <c r="M294" s="38" t="s">
        <v>86</v>
      </c>
      <c r="N294" s="38"/>
      <c r="O294" s="37">
        <v>180</v>
      </c>
      <c r="P294" s="482" t="s">
        <v>434</v>
      </c>
      <c r="Q294" s="374"/>
      <c r="R294" s="374"/>
      <c r="S294" s="374"/>
      <c r="T294" s="375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3" t="s">
        <v>400</v>
      </c>
      <c r="AG294" s="81"/>
      <c r="AJ294" s="87" t="s">
        <v>89</v>
      </c>
      <c r="AK294" s="87">
        <v>1</v>
      </c>
      <c r="BB294" s="294" t="s">
        <v>95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435</v>
      </c>
      <c r="B295" s="63" t="s">
        <v>436</v>
      </c>
      <c r="C295" s="36">
        <v>4301135308</v>
      </c>
      <c r="D295" s="372">
        <v>4640242181349</v>
      </c>
      <c r="E295" s="372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153</v>
      </c>
      <c r="L295" s="37" t="s">
        <v>118</v>
      </c>
      <c r="M295" s="38" t="s">
        <v>86</v>
      </c>
      <c r="N295" s="38"/>
      <c r="O295" s="37">
        <v>180</v>
      </c>
      <c r="P295" s="483" t="s">
        <v>437</v>
      </c>
      <c r="Q295" s="374"/>
      <c r="R295" s="374"/>
      <c r="S295" s="374"/>
      <c r="T295" s="375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295" t="s">
        <v>400</v>
      </c>
      <c r="AG295" s="81"/>
      <c r="AJ295" s="87" t="s">
        <v>119</v>
      </c>
      <c r="AK295" s="87">
        <v>18</v>
      </c>
      <c r="BB295" s="296" t="s">
        <v>95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438</v>
      </c>
      <c r="B296" s="63" t="s">
        <v>439</v>
      </c>
      <c r="C296" s="36">
        <v>4301135307</v>
      </c>
      <c r="D296" s="372">
        <v>4640242181370</v>
      </c>
      <c r="E296" s="372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153</v>
      </c>
      <c r="L296" s="37" t="s">
        <v>88</v>
      </c>
      <c r="M296" s="38" t="s">
        <v>86</v>
      </c>
      <c r="N296" s="38"/>
      <c r="O296" s="37">
        <v>180</v>
      </c>
      <c r="P296" s="484" t="s">
        <v>440</v>
      </c>
      <c r="Q296" s="374"/>
      <c r="R296" s="374"/>
      <c r="S296" s="374"/>
      <c r="T296" s="375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297" t="s">
        <v>441</v>
      </c>
      <c r="AG296" s="81"/>
      <c r="AJ296" s="87" t="s">
        <v>89</v>
      </c>
      <c r="AK296" s="87">
        <v>1</v>
      </c>
      <c r="BB296" s="298" t="s">
        <v>95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442</v>
      </c>
      <c r="B297" s="63" t="s">
        <v>443</v>
      </c>
      <c r="C297" s="36">
        <v>4301135198</v>
      </c>
      <c r="D297" s="372">
        <v>4640242180663</v>
      </c>
      <c r="E297" s="372"/>
      <c r="F297" s="62">
        <v>0.9</v>
      </c>
      <c r="G297" s="37">
        <v>4</v>
      </c>
      <c r="H297" s="62">
        <v>3.6</v>
      </c>
      <c r="I297" s="62">
        <v>3.83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485" t="s">
        <v>444</v>
      </c>
      <c r="Q297" s="374"/>
      <c r="R297" s="374"/>
      <c r="S297" s="374"/>
      <c r="T297" s="37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9" t="s">
        <v>445</v>
      </c>
      <c r="AG297" s="81"/>
      <c r="AJ297" s="87" t="s">
        <v>89</v>
      </c>
      <c r="AK297" s="87">
        <v>1</v>
      </c>
      <c r="BB297" s="300" t="s">
        <v>95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80"/>
      <c r="P298" s="376" t="s">
        <v>40</v>
      </c>
      <c r="Q298" s="377"/>
      <c r="R298" s="377"/>
      <c r="S298" s="377"/>
      <c r="T298" s="377"/>
      <c r="U298" s="377"/>
      <c r="V298" s="378"/>
      <c r="W298" s="42" t="s">
        <v>39</v>
      </c>
      <c r="X298" s="43">
        <f>IFERROR(SUM(X282:X297),"0")</f>
        <v>0</v>
      </c>
      <c r="Y298" s="43">
        <f>IFERROR(SUM(Y282:Y297),"0")</f>
        <v>0</v>
      </c>
      <c r="Z298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80"/>
      <c r="P299" s="376" t="s">
        <v>40</v>
      </c>
      <c r="Q299" s="377"/>
      <c r="R299" s="377"/>
      <c r="S299" s="377"/>
      <c r="T299" s="377"/>
      <c r="U299" s="377"/>
      <c r="V299" s="378"/>
      <c r="W299" s="42" t="s">
        <v>0</v>
      </c>
      <c r="X299" s="43">
        <f>IFERROR(SUMPRODUCT(X282:X297*H282:H297),"0")</f>
        <v>0</v>
      </c>
      <c r="Y299" s="43">
        <f>IFERROR(SUMPRODUCT(Y282:Y297*H282:H297),"0")</f>
        <v>0</v>
      </c>
      <c r="Z299" s="42"/>
      <c r="AA299" s="67"/>
      <c r="AB299" s="67"/>
      <c r="AC299" s="67"/>
    </row>
    <row r="300" spans="1:68" ht="15" customHeight="1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489"/>
      <c r="P300" s="486" t="s">
        <v>33</v>
      </c>
      <c r="Q300" s="487"/>
      <c r="R300" s="487"/>
      <c r="S300" s="487"/>
      <c r="T300" s="487"/>
      <c r="U300" s="487"/>
      <c r="V300" s="488"/>
      <c r="W300" s="42" t="s">
        <v>0</v>
      </c>
      <c r="X300" s="43">
        <f>IFERROR(X24+X31+X38+X46+X51+X55+X59+X64+X70+X76+X82+X88+X98+X103+X113+X117+X121+X127+X133+X139+X144+X149+X154+X159+X166+X171+X179+X183+X189+X196+X201+X211+X219+X224+X229+X235+X241+X247+X253+X259+X263+X271+X275+X280+X299,"0")</f>
        <v>0</v>
      </c>
      <c r="Y300" s="43">
        <f>IFERROR(Y24+Y31+Y38+Y46+Y51+Y55+Y59+Y64+Y70+Y76+Y82+Y88+Y98+Y103+Y113+Y117+Y121+Y127+Y133+Y139+Y144+Y149+Y154+Y159+Y166+Y171+Y179+Y183+Y189+Y196+Y201+Y211+Y219+Y224+Y229+Y235+Y241+Y247+Y253+Y259+Y263+Y271+Y275+Y280+Y299,"0")</f>
        <v>0</v>
      </c>
      <c r="Z300" s="42"/>
      <c r="AA300" s="67"/>
      <c r="AB300" s="67"/>
      <c r="AC300" s="67"/>
    </row>
    <row r="301" spans="1:68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489"/>
      <c r="P301" s="486" t="s">
        <v>34</v>
      </c>
      <c r="Q301" s="487"/>
      <c r="R301" s="487"/>
      <c r="S301" s="487"/>
      <c r="T301" s="487"/>
      <c r="U301" s="487"/>
      <c r="V301" s="488"/>
      <c r="W301" s="42" t="s">
        <v>0</v>
      </c>
      <c r="X301" s="43">
        <f>IFERROR(SUM(BM22:BM297),"0")</f>
        <v>0</v>
      </c>
      <c r="Y301" s="43">
        <f>IFERROR(SUM(BN22:BN297),"0")</f>
        <v>0</v>
      </c>
      <c r="Z301" s="42"/>
      <c r="AA301" s="67"/>
      <c r="AB301" s="67"/>
      <c r="AC301" s="67"/>
    </row>
    <row r="302" spans="1:68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489"/>
      <c r="P302" s="486" t="s">
        <v>35</v>
      </c>
      <c r="Q302" s="487"/>
      <c r="R302" s="487"/>
      <c r="S302" s="487"/>
      <c r="T302" s="487"/>
      <c r="U302" s="487"/>
      <c r="V302" s="488"/>
      <c r="W302" s="42" t="s">
        <v>20</v>
      </c>
      <c r="X302" s="44">
        <f>ROUNDUP(SUM(BO22:BO297),0)</f>
        <v>0</v>
      </c>
      <c r="Y302" s="44">
        <f>ROUNDUP(SUM(BP22:BP297),0)</f>
        <v>0</v>
      </c>
      <c r="Z302" s="42"/>
      <c r="AA302" s="67"/>
      <c r="AB302" s="67"/>
      <c r="AC302" s="67"/>
    </row>
    <row r="303" spans="1:68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489"/>
      <c r="P303" s="486" t="s">
        <v>36</v>
      </c>
      <c r="Q303" s="487"/>
      <c r="R303" s="487"/>
      <c r="S303" s="487"/>
      <c r="T303" s="487"/>
      <c r="U303" s="487"/>
      <c r="V303" s="488"/>
      <c r="W303" s="42" t="s">
        <v>0</v>
      </c>
      <c r="X303" s="43">
        <f>GrossWeightTotal+PalletQtyTotal*25</f>
        <v>0</v>
      </c>
      <c r="Y303" s="43">
        <f>GrossWeightTotalR+PalletQtyTotalR*25</f>
        <v>0</v>
      </c>
      <c r="Z303" s="42"/>
      <c r="AA303" s="67"/>
      <c r="AB303" s="67"/>
      <c r="AC303" s="67"/>
    </row>
    <row r="304" spans="1:68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489"/>
      <c r="P304" s="486" t="s">
        <v>37</v>
      </c>
      <c r="Q304" s="487"/>
      <c r="R304" s="487"/>
      <c r="S304" s="487"/>
      <c r="T304" s="487"/>
      <c r="U304" s="487"/>
      <c r="V304" s="488"/>
      <c r="W304" s="42" t="s">
        <v>20</v>
      </c>
      <c r="X304" s="43">
        <f>IFERROR(X23+X30+X37+X45+X50+X54+X58+X63+X69+X75+X81+X87+X97+X102+X112+X116+X120+X126+X132+X138+X143+X148+X153+X158+X165+X170+X178+X182+X188+X195+X200+X210+X218+X223+X228+X234+X240+X246+X252+X258+X262+X270+X274+X279+X298,"0")</f>
        <v>0</v>
      </c>
      <c r="Y304" s="43">
        <f>IFERROR(Y23+Y30+Y37+Y45+Y50+Y54+Y58+Y63+Y69+Y75+Y81+Y87+Y97+Y102+Y112+Y116+Y120+Y126+Y132+Y138+Y143+Y148+Y153+Y158+Y165+Y170+Y178+Y182+Y188+Y195+Y200+Y210+Y218+Y223+Y228+Y234+Y240+Y246+Y252+Y258+Y262+Y270+Y274+Y279+Y298,"0")</f>
        <v>0</v>
      </c>
      <c r="Z304" s="42"/>
      <c r="AA304" s="67"/>
      <c r="AB304" s="67"/>
      <c r="AC304" s="67"/>
    </row>
    <row r="305" spans="1:33" ht="14.25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489"/>
      <c r="P305" s="486" t="s">
        <v>38</v>
      </c>
      <c r="Q305" s="487"/>
      <c r="R305" s="487"/>
      <c r="S305" s="487"/>
      <c r="T305" s="487"/>
      <c r="U305" s="487"/>
      <c r="V305" s="488"/>
      <c r="W305" s="45" t="s">
        <v>52</v>
      </c>
      <c r="X305" s="42"/>
      <c r="Y305" s="42"/>
      <c r="Z305" s="42">
        <f>IFERROR(Z23+Z30+Z37+Z45+Z50+Z54+Z58+Z63+Z69+Z75+Z81+Z87+Z97+Z102+Z112+Z116+Z120+Z126+Z132+Z138+Z143+Z148+Z153+Z158+Z165+Z170+Z178+Z182+Z188+Z195+Z200+Z210+Z218+Z223+Z228+Z234+Z240+Z246+Z252+Z258+Z262+Z270+Z274+Z279+Z298,"0")</f>
        <v>0</v>
      </c>
      <c r="AA305" s="67"/>
      <c r="AB305" s="67"/>
      <c r="AC305" s="67"/>
    </row>
    <row r="306" spans="1:33" ht="13.5" thickBot="1" x14ac:dyDescent="0.25"/>
    <row r="307" spans="1:33" ht="27" thickTop="1" thickBot="1" x14ac:dyDescent="0.25">
      <c r="A307" s="46" t="s">
        <v>9</v>
      </c>
      <c r="B307" s="88" t="s">
        <v>81</v>
      </c>
      <c r="C307" s="490" t="s">
        <v>45</v>
      </c>
      <c r="D307" s="490" t="s">
        <v>45</v>
      </c>
      <c r="E307" s="490" t="s">
        <v>45</v>
      </c>
      <c r="F307" s="490" t="s">
        <v>45</v>
      </c>
      <c r="G307" s="490" t="s">
        <v>45</v>
      </c>
      <c r="H307" s="490" t="s">
        <v>45</v>
      </c>
      <c r="I307" s="490" t="s">
        <v>45</v>
      </c>
      <c r="J307" s="490" t="s">
        <v>45</v>
      </c>
      <c r="K307" s="490" t="s">
        <v>45</v>
      </c>
      <c r="L307" s="490" t="s">
        <v>45</v>
      </c>
      <c r="M307" s="490" t="s">
        <v>45</v>
      </c>
      <c r="N307" s="491"/>
      <c r="O307" s="490" t="s">
        <v>45</v>
      </c>
      <c r="P307" s="490" t="s">
        <v>45</v>
      </c>
      <c r="Q307" s="490" t="s">
        <v>45</v>
      </c>
      <c r="R307" s="490" t="s">
        <v>45</v>
      </c>
      <c r="S307" s="490" t="s">
        <v>45</v>
      </c>
      <c r="T307" s="490" t="s">
        <v>45</v>
      </c>
      <c r="U307" s="88" t="s">
        <v>255</v>
      </c>
      <c r="V307" s="88" t="s">
        <v>270</v>
      </c>
      <c r="W307" s="490" t="s">
        <v>289</v>
      </c>
      <c r="X307" s="490" t="s">
        <v>289</v>
      </c>
      <c r="Y307" s="490" t="s">
        <v>289</v>
      </c>
      <c r="Z307" s="490" t="s">
        <v>289</v>
      </c>
      <c r="AA307" s="490" t="s">
        <v>289</v>
      </c>
      <c r="AB307" s="490" t="s">
        <v>289</v>
      </c>
      <c r="AC307" s="490" t="s">
        <v>289</v>
      </c>
      <c r="AD307" s="88" t="s">
        <v>358</v>
      </c>
      <c r="AE307" s="88" t="s">
        <v>363</v>
      </c>
      <c r="AF307" s="88" t="s">
        <v>368</v>
      </c>
      <c r="AG307" s="88" t="s">
        <v>376</v>
      </c>
    </row>
    <row r="308" spans="1:33" ht="14.25" customHeight="1" thickTop="1" x14ac:dyDescent="0.2">
      <c r="A308" s="492" t="s">
        <v>10</v>
      </c>
      <c r="B308" s="490" t="s">
        <v>81</v>
      </c>
      <c r="C308" s="490" t="s">
        <v>90</v>
      </c>
      <c r="D308" s="490" t="s">
        <v>99</v>
      </c>
      <c r="E308" s="490" t="s">
        <v>109</v>
      </c>
      <c r="F308" s="490" t="s">
        <v>124</v>
      </c>
      <c r="G308" s="490" t="s">
        <v>149</v>
      </c>
      <c r="H308" s="490" t="s">
        <v>156</v>
      </c>
      <c r="I308" s="490" t="s">
        <v>162</v>
      </c>
      <c r="J308" s="490" t="s">
        <v>170</v>
      </c>
      <c r="K308" s="490" t="s">
        <v>190</v>
      </c>
      <c r="L308" s="490" t="s">
        <v>194</v>
      </c>
      <c r="M308" s="490" t="s">
        <v>219</v>
      </c>
      <c r="N308" s="1"/>
      <c r="O308" s="490" t="s">
        <v>225</v>
      </c>
      <c r="P308" s="490" t="s">
        <v>232</v>
      </c>
      <c r="Q308" s="490" t="s">
        <v>239</v>
      </c>
      <c r="R308" s="490" t="s">
        <v>243</v>
      </c>
      <c r="S308" s="490" t="s">
        <v>246</v>
      </c>
      <c r="T308" s="490" t="s">
        <v>251</v>
      </c>
      <c r="U308" s="490" t="s">
        <v>256</v>
      </c>
      <c r="V308" s="490" t="s">
        <v>271</v>
      </c>
      <c r="W308" s="490" t="s">
        <v>290</v>
      </c>
      <c r="X308" s="490" t="s">
        <v>306</v>
      </c>
      <c r="Y308" s="490" t="s">
        <v>310</v>
      </c>
      <c r="Z308" s="490" t="s">
        <v>325</v>
      </c>
      <c r="AA308" s="490" t="s">
        <v>336</v>
      </c>
      <c r="AB308" s="490" t="s">
        <v>341</v>
      </c>
      <c r="AC308" s="490" t="s">
        <v>352</v>
      </c>
      <c r="AD308" s="490" t="s">
        <v>359</v>
      </c>
      <c r="AE308" s="490" t="s">
        <v>364</v>
      </c>
      <c r="AF308" s="490" t="s">
        <v>369</v>
      </c>
      <c r="AG308" s="490" t="s">
        <v>376</v>
      </c>
    </row>
    <row r="309" spans="1:33" ht="13.5" thickBot="1" x14ac:dyDescent="0.25">
      <c r="A309" s="493"/>
      <c r="B309" s="490"/>
      <c r="C309" s="490"/>
      <c r="D309" s="490"/>
      <c r="E309" s="490"/>
      <c r="F309" s="490"/>
      <c r="G309" s="490"/>
      <c r="H309" s="490"/>
      <c r="I309" s="490"/>
      <c r="J309" s="490"/>
      <c r="K309" s="490"/>
      <c r="L309" s="490"/>
      <c r="M309" s="490"/>
      <c r="N309" s="1"/>
      <c r="O309" s="490"/>
      <c r="P309" s="490"/>
      <c r="Q309" s="490"/>
      <c r="R309" s="490"/>
      <c r="S309" s="490"/>
      <c r="T309" s="490"/>
      <c r="U309" s="490"/>
      <c r="V309" s="490"/>
      <c r="W309" s="490"/>
      <c r="X309" s="490"/>
      <c r="Y309" s="490"/>
      <c r="Z309" s="490"/>
      <c r="AA309" s="490"/>
      <c r="AB309" s="490"/>
      <c r="AC309" s="490"/>
      <c r="AD309" s="490"/>
      <c r="AE309" s="490"/>
      <c r="AF309" s="490"/>
      <c r="AG309" s="490"/>
    </row>
    <row r="310" spans="1:33" ht="18" thickTop="1" thickBot="1" x14ac:dyDescent="0.25">
      <c r="A310" s="46" t="s">
        <v>13</v>
      </c>
      <c r="B310" s="52">
        <f>IFERROR(X22*H22,"0")</f>
        <v>0</v>
      </c>
      <c r="C310" s="52">
        <f>IFERROR(X28*H28,"0")+IFERROR(X29*H29,"0")</f>
        <v>0</v>
      </c>
      <c r="D310" s="52">
        <f>IFERROR(X34*H34,"0")+IFERROR(X35*H35,"0")+IFERROR(X36*H36,"0")</f>
        <v>0</v>
      </c>
      <c r="E310" s="52">
        <f>IFERROR(X41*H41,"0")+IFERROR(X42*H42,"0")+IFERROR(X43*H43,"0")+IFERROR(X44*H44,"0")</f>
        <v>0</v>
      </c>
      <c r="F310" s="52">
        <f>IFERROR(X49*H49,"0")+IFERROR(X53*H53,"0")+IFERROR(X57*H57,"0")+IFERROR(X61*H61,"0")+IFERROR(X62*H62,"0")+IFERROR(X66*H66,"0")+IFERROR(X67*H67,"0")+IFERROR(X68*H68,"0")</f>
        <v>0</v>
      </c>
      <c r="G310" s="52">
        <f>IFERROR(X73*H73,"0")+IFERROR(X74*H74,"0")</f>
        <v>0</v>
      </c>
      <c r="H310" s="52">
        <f>IFERROR(X79*H79,"0")+IFERROR(X80*H80,"0")</f>
        <v>0</v>
      </c>
      <c r="I310" s="52">
        <f>IFERROR(X85*H85,"0")+IFERROR(X86*H86,"0")</f>
        <v>0</v>
      </c>
      <c r="J310" s="52">
        <f>IFERROR(X91*H91,"0")+IFERROR(X92*H92,"0")+IFERROR(X93*H93,"0")+IFERROR(X94*H94,"0")+IFERROR(X95*H95,"0")+IFERROR(X96*H96,"0")</f>
        <v>0</v>
      </c>
      <c r="K310" s="52">
        <f>IFERROR(X101*H101,"0")</f>
        <v>0</v>
      </c>
      <c r="L310" s="52">
        <f>IFERROR(X106*H106,"0")+IFERROR(X107*H107,"0")+IFERROR(X108*H108,"0")+IFERROR(X109*H109,"0")+IFERROR(X110*H110,"0")+IFERROR(X111*H111,"0")+IFERROR(X115*H115,"0")+IFERROR(X119*H119,"0")</f>
        <v>0</v>
      </c>
      <c r="M310" s="52">
        <f>IFERROR(X124*H124,"0")+IFERROR(X125*H125,"0")</f>
        <v>0</v>
      </c>
      <c r="N310" s="1"/>
      <c r="O310" s="52">
        <f>IFERROR(X130*H130,"0")+IFERROR(X131*H131,"0")</f>
        <v>0</v>
      </c>
      <c r="P310" s="52">
        <f>IFERROR(X136*H136,"0")+IFERROR(X137*H137,"0")</f>
        <v>0</v>
      </c>
      <c r="Q310" s="52">
        <f>IFERROR(X142*H142,"0")</f>
        <v>0</v>
      </c>
      <c r="R310" s="52">
        <f>IFERROR(X147*H147,"0")</f>
        <v>0</v>
      </c>
      <c r="S310" s="52">
        <f>IFERROR(X152*H152,"0")</f>
        <v>0</v>
      </c>
      <c r="T310" s="52">
        <f>IFERROR(X157*H157,"0")</f>
        <v>0</v>
      </c>
      <c r="U310" s="52">
        <f>IFERROR(X163*H163,"0")+IFERROR(X164*H164,"0")+IFERROR(X168*H168,"0")+IFERROR(X169*H169,"0")</f>
        <v>0</v>
      </c>
      <c r="V310" s="52">
        <f>IFERROR(X175*H175,"0")+IFERROR(X176*H176,"0")+IFERROR(X177*H177,"0")+IFERROR(X181*H181,"0")</f>
        <v>0</v>
      </c>
      <c r="W310" s="52">
        <f>IFERROR(X187*H187,"0")+IFERROR(X191*H191,"0")+IFERROR(X192*H192,"0")+IFERROR(X193*H193,"0")+IFERROR(X194*H194,"0")</f>
        <v>0</v>
      </c>
      <c r="X310" s="52">
        <f>IFERROR(X199*H199,"0")</f>
        <v>0</v>
      </c>
      <c r="Y310" s="52">
        <f>IFERROR(X204*H204,"0")+IFERROR(X205*H205,"0")+IFERROR(X206*H206,"0")+IFERROR(X207*H207,"0")+IFERROR(X208*H208,"0")+IFERROR(X209*H209,"0")</f>
        <v>0</v>
      </c>
      <c r="Z310" s="52">
        <f>IFERROR(X214*H214,"0")+IFERROR(X215*H215,"0")+IFERROR(X216*H216,"0")+IFERROR(X217*H217,"0")</f>
        <v>0</v>
      </c>
      <c r="AA310" s="52">
        <f>IFERROR(X222*H222,"0")</f>
        <v>0</v>
      </c>
      <c r="AB310" s="52">
        <f>IFERROR(X227*H227,"0")+IFERROR(X231*H231,"0")+IFERROR(X232*H232,"0")+IFERROR(X233*H233,"0")</f>
        <v>0</v>
      </c>
      <c r="AC310" s="52">
        <f>IFERROR(X238*H238,"0")+IFERROR(X239*H239,"0")</f>
        <v>0</v>
      </c>
      <c r="AD310" s="52">
        <f>IFERROR(X245*H245,"0")</f>
        <v>0</v>
      </c>
      <c r="AE310" s="52">
        <f>IFERROR(X251*H251,"0")</f>
        <v>0</v>
      </c>
      <c r="AF310" s="52">
        <f>IFERROR(X257*H257,"0")+IFERROR(X261*H261,"0")</f>
        <v>0</v>
      </c>
      <c r="AG310" s="52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thickTop="1" x14ac:dyDescent="0.2">
      <c r="C311" s="1"/>
    </row>
    <row r="312" spans="1:33" ht="19.5" customHeight="1" x14ac:dyDescent="0.2">
      <c r="A312" s="70" t="s">
        <v>62</v>
      </c>
      <c r="B312" s="70" t="s">
        <v>63</v>
      </c>
      <c r="C312" s="70" t="s">
        <v>65</v>
      </c>
    </row>
    <row r="313" spans="1:33" x14ac:dyDescent="0.2">
      <c r="A313" s="71">
        <f>SUMPRODUCT(--(BB:BB="ЗПФ"),--(W:W="кор"),H:H,Y:Y)+SUMPRODUCT(--(BB:BB="ЗПФ"),--(W:W="кг"),Y:Y)</f>
        <v>0</v>
      </c>
      <c r="B313" s="72">
        <f>SUMPRODUCT(--(BB:BB="ПГП"),--(W:W="кор"),H:H,Y:Y)+SUMPRODUCT(--(BB:BB="ПГП"),--(W:W="кг"),Y:Y)</f>
        <v>0</v>
      </c>
      <c r="C313" s="72">
        <f>SUMPRODUCT(--(BB:BB="КИЗ"),--(W:W="кор"),H:H,Y:Y)+SUMPRODUCT(--(BB:BB="КИЗ"),--(W:W="кг"),Y:Y)</f>
        <v>0</v>
      </c>
    </row>
  </sheetData>
  <sheetProtection algorithmName="SHA-512" hashValue="6F6TQbjlQ013JCqQn25AK694hOUc9M6HxgvQriL38LEZPIQ6cBFPGP0bhqImrNF5zmkY4MmVLYkOvt2LyAxfyw==" saltValue="A/DWnX8a2tk2lWWx05wo8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9">
    <mergeCell ref="AG308:AG309"/>
    <mergeCell ref="X308:X309"/>
    <mergeCell ref="Y308:Y309"/>
    <mergeCell ref="Z308:Z309"/>
    <mergeCell ref="AA308:AA309"/>
    <mergeCell ref="AB308:AB309"/>
    <mergeCell ref="AC308:AC309"/>
    <mergeCell ref="AD308:AD309"/>
    <mergeCell ref="AE308:AE309"/>
    <mergeCell ref="AF308:AF309"/>
    <mergeCell ref="C307:T307"/>
    <mergeCell ref="W307:AC307"/>
    <mergeCell ref="A308:A309"/>
    <mergeCell ref="B308:B309"/>
    <mergeCell ref="C308:C309"/>
    <mergeCell ref="D308:D309"/>
    <mergeCell ref="E308:E309"/>
    <mergeCell ref="F308:F309"/>
    <mergeCell ref="G308:G309"/>
    <mergeCell ref="H308:H309"/>
    <mergeCell ref="I308:I309"/>
    <mergeCell ref="J308:J309"/>
    <mergeCell ref="K308:K309"/>
    <mergeCell ref="L308:L309"/>
    <mergeCell ref="M308:M309"/>
    <mergeCell ref="O308:O309"/>
    <mergeCell ref="P308:P309"/>
    <mergeCell ref="Q308:Q309"/>
    <mergeCell ref="R308:R309"/>
    <mergeCell ref="S308:S309"/>
    <mergeCell ref="T308:T309"/>
    <mergeCell ref="U308:U309"/>
    <mergeCell ref="V308:V309"/>
    <mergeCell ref="W308:W309"/>
    <mergeCell ref="D296:E296"/>
    <mergeCell ref="P296:T296"/>
    <mergeCell ref="D297:E297"/>
    <mergeCell ref="P297:T297"/>
    <mergeCell ref="P298:V298"/>
    <mergeCell ref="A298:O299"/>
    <mergeCell ref="P299:V299"/>
    <mergeCell ref="P300:V300"/>
    <mergeCell ref="A300:O305"/>
    <mergeCell ref="P301:V301"/>
    <mergeCell ref="P302:V302"/>
    <mergeCell ref="P303:V303"/>
    <mergeCell ref="P304:V304"/>
    <mergeCell ref="P305:V305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P274:V274"/>
    <mergeCell ref="A274:O275"/>
    <mergeCell ref="P275:V275"/>
    <mergeCell ref="A276:Z276"/>
    <mergeCell ref="D277:E277"/>
    <mergeCell ref="P277:T277"/>
    <mergeCell ref="D278:E278"/>
    <mergeCell ref="P278:T278"/>
    <mergeCell ref="P279:V279"/>
    <mergeCell ref="A279:O280"/>
    <mergeCell ref="P280:V280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61:E261"/>
    <mergeCell ref="P261:T261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A254:Z254"/>
    <mergeCell ref="A255:Z255"/>
    <mergeCell ref="A256:Z256"/>
    <mergeCell ref="D257:E257"/>
    <mergeCell ref="P257:T257"/>
    <mergeCell ref="P258:V258"/>
    <mergeCell ref="A258:O259"/>
    <mergeCell ref="P259:V259"/>
    <mergeCell ref="A260:Z260"/>
    <mergeCell ref="P246:V246"/>
    <mergeCell ref="A246:O247"/>
    <mergeCell ref="P247:V247"/>
    <mergeCell ref="A248:Z248"/>
    <mergeCell ref="A249:Z249"/>
    <mergeCell ref="A250:Z250"/>
    <mergeCell ref="D251:E251"/>
    <mergeCell ref="P251:T251"/>
    <mergeCell ref="P252:V252"/>
    <mergeCell ref="A252:O253"/>
    <mergeCell ref="P253:V253"/>
    <mergeCell ref="D239:E239"/>
    <mergeCell ref="P239:T239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A220:Z220"/>
    <mergeCell ref="A221:Z221"/>
    <mergeCell ref="D222:E222"/>
    <mergeCell ref="P222:T222"/>
    <mergeCell ref="P223:V223"/>
    <mergeCell ref="A223:O224"/>
    <mergeCell ref="P224:V224"/>
    <mergeCell ref="A225:Z225"/>
    <mergeCell ref="A226:Z226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D209:E209"/>
    <mergeCell ref="P209:T209"/>
    <mergeCell ref="P210:V210"/>
    <mergeCell ref="A210:O211"/>
    <mergeCell ref="P211:V211"/>
    <mergeCell ref="A212:Z212"/>
    <mergeCell ref="A213:Z213"/>
    <mergeCell ref="D214:E214"/>
    <mergeCell ref="P214:T214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A197:Z197"/>
    <mergeCell ref="A198:Z198"/>
    <mergeCell ref="D199:E199"/>
    <mergeCell ref="P199:T199"/>
    <mergeCell ref="P200:V200"/>
    <mergeCell ref="A200:O201"/>
    <mergeCell ref="P201:V201"/>
    <mergeCell ref="A202:Z202"/>
    <mergeCell ref="A203:Z203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P195:V195"/>
    <mergeCell ref="A195:O196"/>
    <mergeCell ref="P196:V196"/>
    <mergeCell ref="A184:Z184"/>
    <mergeCell ref="A185:Z185"/>
    <mergeCell ref="A186:Z186"/>
    <mergeCell ref="D187:E187"/>
    <mergeCell ref="P187:T187"/>
    <mergeCell ref="P188:V188"/>
    <mergeCell ref="A188:O189"/>
    <mergeCell ref="P189:V189"/>
    <mergeCell ref="A190:Z190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0:V170"/>
    <mergeCell ref="A170:O171"/>
    <mergeCell ref="P171:V171"/>
    <mergeCell ref="A172:Z172"/>
    <mergeCell ref="A173:Z173"/>
    <mergeCell ref="A174:Z174"/>
    <mergeCell ref="D175:E175"/>
    <mergeCell ref="P175:T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6:X297 X294 X288 X285 X282 X261 X257 X245 X238 X231:X233 X227 X222 X216:X217 X214 X206:X208 X204 X194 X187 X181 X175:X177 X168:X169 X163 X157 X152 X147 X142 X136:X137 X131 X119 X115 X111 X106 X91:X95 X85:X86 X79:X80 X66:X68 X61:X62 X57 X53 X49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3 X124:X125 X110 X108 X74" xr:uid="{00000000-0002-0000-0000-000017000000}">
      <formula1>IF(AK41&gt;0,OR(X41=0,AND(IF(X41-AK41&gt;=0,TRUE,FALSE),X41&gt;0,IF(X41/J41=ROUND(X41/J41,0),TRUE,FALSE))),FALSE)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5 X289:X293 X286:X287 X283:X284 X277:X278 X267:X269 X251 X239 X215 X209 X205 X199 X191:X193 X164 X130 X109 X107 X101 X96 X73 X42:X44" xr:uid="{00000000-0002-0000-0000-000018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9"/>
    </row>
    <row r="3" spans="2:8" x14ac:dyDescent="0.2">
      <c r="B3" s="53" t="s">
        <v>447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448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449</v>
      </c>
      <c r="D6" s="53" t="s">
        <v>450</v>
      </c>
      <c r="E6" s="53" t="s">
        <v>46</v>
      </c>
    </row>
    <row r="8" spans="2:8" x14ac:dyDescent="0.2">
      <c r="B8" s="53" t="s">
        <v>80</v>
      </c>
      <c r="C8" s="53" t="s">
        <v>449</v>
      </c>
      <c r="D8" s="53" t="s">
        <v>46</v>
      </c>
      <c r="E8" s="53" t="s">
        <v>46</v>
      </c>
    </row>
    <row r="10" spans="2:8" x14ac:dyDescent="0.2">
      <c r="B10" s="53" t="s">
        <v>451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452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453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454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455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456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457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458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459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460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461</v>
      </c>
      <c r="C20" s="53" t="s">
        <v>46</v>
      </c>
      <c r="D20" s="53" t="s">
        <v>46</v>
      </c>
      <c r="E20" s="53" t="s">
        <v>46</v>
      </c>
    </row>
  </sheetData>
  <sheetProtection algorithmName="SHA-512" hashValue="gu/i8XSfqneuSqMIiWd+eIpx9kkPBsAdwzp2iEL7dpnWdD6eMvzGmCWIWOw3zdB1VyChVJWV+ER955rDT3T2qQ==" saltValue="cmfnvG3cr5pkn8VdkuzO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466</vt:i4>
      </vt:variant>
    </vt:vector>
  </HeadingPairs>
  <TitlesOfParts>
    <vt:vector size="46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2025-07-22T06:10:23Z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