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957C56-B4E0-43DE-88EC-D8DF1765D9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2" l="1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299" i="2"/>
  <c r="X298" i="2"/>
  <c r="BO297" i="2"/>
  <c r="BM297" i="2"/>
  <c r="Z297" i="2"/>
  <c r="Y297" i="2"/>
  <c r="BP297" i="2" s="1"/>
  <c r="BO296" i="2"/>
  <c r="BM296" i="2"/>
  <c r="Z296" i="2"/>
  <c r="Y296" i="2"/>
  <c r="BN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N293" i="2" s="1"/>
  <c r="BP292" i="2"/>
  <c r="BO292" i="2"/>
  <c r="BN292" i="2"/>
  <c r="BM292" i="2"/>
  <c r="Z292" i="2"/>
  <c r="Y292" i="2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P289" i="2" s="1"/>
  <c r="P289" i="2"/>
  <c r="BO288" i="2"/>
  <c r="BM288" i="2"/>
  <c r="Z288" i="2"/>
  <c r="Y288" i="2"/>
  <c r="BP288" i="2" s="1"/>
  <c r="BO287" i="2"/>
  <c r="BM287" i="2"/>
  <c r="Z287" i="2"/>
  <c r="Y287" i="2"/>
  <c r="BP287" i="2" s="1"/>
  <c r="P287" i="2"/>
  <c r="BO286" i="2"/>
  <c r="BM286" i="2"/>
  <c r="Z286" i="2"/>
  <c r="Y286" i="2"/>
  <c r="BP286" i="2" s="1"/>
  <c r="BO285" i="2"/>
  <c r="BN285" i="2"/>
  <c r="BM285" i="2"/>
  <c r="Z285" i="2"/>
  <c r="Y285" i="2"/>
  <c r="BP285" i="2" s="1"/>
  <c r="P285" i="2"/>
  <c r="BO284" i="2"/>
  <c r="BN284" i="2"/>
  <c r="BM284" i="2"/>
  <c r="Z284" i="2"/>
  <c r="Y284" i="2"/>
  <c r="BP284" i="2" s="1"/>
  <c r="BO283" i="2"/>
  <c r="BM283" i="2"/>
  <c r="Z283" i="2"/>
  <c r="Y283" i="2"/>
  <c r="BN283" i="2" s="1"/>
  <c r="P283" i="2"/>
  <c r="BP282" i="2"/>
  <c r="BO282" i="2"/>
  <c r="BN282" i="2"/>
  <c r="BM282" i="2"/>
  <c r="Z282" i="2"/>
  <c r="Y282" i="2"/>
  <c r="BP281" i="2"/>
  <c r="BO281" i="2"/>
  <c r="BN281" i="2"/>
  <c r="BM281" i="2"/>
  <c r="Z281" i="2"/>
  <c r="Y281" i="2"/>
  <c r="X279" i="2"/>
  <c r="X278" i="2"/>
  <c r="BP277" i="2"/>
  <c r="BO277" i="2"/>
  <c r="BN277" i="2"/>
  <c r="BM277" i="2"/>
  <c r="Z277" i="2"/>
  <c r="Y277" i="2"/>
  <c r="P277" i="2"/>
  <c r="BO276" i="2"/>
  <c r="BM276" i="2"/>
  <c r="Z276" i="2"/>
  <c r="Y276" i="2"/>
  <c r="BP276" i="2" s="1"/>
  <c r="P276" i="2"/>
  <c r="BO275" i="2"/>
  <c r="BM275" i="2"/>
  <c r="Z275" i="2"/>
  <c r="Z278" i="2" s="1"/>
  <c r="Y275" i="2"/>
  <c r="BN275" i="2" s="1"/>
  <c r="Y273" i="2"/>
  <c r="X273" i="2"/>
  <c r="Y272" i="2"/>
  <c r="X272" i="2"/>
  <c r="BP271" i="2"/>
  <c r="BO271" i="2"/>
  <c r="BN271" i="2"/>
  <c r="BM271" i="2"/>
  <c r="Z271" i="2"/>
  <c r="Z272" i="2" s="1"/>
  <c r="Y271" i="2"/>
  <c r="P271" i="2"/>
  <c r="X269" i="2"/>
  <c r="Z268" i="2"/>
  <c r="X268" i="2"/>
  <c r="BP267" i="2"/>
  <c r="BO267" i="2"/>
  <c r="BN267" i="2"/>
  <c r="BM267" i="2"/>
  <c r="Z267" i="2"/>
  <c r="Y267" i="2"/>
  <c r="BP266" i="2"/>
  <c r="BO266" i="2"/>
  <c r="BN266" i="2"/>
  <c r="BM266" i="2"/>
  <c r="Z266" i="2"/>
  <c r="Y266" i="2"/>
  <c r="BO265" i="2"/>
  <c r="BM265" i="2"/>
  <c r="Z265" i="2"/>
  <c r="Y265" i="2"/>
  <c r="BP265" i="2" s="1"/>
  <c r="X261" i="2"/>
  <c r="Z260" i="2"/>
  <c r="X260" i="2"/>
  <c r="BO259" i="2"/>
  <c r="BM259" i="2"/>
  <c r="Z259" i="2"/>
  <c r="Y259" i="2"/>
  <c r="Y260" i="2" s="1"/>
  <c r="P259" i="2"/>
  <c r="X257" i="2"/>
  <c r="Y256" i="2"/>
  <c r="X256" i="2"/>
  <c r="BP255" i="2"/>
  <c r="BO255" i="2"/>
  <c r="BN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P249" i="2" s="1"/>
  <c r="P249" i="2"/>
  <c r="BP248" i="2"/>
  <c r="BO248" i="2"/>
  <c r="BN248" i="2"/>
  <c r="BM248" i="2"/>
  <c r="Z248" i="2"/>
  <c r="Z250" i="2" s="1"/>
  <c r="Y248" i="2"/>
  <c r="P248" i="2"/>
  <c r="X244" i="2"/>
  <c r="X243" i="2"/>
  <c r="BO242" i="2"/>
  <c r="BM242" i="2"/>
  <c r="Z242" i="2"/>
  <c r="Z243" i="2" s="1"/>
  <c r="Y242" i="2"/>
  <c r="Y244" i="2" s="1"/>
  <c r="P242" i="2"/>
  <c r="Y238" i="2"/>
  <c r="X238" i="2"/>
  <c r="X237" i="2"/>
  <c r="BO236" i="2"/>
  <c r="BM236" i="2"/>
  <c r="Z236" i="2"/>
  <c r="Y236" i="2"/>
  <c r="BP236" i="2" s="1"/>
  <c r="P236" i="2"/>
  <c r="BO235" i="2"/>
  <c r="BM235" i="2"/>
  <c r="Z235" i="2"/>
  <c r="Z237" i="2" s="1"/>
  <c r="Y235" i="2"/>
  <c r="P235" i="2"/>
  <c r="X232" i="2"/>
  <c r="X231" i="2"/>
  <c r="BO230" i="2"/>
  <c r="BM230" i="2"/>
  <c r="Z230" i="2"/>
  <c r="Y230" i="2"/>
  <c r="BP230" i="2" s="1"/>
  <c r="P230" i="2"/>
  <c r="BO229" i="2"/>
  <c r="BM229" i="2"/>
  <c r="Z229" i="2"/>
  <c r="Y229" i="2"/>
  <c r="BP229" i="2" s="1"/>
  <c r="P229" i="2"/>
  <c r="BO228" i="2"/>
  <c r="BM228" i="2"/>
  <c r="Z228" i="2"/>
  <c r="Y228" i="2"/>
  <c r="BP228" i="2" s="1"/>
  <c r="P228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0" i="2" s="1"/>
  <c r="X216" i="2"/>
  <c r="X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Y211" i="2"/>
  <c r="Y216" i="2" s="1"/>
  <c r="P211" i="2"/>
  <c r="X208" i="2"/>
  <c r="X207" i="2"/>
  <c r="BO206" i="2"/>
  <c r="BM206" i="2"/>
  <c r="Z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P201" i="2"/>
  <c r="BO201" i="2"/>
  <c r="BN201" i="2"/>
  <c r="BM201" i="2"/>
  <c r="Z201" i="2"/>
  <c r="Z207" i="2" s="1"/>
  <c r="Y201" i="2"/>
  <c r="P201" i="2"/>
  <c r="X198" i="2"/>
  <c r="X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Y198" i="2" s="1"/>
  <c r="P195" i="2"/>
  <c r="X192" i="2"/>
  <c r="X191" i="2"/>
  <c r="BO190" i="2"/>
  <c r="BM190" i="2"/>
  <c r="Z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Z188" i="2"/>
  <c r="Y188" i="2"/>
  <c r="BN188" i="2" s="1"/>
  <c r="P188" i="2"/>
  <c r="BO187" i="2"/>
  <c r="BM187" i="2"/>
  <c r="Z187" i="2"/>
  <c r="Y187" i="2"/>
  <c r="Y192" i="2" s="1"/>
  <c r="P187" i="2"/>
  <c r="X185" i="2"/>
  <c r="X184" i="2"/>
  <c r="BO183" i="2"/>
  <c r="BM183" i="2"/>
  <c r="Z183" i="2"/>
  <c r="Z184" i="2" s="1"/>
  <c r="Y183" i="2"/>
  <c r="Y185" i="2" s="1"/>
  <c r="X179" i="2"/>
  <c r="X178" i="2"/>
  <c r="BO177" i="2"/>
  <c r="BM177" i="2"/>
  <c r="Z177" i="2"/>
  <c r="Z178" i="2" s="1"/>
  <c r="Y177" i="2"/>
  <c r="X175" i="2"/>
  <c r="X174" i="2"/>
  <c r="BO173" i="2"/>
  <c r="BM173" i="2"/>
  <c r="Z173" i="2"/>
  <c r="Y173" i="2"/>
  <c r="P173" i="2"/>
  <c r="BO172" i="2"/>
  <c r="BM172" i="2"/>
  <c r="Z172" i="2"/>
  <c r="Y172" i="2"/>
  <c r="BN172" i="2" s="1"/>
  <c r="P172" i="2"/>
  <c r="BO171" i="2"/>
  <c r="BM171" i="2"/>
  <c r="Z171" i="2"/>
  <c r="Z174" i="2" s="1"/>
  <c r="Y171" i="2"/>
  <c r="Y174" i="2" s="1"/>
  <c r="P171" i="2"/>
  <c r="Y167" i="2"/>
  <c r="X167" i="2"/>
  <c r="Z166" i="2"/>
  <c r="X166" i="2"/>
  <c r="BO165" i="2"/>
  <c r="BM165" i="2"/>
  <c r="Z165" i="2"/>
  <c r="Y165" i="2"/>
  <c r="P165" i="2"/>
  <c r="BO164" i="2"/>
  <c r="BM164" i="2"/>
  <c r="Z164" i="2"/>
  <c r="Y164" i="2"/>
  <c r="BP164" i="2" s="1"/>
  <c r="P164" i="2"/>
  <c r="X162" i="2"/>
  <c r="X161" i="2"/>
  <c r="BO160" i="2"/>
  <c r="BM160" i="2"/>
  <c r="Z160" i="2"/>
  <c r="Y160" i="2"/>
  <c r="BP160" i="2" s="1"/>
  <c r="P160" i="2"/>
  <c r="BO159" i="2"/>
  <c r="BM159" i="2"/>
  <c r="Z159" i="2"/>
  <c r="Z161" i="2" s="1"/>
  <c r="Y159" i="2"/>
  <c r="BP159" i="2" s="1"/>
  <c r="X155" i="2"/>
  <c r="Y154" i="2"/>
  <c r="X154" i="2"/>
  <c r="BO153" i="2"/>
  <c r="BM153" i="2"/>
  <c r="Z153" i="2"/>
  <c r="Z154" i="2" s="1"/>
  <c r="Y153" i="2"/>
  <c r="BP153" i="2" s="1"/>
  <c r="P153" i="2"/>
  <c r="X150" i="2"/>
  <c r="X149" i="2"/>
  <c r="BO148" i="2"/>
  <c r="BM148" i="2"/>
  <c r="Z148" i="2"/>
  <c r="Z149" i="2" s="1"/>
  <c r="Y148" i="2"/>
  <c r="Y150" i="2" s="1"/>
  <c r="P148" i="2"/>
  <c r="Y145" i="2"/>
  <c r="X145" i="2"/>
  <c r="Y144" i="2"/>
  <c r="X144" i="2"/>
  <c r="BO143" i="2"/>
  <c r="BM143" i="2"/>
  <c r="Z143" i="2"/>
  <c r="Z144" i="2" s="1"/>
  <c r="Y143" i="2"/>
  <c r="BP143" i="2" s="1"/>
  <c r="P143" i="2"/>
  <c r="X140" i="2"/>
  <c r="Z139" i="2"/>
  <c r="X139" i="2"/>
  <c r="BO138" i="2"/>
  <c r="BM138" i="2"/>
  <c r="Z138" i="2"/>
  <c r="Y138" i="2"/>
  <c r="P138" i="2"/>
  <c r="X135" i="2"/>
  <c r="X134" i="2"/>
  <c r="BO133" i="2"/>
  <c r="BM133" i="2"/>
  <c r="Z133" i="2"/>
  <c r="Y133" i="2"/>
  <c r="BP133" i="2" s="1"/>
  <c r="BO132" i="2"/>
  <c r="BM132" i="2"/>
  <c r="Z132" i="2"/>
  <c r="Z134" i="2" s="1"/>
  <c r="Y132" i="2"/>
  <c r="BP132" i="2" s="1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BP126" i="2" s="1"/>
  <c r="P126" i="2"/>
  <c r="X123" i="2"/>
  <c r="X122" i="2"/>
  <c r="BO121" i="2"/>
  <c r="BM121" i="2"/>
  <c r="Z121" i="2"/>
  <c r="Y121" i="2"/>
  <c r="P121" i="2"/>
  <c r="BO120" i="2"/>
  <c r="BM120" i="2"/>
  <c r="Z120" i="2"/>
  <c r="Y120" i="2"/>
  <c r="P120" i="2"/>
  <c r="Y117" i="2"/>
  <c r="X117" i="2"/>
  <c r="Y116" i="2"/>
  <c r="X116" i="2"/>
  <c r="BP115" i="2"/>
  <c r="BO115" i="2"/>
  <c r="BN115" i="2"/>
  <c r="BM115" i="2"/>
  <c r="Z115" i="2"/>
  <c r="Z116" i="2" s="1"/>
  <c r="Y115" i="2"/>
  <c r="P115" i="2"/>
  <c r="X113" i="2"/>
  <c r="X112" i="2"/>
  <c r="BO111" i="2"/>
  <c r="BM111" i="2"/>
  <c r="Z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P109" i="2"/>
  <c r="BO108" i="2"/>
  <c r="BM108" i="2"/>
  <c r="Z108" i="2"/>
  <c r="Z112" i="2" s="1"/>
  <c r="Y108" i="2"/>
  <c r="P108" i="2"/>
  <c r="BO107" i="2"/>
  <c r="BM107" i="2"/>
  <c r="Z107" i="2"/>
  <c r="Y107" i="2"/>
  <c r="P107" i="2"/>
  <c r="X104" i="2"/>
  <c r="X103" i="2"/>
  <c r="BO102" i="2"/>
  <c r="BM102" i="2"/>
  <c r="Z102" i="2"/>
  <c r="Z103" i="2" s="1"/>
  <c r="Y102" i="2"/>
  <c r="Y104" i="2" s="1"/>
  <c r="P102" i="2"/>
  <c r="X99" i="2"/>
  <c r="X98" i="2"/>
  <c r="BO97" i="2"/>
  <c r="BM97" i="2"/>
  <c r="Z97" i="2"/>
  <c r="Y97" i="2"/>
  <c r="BN97" i="2" s="1"/>
  <c r="P97" i="2"/>
  <c r="BO96" i="2"/>
  <c r="BM96" i="2"/>
  <c r="Z96" i="2"/>
  <c r="Y96" i="2"/>
  <c r="BP96" i="2" s="1"/>
  <c r="BO95" i="2"/>
  <c r="BM95" i="2"/>
  <c r="Z95" i="2"/>
  <c r="Y95" i="2"/>
  <c r="BP95" i="2" s="1"/>
  <c r="BO94" i="2"/>
  <c r="BM94" i="2"/>
  <c r="Z94" i="2"/>
  <c r="Y94" i="2"/>
  <c r="BP94" i="2" s="1"/>
  <c r="BO93" i="2"/>
  <c r="BM93" i="2"/>
  <c r="Z93" i="2"/>
  <c r="Y93" i="2"/>
  <c r="BP93" i="2" s="1"/>
  <c r="BO92" i="2"/>
  <c r="BM92" i="2"/>
  <c r="Z92" i="2"/>
  <c r="Y92" i="2"/>
  <c r="Y99" i="2" s="1"/>
  <c r="X89" i="2"/>
  <c r="X88" i="2"/>
  <c r="BO87" i="2"/>
  <c r="BM87" i="2"/>
  <c r="Z87" i="2"/>
  <c r="Y87" i="2"/>
  <c r="BP87" i="2" s="1"/>
  <c r="P87" i="2"/>
  <c r="BO86" i="2"/>
  <c r="BM86" i="2"/>
  <c r="Z86" i="2"/>
  <c r="Z88" i="2" s="1"/>
  <c r="Y86" i="2"/>
  <c r="BP86" i="2" s="1"/>
  <c r="P86" i="2"/>
  <c r="X83" i="2"/>
  <c r="X82" i="2"/>
  <c r="BO81" i="2"/>
  <c r="BM81" i="2"/>
  <c r="Z81" i="2"/>
  <c r="Y81" i="2"/>
  <c r="Y83" i="2" s="1"/>
  <c r="P81" i="2"/>
  <c r="BP80" i="2"/>
  <c r="BO80" i="2"/>
  <c r="BN80" i="2"/>
  <c r="BM80" i="2"/>
  <c r="Z80" i="2"/>
  <c r="Z82" i="2" s="1"/>
  <c r="Y80" i="2"/>
  <c r="P80" i="2"/>
  <c r="X77" i="2"/>
  <c r="X76" i="2"/>
  <c r="BO75" i="2"/>
  <c r="BM75" i="2"/>
  <c r="Z75" i="2"/>
  <c r="Y75" i="2"/>
  <c r="P75" i="2"/>
  <c r="BP74" i="2"/>
  <c r="BO74" i="2"/>
  <c r="BN74" i="2"/>
  <c r="BM74" i="2"/>
  <c r="Z74" i="2"/>
  <c r="Y74" i="2"/>
  <c r="Y77" i="2" s="1"/>
  <c r="P74" i="2"/>
  <c r="X71" i="2"/>
  <c r="X70" i="2"/>
  <c r="BO69" i="2"/>
  <c r="BM69" i="2"/>
  <c r="Z69" i="2"/>
  <c r="Y69" i="2"/>
  <c r="P69" i="2"/>
  <c r="BP68" i="2"/>
  <c r="BO68" i="2"/>
  <c r="BN68" i="2"/>
  <c r="BM68" i="2"/>
  <c r="Z68" i="2"/>
  <c r="Y68" i="2"/>
  <c r="P68" i="2"/>
  <c r="BO67" i="2"/>
  <c r="BM67" i="2"/>
  <c r="Z67" i="2"/>
  <c r="Y67" i="2"/>
  <c r="Y70" i="2" s="1"/>
  <c r="P67" i="2"/>
  <c r="X65" i="2"/>
  <c r="X64" i="2"/>
  <c r="BO63" i="2"/>
  <c r="BM63" i="2"/>
  <c r="Z63" i="2"/>
  <c r="Y63" i="2"/>
  <c r="BN63" i="2" s="1"/>
  <c r="P63" i="2"/>
  <c r="BO62" i="2"/>
  <c r="BM62" i="2"/>
  <c r="Z62" i="2"/>
  <c r="Y62" i="2"/>
  <c r="Y64" i="2" s="1"/>
  <c r="P62" i="2"/>
  <c r="X60" i="2"/>
  <c r="X59" i="2"/>
  <c r="BO58" i="2"/>
  <c r="BM58" i="2"/>
  <c r="Z58" i="2"/>
  <c r="Z59" i="2" s="1"/>
  <c r="Y58" i="2"/>
  <c r="Y60" i="2" s="1"/>
  <c r="P58" i="2"/>
  <c r="X56" i="2"/>
  <c r="Z55" i="2"/>
  <c r="X55" i="2"/>
  <c r="BO54" i="2"/>
  <c r="BM54" i="2"/>
  <c r="Z54" i="2"/>
  <c r="Y54" i="2"/>
  <c r="P54" i="2"/>
  <c r="X52" i="2"/>
  <c r="X51" i="2"/>
  <c r="BO50" i="2"/>
  <c r="BM50" i="2"/>
  <c r="Z50" i="2"/>
  <c r="Z51" i="2" s="1"/>
  <c r="Y50" i="2"/>
  <c r="Y52" i="2" s="1"/>
  <c r="P50" i="2"/>
  <c r="X47" i="2"/>
  <c r="X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Y37" i="2" s="1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Z30" i="2" s="1"/>
  <c r="Y28" i="2"/>
  <c r="BP28" i="2" s="1"/>
  <c r="P28" i="2"/>
  <c r="X24" i="2"/>
  <c r="Y23" i="2"/>
  <c r="X23" i="2"/>
  <c r="BO22" i="2"/>
  <c r="X302" i="2" s="1"/>
  <c r="BM22" i="2"/>
  <c r="Z22" i="2"/>
  <c r="Z23" i="2" s="1"/>
  <c r="Y22" i="2"/>
  <c r="BP22" i="2" s="1"/>
  <c r="P22" i="2"/>
  <c r="H10" i="2"/>
  <c r="A9" i="2"/>
  <c r="F9" i="2" s="1"/>
  <c r="D7" i="2"/>
  <c r="Q6" i="2"/>
  <c r="P2" i="2"/>
  <c r="BP34" i="2" l="1"/>
  <c r="BP35" i="2"/>
  <c r="Z46" i="2"/>
  <c r="BP107" i="2"/>
  <c r="BN107" i="2"/>
  <c r="BP109" i="2"/>
  <c r="BN109" i="2"/>
  <c r="BP120" i="2"/>
  <c r="BN120" i="2"/>
  <c r="BP138" i="2"/>
  <c r="Y139" i="2"/>
  <c r="BP171" i="2"/>
  <c r="BP172" i="2"/>
  <c r="Y175" i="2"/>
  <c r="BN177" i="2"/>
  <c r="Y179" i="2"/>
  <c r="Y178" i="2"/>
  <c r="BP177" i="2"/>
  <c r="Y38" i="2"/>
  <c r="X300" i="2"/>
  <c r="Y30" i="2"/>
  <c r="Y56" i="2"/>
  <c r="Y55" i="2"/>
  <c r="BP54" i="2"/>
  <c r="BN54" i="2"/>
  <c r="Y65" i="2"/>
  <c r="BP69" i="2"/>
  <c r="BN69" i="2"/>
  <c r="BP75" i="2"/>
  <c r="BN75" i="2"/>
  <c r="BP165" i="2"/>
  <c r="BN165" i="2"/>
  <c r="Y207" i="2"/>
  <c r="Y221" i="2"/>
  <c r="Y261" i="2"/>
  <c r="Z298" i="2"/>
  <c r="BP283" i="2"/>
  <c r="BP290" i="2"/>
  <c r="BP296" i="2"/>
  <c r="X301" i="2"/>
  <c r="X304" i="2"/>
  <c r="Y31" i="2"/>
  <c r="Y47" i="2"/>
  <c r="BP45" i="2"/>
  <c r="BP58" i="2"/>
  <c r="Z64" i="2"/>
  <c r="BP63" i="2"/>
  <c r="Z70" i="2"/>
  <c r="Z76" i="2"/>
  <c r="Y76" i="2"/>
  <c r="Z98" i="2"/>
  <c r="BP97" i="2"/>
  <c r="Y113" i="2"/>
  <c r="Z122" i="2"/>
  <c r="Y123" i="2"/>
  <c r="Z128" i="2"/>
  <c r="Y161" i="2"/>
  <c r="Y166" i="2"/>
  <c r="BP183" i="2"/>
  <c r="Z191" i="2"/>
  <c r="BP188" i="2"/>
  <c r="Z197" i="2"/>
  <c r="Y197" i="2"/>
  <c r="BN206" i="2"/>
  <c r="Z215" i="2"/>
  <c r="BN212" i="2"/>
  <c r="BN214" i="2"/>
  <c r="Y215" i="2"/>
  <c r="Z231" i="2"/>
  <c r="Y232" i="2"/>
  <c r="Y237" i="2"/>
  <c r="BN236" i="2"/>
  <c r="Y250" i="2"/>
  <c r="BN249" i="2"/>
  <c r="Y251" i="2"/>
  <c r="BN259" i="2"/>
  <c r="BN276" i="2"/>
  <c r="Y299" i="2"/>
  <c r="BN289" i="2"/>
  <c r="BP293" i="2"/>
  <c r="BN295" i="2"/>
  <c r="Z305" i="2"/>
  <c r="X303" i="2"/>
  <c r="BN288" i="2"/>
  <c r="BN127" i="2"/>
  <c r="Y140" i="2"/>
  <c r="Y155" i="2"/>
  <c r="Y162" i="2"/>
  <c r="BN187" i="2"/>
  <c r="BN229" i="2"/>
  <c r="Y268" i="2"/>
  <c r="BN291" i="2"/>
  <c r="BN294" i="2"/>
  <c r="BN297" i="2"/>
  <c r="BN96" i="2"/>
  <c r="BN87" i="2"/>
  <c r="BP62" i="2"/>
  <c r="BP102" i="2"/>
  <c r="BN173" i="2"/>
  <c r="BP187" i="2"/>
  <c r="BN242" i="2"/>
  <c r="BN265" i="2"/>
  <c r="BN81" i="2"/>
  <c r="BN121" i="2"/>
  <c r="BN148" i="2"/>
  <c r="BN50" i="2"/>
  <c r="Y82" i="2"/>
  <c r="BP108" i="2"/>
  <c r="Y122" i="2"/>
  <c r="Y134" i="2"/>
  <c r="Y149" i="2"/>
  <c r="BN190" i="2"/>
  <c r="BP204" i="2"/>
  <c r="Y225" i="2"/>
  <c r="BP235" i="2"/>
  <c r="Y269" i="2"/>
  <c r="BP275" i="2"/>
  <c r="Y24" i="2"/>
  <c r="BN36" i="2"/>
  <c r="BP50" i="2"/>
  <c r="J9" i="2"/>
  <c r="BP67" i="2"/>
  <c r="Y88" i="2"/>
  <c r="Y103" i="2"/>
  <c r="BP173" i="2"/>
  <c r="Y208" i="2"/>
  <c r="Y279" i="2"/>
  <c r="BN286" i="2"/>
  <c r="Y298" i="2"/>
  <c r="BN93" i="2"/>
  <c r="BN133" i="2"/>
  <c r="H9" i="2"/>
  <c r="BN42" i="2"/>
  <c r="A10" i="2"/>
  <c r="BP36" i="2"/>
  <c r="Y51" i="2"/>
  <c r="Y71" i="2"/>
  <c r="BN111" i="2"/>
  <c r="Y128" i="2"/>
  <c r="BN159" i="2"/>
  <c r="BN196" i="2"/>
  <c r="BP242" i="2"/>
  <c r="F10" i="2"/>
  <c r="BN28" i="2"/>
  <c r="BN94" i="2"/>
  <c r="BN143" i="2"/>
  <c r="BN164" i="2"/>
  <c r="BN202" i="2"/>
  <c r="BN213" i="2"/>
  <c r="BN219" i="2"/>
  <c r="BN62" i="2"/>
  <c r="BN67" i="2"/>
  <c r="BP81" i="2"/>
  <c r="BN108" i="2"/>
  <c r="Y278" i="2"/>
  <c r="BN44" i="2"/>
  <c r="BN224" i="2"/>
  <c r="BN102" i="2"/>
  <c r="BP121" i="2"/>
  <c r="BP148" i="2"/>
  <c r="BN204" i="2"/>
  <c r="BP224" i="2"/>
  <c r="BN235" i="2"/>
  <c r="BN34" i="2"/>
  <c r="BN58" i="2"/>
  <c r="Y135" i="2"/>
  <c r="BN171" i="2"/>
  <c r="BN183" i="2"/>
  <c r="Y243" i="2"/>
  <c r="Y89" i="2"/>
  <c r="Y129" i="2"/>
  <c r="Y191" i="2"/>
  <c r="BP219" i="2"/>
  <c r="BN230" i="2"/>
  <c r="Y112" i="2"/>
  <c r="Y46" i="2"/>
  <c r="Y304" i="2" s="1"/>
  <c r="Y59" i="2"/>
  <c r="Y98" i="2"/>
  <c r="Y184" i="2"/>
  <c r="BN86" i="2"/>
  <c r="BN92" i="2"/>
  <c r="BN95" i="2"/>
  <c r="BN126" i="2"/>
  <c r="BN132" i="2"/>
  <c r="BN138" i="2"/>
  <c r="BN153" i="2"/>
  <c r="BN160" i="2"/>
  <c r="BN228" i="2"/>
  <c r="Y231" i="2"/>
  <c r="BP259" i="2"/>
  <c r="BN287" i="2"/>
  <c r="BN22" i="2"/>
  <c r="BP92" i="2"/>
  <c r="Y302" i="2" l="1"/>
  <c r="A313" i="2"/>
  <c r="Y300" i="2"/>
  <c r="B313" i="2" s="1"/>
  <c r="Y301" i="2"/>
  <c r="Y303" i="2" s="1"/>
  <c r="C313" i="2" l="1"/>
</calcChain>
</file>

<file path=xl/sharedStrings.xml><?xml version="1.0" encoding="utf-8"?>
<sst xmlns="http://schemas.openxmlformats.org/spreadsheetml/2006/main" count="1950" uniqueCount="480">
  <si>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</si>
  <si>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</si>
  <si>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</si>
  <si>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</si>
  <si>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</si>
  <si>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</si>
  <si>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</si>
  <si>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</si>
  <si>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</si>
  <si>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</si>
  <si>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</si>
  <si>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</si>
  <si>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</si>
  <si>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</si>
  <si>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</si>
  <si>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</si>
  <si>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</si>
  <si>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</si>
  <si>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</si>
  <si>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</si>
  <si>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</si>
  <si>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</si>
  <si>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</si>
  <si>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</si>
  <si>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</si>
  <si>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</si>
  <si>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</si>
  <si>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</si>
  <si>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</si>
  <si>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</si>
  <si>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</si>
  <si>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</si>
  <si>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</si>
  <si>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</si>
  <si>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</si>
  <si>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</si>
  <si>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</si>
  <si>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</si>
  <si>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</si>
  <si>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</si>
  <si>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</si>
  <si>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</si>
  <si>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</si>
  <si>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</si>
  <si>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</si>
  <si>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</si>
  <si>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</si>
  <si>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</si>
  <si>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</si>
  <si>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</si>
  <si>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</si>
  <si>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</si>
  <si>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</si>
  <si>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</si>
  <si>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</si>
  <si>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</si>
  <si>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</si>
  <si>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</si>
  <si>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</si>
  <si>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</si>
  <si>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</si>
  <si>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</si>
  <si>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</si>
  <si>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</si>
  <si>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</si>
  <si>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</si>
  <si>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</si>
  <si>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</si>
  <si>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</si>
  <si>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</si>
  <si>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</si>
  <si>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19.07.2025</t>
  </si>
  <si>
    <t>17.07.2025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</si>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</sst>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7" t="s">
        <v>26</v>
      </c>
      <c r="E1" s="307"/>
      <c r="F1" s="307"/>
      <c r="G1" s="14" t="s">
        <v>70</v>
      </c>
      <c r="H1" s="307" t="s">
        <v>47</v>
      </c>
      <c r="I1" s="307"/>
      <c r="J1" s="307"/>
      <c r="K1" s="307"/>
      <c r="L1" s="307"/>
      <c r="M1" s="307"/>
      <c r="N1" s="307"/>
      <c r="O1" s="307"/>
      <c r="P1" s="307"/>
      <c r="Q1" s="307"/>
      <c r="R1" s="308" t="s">
        <v>71</v>
      </c>
      <c r="S1" s="309"/>
      <c r="T1" s="30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0"/>
      <c r="R2" s="310"/>
      <c r="S2" s="310"/>
      <c r="T2" s="310"/>
      <c r="U2" s="310"/>
      <c r="V2" s="310"/>
      <c r="W2" s="31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10"/>
      <c r="Q3" s="310"/>
      <c r="R3" s="310"/>
      <c r="S3" s="310"/>
      <c r="T3" s="310"/>
      <c r="U3" s="310"/>
      <c r="V3" s="310"/>
      <c r="W3" s="31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11" t="s">
        <v>8</v>
      </c>
      <c r="B5" s="311"/>
      <c r="C5" s="311"/>
      <c r="D5" s="312"/>
      <c r="E5" s="312"/>
      <c r="F5" s="313" t="s">
        <v>14</v>
      </c>
      <c r="G5" s="313"/>
      <c r="H5" s="312"/>
      <c r="I5" s="312"/>
      <c r="J5" s="312"/>
      <c r="K5" s="312"/>
      <c r="L5" s="312"/>
      <c r="M5" s="312"/>
      <c r="N5" s="75"/>
      <c r="P5" s="27" t="s">
        <v>4</v>
      </c>
      <c r="Q5" s="314">
        <v>45859</v>
      </c>
      <c r="R5" s="314"/>
      <c r="T5" s="315" t="s">
        <v>3</v>
      </c>
      <c r="U5" s="316"/>
      <c r="V5" s="317" t="s">
        <v>445</v>
      </c>
      <c r="W5" s="318"/>
      <c r="AB5" s="59"/>
      <c r="AC5" s="59"/>
      <c r="AD5" s="59"/>
      <c r="AE5" s="59"/>
    </row>
    <row r="6" spans="1:32" s="17" customFormat="1" ht="24" customHeight="1" x14ac:dyDescent="0.2">
      <c r="A6" s="311" t="s">
        <v>1</v>
      </c>
      <c r="B6" s="311"/>
      <c r="C6" s="311"/>
      <c r="D6" s="319" t="s">
        <v>455</v>
      </c>
      <c r="E6" s="319"/>
      <c r="F6" s="319"/>
      <c r="G6" s="319"/>
      <c r="H6" s="319"/>
      <c r="I6" s="319"/>
      <c r="J6" s="319"/>
      <c r="K6" s="319"/>
      <c r="L6" s="319"/>
      <c r="M6" s="319"/>
      <c r="N6" s="76"/>
      <c r="P6" s="27" t="s">
        <v>27</v>
      </c>
      <c r="Q6" s="320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321" t="s">
        <v>5</v>
      </c>
      <c r="U6" s="322"/>
      <c r="V6" s="323" t="s">
        <v>73</v>
      </c>
      <c r="W6" s="32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9" t="str">
        <f>IFERROR(VLOOKUP(DeliveryAddress,Table,3,0),1)</f>
        <v>4</v>
      </c>
      <c r="E7" s="330"/>
      <c r="F7" s="330"/>
      <c r="G7" s="330"/>
      <c r="H7" s="330"/>
      <c r="I7" s="330"/>
      <c r="J7" s="330"/>
      <c r="K7" s="330"/>
      <c r="L7" s="330"/>
      <c r="M7" s="331"/>
      <c r="N7" s="77"/>
      <c r="P7" s="29"/>
      <c r="Q7" s="48"/>
      <c r="R7" s="48"/>
      <c r="T7" s="321"/>
      <c r="U7" s="322"/>
      <c r="V7" s="325"/>
      <c r="W7" s="326"/>
      <c r="AB7" s="59"/>
      <c r="AC7" s="59"/>
      <c r="AD7" s="59"/>
      <c r="AE7" s="59"/>
    </row>
    <row r="8" spans="1:32" s="17" customFormat="1" ht="25.5" customHeight="1" x14ac:dyDescent="0.2">
      <c r="A8" s="332" t="s">
        <v>58</v>
      </c>
      <c r="B8" s="332"/>
      <c r="C8" s="332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78"/>
      <c r="P8" s="27" t="s">
        <v>11</v>
      </c>
      <c r="Q8" s="334">
        <v>0.41666666666666669</v>
      </c>
      <c r="R8" s="334"/>
      <c r="T8" s="321"/>
      <c r="U8" s="322"/>
      <c r="V8" s="325"/>
      <c r="W8" s="326"/>
      <c r="AB8" s="59"/>
      <c r="AC8" s="59"/>
      <c r="AD8" s="59"/>
      <c r="AE8" s="59"/>
    </row>
    <row r="9" spans="1:32" s="17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5"/>
      <c r="C9" s="335"/>
      <c r="D9" s="336" t="s">
        <v>46</v>
      </c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5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73"/>
      <c r="P9" s="31" t="s">
        <v>15</v>
      </c>
      <c r="Q9" s="339"/>
      <c r="R9" s="339"/>
      <c r="T9" s="321"/>
      <c r="U9" s="322"/>
      <c r="V9" s="327"/>
      <c r="W9" s="32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5"/>
      <c r="C10" s="335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5"/>
      <c r="H10" s="340" t="str">
        <f>IFERROR(VLOOKUP($D$10,Proxy,2,FALSE),"")</f>
        <v/>
      </c>
      <c r="I10" s="340"/>
      <c r="J10" s="340"/>
      <c r="K10" s="340"/>
      <c r="L10" s="340"/>
      <c r="M10" s="340"/>
      <c r="N10" s="74"/>
      <c r="P10" s="31" t="s">
        <v>32</v>
      </c>
      <c r="Q10" s="341"/>
      <c r="R10" s="341"/>
      <c r="U10" s="29" t="s">
        <v>12</v>
      </c>
      <c r="V10" s="342" t="s">
        <v>74</v>
      </c>
      <c r="W10" s="34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44"/>
      <c r="R11" s="344"/>
      <c r="U11" s="29" t="s">
        <v>28</v>
      </c>
      <c r="V11" s="345" t="s">
        <v>55</v>
      </c>
      <c r="W11" s="34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6" t="s">
        <v>75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79"/>
      <c r="P12" s="27" t="s">
        <v>30</v>
      </c>
      <c r="Q12" s="334"/>
      <c r="R12" s="334"/>
      <c r="S12" s="28"/>
      <c r="T12"/>
      <c r="U12" s="29" t="s">
        <v>46</v>
      </c>
      <c r="V12" s="347"/>
      <c r="W12" s="347"/>
      <c r="X12"/>
      <c r="AB12" s="59"/>
      <c r="AC12" s="59"/>
      <c r="AD12" s="59"/>
      <c r="AE12" s="59"/>
    </row>
    <row r="13" spans="1:32" s="17" customFormat="1" ht="23.25" customHeight="1" x14ac:dyDescent="0.2">
      <c r="A13" s="346" t="s">
        <v>76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79"/>
      <c r="O13" s="31"/>
      <c r="P13" s="31" t="s">
        <v>31</v>
      </c>
      <c r="Q13" s="345"/>
      <c r="R13" s="34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6" t="s">
        <v>77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8" t="s">
        <v>78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80"/>
      <c r="O15"/>
      <c r="P15" s="349" t="s">
        <v>61</v>
      </c>
      <c r="Q15" s="349"/>
      <c r="R15" s="349"/>
      <c r="S15" s="349"/>
      <c r="T15" s="34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50"/>
      <c r="Q16" s="350"/>
      <c r="R16" s="350"/>
      <c r="S16" s="350"/>
      <c r="T16" s="35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3" t="s">
        <v>59</v>
      </c>
      <c r="B17" s="353" t="s">
        <v>49</v>
      </c>
      <c r="C17" s="355" t="s">
        <v>48</v>
      </c>
      <c r="D17" s="357" t="s">
        <v>50</v>
      </c>
      <c r="E17" s="358"/>
      <c r="F17" s="353" t="s">
        <v>21</v>
      </c>
      <c r="G17" s="353" t="s">
        <v>24</v>
      </c>
      <c r="H17" s="353" t="s">
        <v>22</v>
      </c>
      <c r="I17" s="353" t="s">
        <v>23</v>
      </c>
      <c r="J17" s="353" t="s">
        <v>16</v>
      </c>
      <c r="K17" s="353" t="s">
        <v>69</v>
      </c>
      <c r="L17" s="353" t="s">
        <v>67</v>
      </c>
      <c r="M17" s="353" t="s">
        <v>2</v>
      </c>
      <c r="N17" s="353" t="s">
        <v>66</v>
      </c>
      <c r="O17" s="353" t="s">
        <v>25</v>
      </c>
      <c r="P17" s="357" t="s">
        <v>17</v>
      </c>
      <c r="Q17" s="361"/>
      <c r="R17" s="361"/>
      <c r="S17" s="361"/>
      <c r="T17" s="358"/>
      <c r="U17" s="351" t="s">
        <v>56</v>
      </c>
      <c r="V17" s="352"/>
      <c r="W17" s="353" t="s">
        <v>6</v>
      </c>
      <c r="X17" s="353" t="s">
        <v>41</v>
      </c>
      <c r="Y17" s="363" t="s">
        <v>54</v>
      </c>
      <c r="Z17" s="365" t="s">
        <v>18</v>
      </c>
      <c r="AA17" s="367" t="s">
        <v>60</v>
      </c>
      <c r="AB17" s="367" t="s">
        <v>19</v>
      </c>
      <c r="AC17" s="367" t="s">
        <v>68</v>
      </c>
      <c r="AD17" s="369" t="s">
        <v>57</v>
      </c>
      <c r="AE17" s="370"/>
      <c r="AF17" s="371"/>
      <c r="AG17" s="85"/>
      <c r="BD17" s="84" t="s">
        <v>64</v>
      </c>
    </row>
    <row r="18" spans="1:68" ht="14.25" customHeight="1" x14ac:dyDescent="0.2">
      <c r="A18" s="354"/>
      <c r="B18" s="354"/>
      <c r="C18" s="356"/>
      <c r="D18" s="359"/>
      <c r="E18" s="360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9"/>
      <c r="Q18" s="362"/>
      <c r="R18" s="362"/>
      <c r="S18" s="362"/>
      <c r="T18" s="360"/>
      <c r="U18" s="86" t="s">
        <v>44</v>
      </c>
      <c r="V18" s="86" t="s">
        <v>43</v>
      </c>
      <c r="W18" s="354"/>
      <c r="X18" s="354"/>
      <c r="Y18" s="364"/>
      <c r="Z18" s="366"/>
      <c r="AA18" s="368"/>
      <c r="AB18" s="368"/>
      <c r="AC18" s="368"/>
      <c r="AD18" s="372"/>
      <c r="AE18" s="373"/>
      <c r="AF18" s="374"/>
      <c r="AG18" s="85"/>
      <c r="BD18" s="84"/>
    </row>
    <row r="19" spans="1:68" ht="27.75" customHeight="1" x14ac:dyDescent="0.2">
      <c r="A19" s="375" t="s">
        <v>79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54"/>
      <c r="AB19" s="54"/>
      <c r="AC19" s="54"/>
    </row>
    <row r="20" spans="1:68" ht="16.5" customHeight="1" x14ac:dyDescent="0.25">
      <c r="A20" s="376" t="s">
        <v>79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6"/>
      <c r="AA20" s="65"/>
      <c r="AB20" s="65"/>
      <c r="AC20" s="82"/>
    </row>
    <row r="21" spans="1:68" ht="14.25" customHeight="1" x14ac:dyDescent="0.25">
      <c r="A21" s="377" t="s">
        <v>80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77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78">
        <v>4607111035752</v>
      </c>
      <c r="E22" s="37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80"/>
      <c r="R22" s="380"/>
      <c r="S22" s="380"/>
      <c r="T22" s="38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40</v>
      </c>
      <c r="Q23" s="383"/>
      <c r="R23" s="383"/>
      <c r="S23" s="383"/>
      <c r="T23" s="383"/>
      <c r="U23" s="383"/>
      <c r="V23" s="38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40</v>
      </c>
      <c r="Q24" s="383"/>
      <c r="R24" s="383"/>
      <c r="S24" s="383"/>
      <c r="T24" s="383"/>
      <c r="U24" s="383"/>
      <c r="V24" s="38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5" t="s">
        <v>45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54"/>
      <c r="AB25" s="54"/>
      <c r="AC25" s="54"/>
    </row>
    <row r="26" spans="1:68" ht="16.5" customHeight="1" x14ac:dyDescent="0.25">
      <c r="A26" s="376" t="s">
        <v>88</v>
      </c>
      <c r="B26" s="376"/>
      <c r="C26" s="376"/>
      <c r="D26" s="376"/>
      <c r="E26" s="376"/>
      <c r="F26" s="376"/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  <c r="X26" s="376"/>
      <c r="Y26" s="376"/>
      <c r="Z26" s="376"/>
      <c r="AA26" s="65"/>
      <c r="AB26" s="65"/>
      <c r="AC26" s="82"/>
    </row>
    <row r="27" spans="1:68" ht="14.25" customHeight="1" x14ac:dyDescent="0.25">
      <c r="A27" s="377" t="s">
        <v>89</v>
      </c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7"/>
      <c r="X27" s="377"/>
      <c r="Y27" s="377"/>
      <c r="Z27" s="377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78">
        <v>4607111036537</v>
      </c>
      <c r="E28" s="37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38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80"/>
      <c r="R28" s="380"/>
      <c r="S28" s="380"/>
      <c r="T28" s="38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78">
        <v>4607111036605</v>
      </c>
      <c r="E29" s="37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38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80"/>
      <c r="R29" s="380"/>
      <c r="S29" s="380"/>
      <c r="T29" s="38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85"/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6"/>
      <c r="P30" s="382" t="s">
        <v>40</v>
      </c>
      <c r="Q30" s="383"/>
      <c r="R30" s="383"/>
      <c r="S30" s="383"/>
      <c r="T30" s="383"/>
      <c r="U30" s="383"/>
      <c r="V30" s="38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6"/>
      <c r="P31" s="382" t="s">
        <v>40</v>
      </c>
      <c r="Q31" s="383"/>
      <c r="R31" s="383"/>
      <c r="S31" s="383"/>
      <c r="T31" s="383"/>
      <c r="U31" s="383"/>
      <c r="V31" s="38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6" t="s">
        <v>97</v>
      </c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6"/>
      <c r="AA32" s="65"/>
      <c r="AB32" s="65"/>
      <c r="AC32" s="82"/>
    </row>
    <row r="33" spans="1:68" ht="14.25" customHeight="1" x14ac:dyDescent="0.25">
      <c r="A33" s="377" t="s">
        <v>80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/>
      <c r="T33" s="377"/>
      <c r="U33" s="377"/>
      <c r="V33" s="377"/>
      <c r="W33" s="377"/>
      <c r="X33" s="377"/>
      <c r="Y33" s="377"/>
      <c r="Z33" s="377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78">
        <v>4620207490075</v>
      </c>
      <c r="E34" s="37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38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80"/>
      <c r="R34" s="380"/>
      <c r="S34" s="380"/>
      <c r="T34" s="38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78">
        <v>4620207490174</v>
      </c>
      <c r="E35" s="37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39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80"/>
      <c r="R35" s="380"/>
      <c r="S35" s="380"/>
      <c r="T35" s="38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78">
        <v>4620207490044</v>
      </c>
      <c r="E36" s="37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39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80"/>
      <c r="R36" s="380"/>
      <c r="S36" s="380"/>
      <c r="T36" s="38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40</v>
      </c>
      <c r="Q37" s="383"/>
      <c r="R37" s="383"/>
      <c r="S37" s="383"/>
      <c r="T37" s="383"/>
      <c r="U37" s="383"/>
      <c r="V37" s="38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85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6"/>
      <c r="P38" s="382" t="s">
        <v>40</v>
      </c>
      <c r="Q38" s="383"/>
      <c r="R38" s="383"/>
      <c r="S38" s="383"/>
      <c r="T38" s="383"/>
      <c r="U38" s="383"/>
      <c r="V38" s="38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6" t="s">
        <v>107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6"/>
      <c r="AA39" s="65"/>
      <c r="AB39" s="65"/>
      <c r="AC39" s="82"/>
    </row>
    <row r="40" spans="1:68" ht="14.25" customHeight="1" x14ac:dyDescent="0.25">
      <c r="A40" s="377" t="s">
        <v>80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4301070972</v>
      </c>
      <c r="D41" s="378">
        <v>4607111037183</v>
      </c>
      <c r="E41" s="378"/>
      <c r="F41" s="62">
        <v>0.9</v>
      </c>
      <c r="G41" s="37">
        <v>8</v>
      </c>
      <c r="H41" s="62">
        <v>7.2</v>
      </c>
      <c r="I41" s="62">
        <v>7.4859999999999998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80"/>
      <c r="R41" s="380"/>
      <c r="S41" s="380"/>
      <c r="T41" s="38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4301071044</v>
      </c>
      <c r="D42" s="378">
        <v>4607111039385</v>
      </c>
      <c r="E42" s="378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80"/>
      <c r="R42" s="380"/>
      <c r="S42" s="380"/>
      <c r="T42" s="38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4301071031</v>
      </c>
      <c r="D43" s="378">
        <v>4607111038982</v>
      </c>
      <c r="E43" s="378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39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80"/>
      <c r="R43" s="380"/>
      <c r="S43" s="380"/>
      <c r="T43" s="38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87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4301071046</v>
      </c>
      <c r="D44" s="378">
        <v>4607111039354</v>
      </c>
      <c r="E44" s="378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39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80"/>
      <c r="R44" s="380"/>
      <c r="S44" s="380"/>
      <c r="T44" s="38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87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4301071047</v>
      </c>
      <c r="D45" s="378">
        <v>4607111039330</v>
      </c>
      <c r="E45" s="378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80"/>
      <c r="R45" s="380"/>
      <c r="S45" s="380"/>
      <c r="T45" s="381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115</v>
      </c>
      <c r="AG45" s="81"/>
      <c r="AJ45" s="87" t="s">
        <v>87</v>
      </c>
      <c r="AK45" s="87">
        <v>1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6"/>
      <c r="P46" s="382" t="s">
        <v>40</v>
      </c>
      <c r="Q46" s="383"/>
      <c r="R46" s="383"/>
      <c r="S46" s="383"/>
      <c r="T46" s="383"/>
      <c r="U46" s="383"/>
      <c r="V46" s="384"/>
      <c r="W46" s="42" t="s">
        <v>39</v>
      </c>
      <c r="X46" s="43">
        <f>IFERROR(SUM(X41:X45),"0")</f>
        <v>0</v>
      </c>
      <c r="Y46" s="43">
        <f>IFERROR(SUM(Y41:Y45),"0")</f>
        <v>0</v>
      </c>
      <c r="Z46" s="43">
        <f>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6"/>
      <c r="P47" s="382" t="s">
        <v>40</v>
      </c>
      <c r="Q47" s="383"/>
      <c r="R47" s="383"/>
      <c r="S47" s="383"/>
      <c r="T47" s="383"/>
      <c r="U47" s="383"/>
      <c r="V47" s="384"/>
      <c r="W47" s="42" t="s">
        <v>0</v>
      </c>
      <c r="X47" s="43">
        <f>IFERROR(SUMPRODUCT(X41:X45*H41:H45),"0")</f>
        <v>0</v>
      </c>
      <c r="Y47" s="43">
        <f>IFERROR(SUMPRODUCT(Y41:Y45*H41:H45),"0")</f>
        <v>0</v>
      </c>
      <c r="Z47" s="42"/>
      <c r="AA47" s="67"/>
      <c r="AB47" s="67"/>
      <c r="AC47" s="67"/>
    </row>
    <row r="48" spans="1:68" ht="16.5" customHeight="1" x14ac:dyDescent="0.25">
      <c r="A48" s="376" t="s">
        <v>120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65"/>
      <c r="AB48" s="65"/>
      <c r="AC48" s="82"/>
    </row>
    <row r="49" spans="1:68" ht="14.25" customHeight="1" x14ac:dyDescent="0.25">
      <c r="A49" s="377" t="s">
        <v>80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66"/>
      <c r="AB49" s="66"/>
      <c r="AC49" s="83"/>
    </row>
    <row r="50" spans="1:68" ht="16.5" customHeight="1" x14ac:dyDescent="0.25">
      <c r="A50" s="63" t="s">
        <v>121</v>
      </c>
      <c r="B50" s="63" t="s">
        <v>122</v>
      </c>
      <c r="C50" s="36">
        <v>4301071073</v>
      </c>
      <c r="D50" s="378">
        <v>4620207490822</v>
      </c>
      <c r="E50" s="378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85</v>
      </c>
      <c r="L50" s="37" t="s">
        <v>86</v>
      </c>
      <c r="M50" s="38" t="s">
        <v>84</v>
      </c>
      <c r="N50" s="38"/>
      <c r="O50" s="37">
        <v>365</v>
      </c>
      <c r="P50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80"/>
      <c r="R50" s="380"/>
      <c r="S50" s="380"/>
      <c r="T50" s="381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87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385"/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6"/>
      <c r="P51" s="382" t="s">
        <v>40</v>
      </c>
      <c r="Q51" s="383"/>
      <c r="R51" s="383"/>
      <c r="S51" s="383"/>
      <c r="T51" s="383"/>
      <c r="U51" s="383"/>
      <c r="V51" s="384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6"/>
      <c r="P52" s="382" t="s">
        <v>40</v>
      </c>
      <c r="Q52" s="383"/>
      <c r="R52" s="383"/>
      <c r="S52" s="383"/>
      <c r="T52" s="383"/>
      <c r="U52" s="383"/>
      <c r="V52" s="384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77" t="s">
        <v>124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377"/>
      <c r="Y53" s="377"/>
      <c r="Z53" s="377"/>
      <c r="AA53" s="66"/>
      <c r="AB53" s="66"/>
      <c r="AC53" s="83"/>
    </row>
    <row r="54" spans="1:68" ht="16.5" customHeight="1" x14ac:dyDescent="0.25">
      <c r="A54" s="63" t="s">
        <v>125</v>
      </c>
      <c r="B54" s="63" t="s">
        <v>126</v>
      </c>
      <c r="C54" s="36">
        <v>4301100087</v>
      </c>
      <c r="D54" s="378">
        <v>4607111039743</v>
      </c>
      <c r="E54" s="378"/>
      <c r="F54" s="62">
        <v>0.18</v>
      </c>
      <c r="G54" s="37">
        <v>6</v>
      </c>
      <c r="H54" s="62">
        <v>1.08</v>
      </c>
      <c r="I54" s="62">
        <v>2.34</v>
      </c>
      <c r="J54" s="37">
        <v>182</v>
      </c>
      <c r="K54" s="37" t="s">
        <v>94</v>
      </c>
      <c r="L54" s="37" t="s">
        <v>86</v>
      </c>
      <c r="M54" s="38" t="s">
        <v>84</v>
      </c>
      <c r="N54" s="38"/>
      <c r="O54" s="37">
        <v>365</v>
      </c>
      <c r="P54" s="39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80"/>
      <c r="R54" s="380"/>
      <c r="S54" s="380"/>
      <c r="T54" s="381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127</v>
      </c>
      <c r="AG54" s="81"/>
      <c r="AJ54" s="87" t="s">
        <v>87</v>
      </c>
      <c r="AK54" s="87">
        <v>1</v>
      </c>
      <c r="BB54" s="114" t="s">
        <v>93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385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6"/>
      <c r="P55" s="382" t="s">
        <v>40</v>
      </c>
      <c r="Q55" s="383"/>
      <c r="R55" s="383"/>
      <c r="S55" s="383"/>
      <c r="T55" s="383"/>
      <c r="U55" s="383"/>
      <c r="V55" s="384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6"/>
      <c r="P56" s="382" t="s">
        <v>40</v>
      </c>
      <c r="Q56" s="383"/>
      <c r="R56" s="383"/>
      <c r="S56" s="383"/>
      <c r="T56" s="383"/>
      <c r="U56" s="383"/>
      <c r="V56" s="384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77" t="s">
        <v>89</v>
      </c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377"/>
      <c r="V57" s="377"/>
      <c r="W57" s="377"/>
      <c r="X57" s="377"/>
      <c r="Y57" s="377"/>
      <c r="Z57" s="377"/>
      <c r="AA57" s="66"/>
      <c r="AB57" s="66"/>
      <c r="AC57" s="83"/>
    </row>
    <row r="58" spans="1:68" ht="16.5" customHeight="1" x14ac:dyDescent="0.25">
      <c r="A58" s="63" t="s">
        <v>128</v>
      </c>
      <c r="B58" s="63" t="s">
        <v>129</v>
      </c>
      <c r="C58" s="36">
        <v>4301132194</v>
      </c>
      <c r="D58" s="378">
        <v>4607111039712</v>
      </c>
      <c r="E58" s="378"/>
      <c r="F58" s="62">
        <v>0.2</v>
      </c>
      <c r="G58" s="37">
        <v>6</v>
      </c>
      <c r="H58" s="62">
        <v>1.2</v>
      </c>
      <c r="I58" s="62">
        <v>1.56</v>
      </c>
      <c r="J58" s="37">
        <v>140</v>
      </c>
      <c r="K58" s="37" t="s">
        <v>94</v>
      </c>
      <c r="L58" s="37" t="s">
        <v>86</v>
      </c>
      <c r="M58" s="38" t="s">
        <v>84</v>
      </c>
      <c r="N58" s="38"/>
      <c r="O58" s="37">
        <v>365</v>
      </c>
      <c r="P58" s="3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80"/>
      <c r="R58" s="380"/>
      <c r="S58" s="380"/>
      <c r="T58" s="38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130</v>
      </c>
      <c r="AG58" s="81"/>
      <c r="AJ58" s="87" t="s">
        <v>87</v>
      </c>
      <c r="AK58" s="87">
        <v>1</v>
      </c>
      <c r="BB58" s="116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40</v>
      </c>
      <c r="Q59" s="383"/>
      <c r="R59" s="383"/>
      <c r="S59" s="383"/>
      <c r="T59" s="383"/>
      <c r="U59" s="383"/>
      <c r="V59" s="384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40</v>
      </c>
      <c r="Q60" s="383"/>
      <c r="R60" s="383"/>
      <c r="S60" s="383"/>
      <c r="T60" s="383"/>
      <c r="U60" s="383"/>
      <c r="V60" s="384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377" t="s">
        <v>131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377"/>
      <c r="Y61" s="377"/>
      <c r="Z61" s="377"/>
      <c r="AA61" s="66"/>
      <c r="AB61" s="66"/>
      <c r="AC61" s="83"/>
    </row>
    <row r="62" spans="1:68" ht="16.5" customHeight="1" x14ac:dyDescent="0.25">
      <c r="A62" s="63" t="s">
        <v>132</v>
      </c>
      <c r="B62" s="63" t="s">
        <v>133</v>
      </c>
      <c r="C62" s="36">
        <v>4301136018</v>
      </c>
      <c r="D62" s="378">
        <v>4607111037008</v>
      </c>
      <c r="E62" s="378"/>
      <c r="F62" s="62">
        <v>0.36</v>
      </c>
      <c r="G62" s="37">
        <v>4</v>
      </c>
      <c r="H62" s="62">
        <v>1.44</v>
      </c>
      <c r="I62" s="62">
        <v>1.74</v>
      </c>
      <c r="J62" s="37">
        <v>140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0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80"/>
      <c r="R62" s="380"/>
      <c r="S62" s="380"/>
      <c r="T62" s="38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87</v>
      </c>
      <c r="AK62" s="87">
        <v>1</v>
      </c>
      <c r="BB62" s="118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16.5" customHeight="1" x14ac:dyDescent="0.25">
      <c r="A63" s="63" t="s">
        <v>135</v>
      </c>
      <c r="B63" s="63" t="s">
        <v>136</v>
      </c>
      <c r="C63" s="36">
        <v>4301136015</v>
      </c>
      <c r="D63" s="378">
        <v>4607111037398</v>
      </c>
      <c r="E63" s="378"/>
      <c r="F63" s="62">
        <v>0.09</v>
      </c>
      <c r="G63" s="37">
        <v>24</v>
      </c>
      <c r="H63" s="62">
        <v>2.16</v>
      </c>
      <c r="I63" s="62">
        <v>4.0199999999999996</v>
      </c>
      <c r="J63" s="37">
        <v>126</v>
      </c>
      <c r="K63" s="37" t="s">
        <v>94</v>
      </c>
      <c r="L63" s="37" t="s">
        <v>86</v>
      </c>
      <c r="M63" s="38" t="s">
        <v>84</v>
      </c>
      <c r="N63" s="38"/>
      <c r="O63" s="37">
        <v>365</v>
      </c>
      <c r="P63" s="4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80"/>
      <c r="R63" s="380"/>
      <c r="S63" s="380"/>
      <c r="T63" s="38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IFERROR(IF(X63="","",X63*0.00936),"")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87</v>
      </c>
      <c r="AK63" s="87">
        <v>1</v>
      </c>
      <c r="BB63" s="120" t="s">
        <v>93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40</v>
      </c>
      <c r="Q64" s="383"/>
      <c r="R64" s="383"/>
      <c r="S64" s="383"/>
      <c r="T64" s="383"/>
      <c r="U64" s="383"/>
      <c r="V64" s="384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40</v>
      </c>
      <c r="Q65" s="383"/>
      <c r="R65" s="383"/>
      <c r="S65" s="383"/>
      <c r="T65" s="383"/>
      <c r="U65" s="383"/>
      <c r="V65" s="384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4.25" customHeight="1" x14ac:dyDescent="0.25">
      <c r="A66" s="377" t="s">
        <v>137</v>
      </c>
      <c r="B66" s="377"/>
      <c r="C66" s="377"/>
      <c r="D66" s="377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66"/>
      <c r="AB66" s="66"/>
      <c r="AC66" s="83"/>
    </row>
    <row r="67" spans="1:68" ht="16.5" customHeight="1" x14ac:dyDescent="0.25">
      <c r="A67" s="63" t="s">
        <v>138</v>
      </c>
      <c r="B67" s="63" t="s">
        <v>139</v>
      </c>
      <c r="C67" s="36">
        <v>4301135664</v>
      </c>
      <c r="D67" s="378">
        <v>4607111039705</v>
      </c>
      <c r="E67" s="37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0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80"/>
      <c r="R67" s="380"/>
      <c r="S67" s="380"/>
      <c r="T67" s="38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134</v>
      </c>
      <c r="AG67" s="81"/>
      <c r="AJ67" s="87" t="s">
        <v>87</v>
      </c>
      <c r="AK67" s="87">
        <v>1</v>
      </c>
      <c r="BB67" s="122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140</v>
      </c>
      <c r="B68" s="63" t="s">
        <v>141</v>
      </c>
      <c r="C68" s="36">
        <v>4301135665</v>
      </c>
      <c r="D68" s="378">
        <v>4607111039729</v>
      </c>
      <c r="E68" s="37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4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80"/>
      <c r="R68" s="380"/>
      <c r="S68" s="380"/>
      <c r="T68" s="38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143</v>
      </c>
      <c r="B69" s="63" t="s">
        <v>144</v>
      </c>
      <c r="C69" s="36">
        <v>4301135702</v>
      </c>
      <c r="D69" s="378">
        <v>4620207490228</v>
      </c>
      <c r="E69" s="378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80"/>
      <c r="R69" s="380"/>
      <c r="S69" s="380"/>
      <c r="T69" s="38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85"/>
      <c r="B70" s="385"/>
      <c r="C70" s="385"/>
      <c r="D70" s="385"/>
      <c r="E70" s="385"/>
      <c r="F70" s="385"/>
      <c r="G70" s="385"/>
      <c r="H70" s="385"/>
      <c r="I70" s="385"/>
      <c r="J70" s="385"/>
      <c r="K70" s="385"/>
      <c r="L70" s="385"/>
      <c r="M70" s="385"/>
      <c r="N70" s="385"/>
      <c r="O70" s="386"/>
      <c r="P70" s="382" t="s">
        <v>40</v>
      </c>
      <c r="Q70" s="383"/>
      <c r="R70" s="383"/>
      <c r="S70" s="383"/>
      <c r="T70" s="383"/>
      <c r="U70" s="383"/>
      <c r="V70" s="384"/>
      <c r="W70" s="42" t="s">
        <v>39</v>
      </c>
      <c r="X70" s="43">
        <f>IFERROR(SUM(X67:X69),"0")</f>
        <v>0</v>
      </c>
      <c r="Y70" s="43">
        <f>IFERROR(SUM(Y67:Y69),"0")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385"/>
      <c r="B71" s="385"/>
      <c r="C71" s="385"/>
      <c r="D71" s="385"/>
      <c r="E71" s="385"/>
      <c r="F71" s="385"/>
      <c r="G71" s="385"/>
      <c r="H71" s="385"/>
      <c r="I71" s="385"/>
      <c r="J71" s="385"/>
      <c r="K71" s="385"/>
      <c r="L71" s="385"/>
      <c r="M71" s="385"/>
      <c r="N71" s="385"/>
      <c r="O71" s="386"/>
      <c r="P71" s="382" t="s">
        <v>40</v>
      </c>
      <c r="Q71" s="383"/>
      <c r="R71" s="383"/>
      <c r="S71" s="383"/>
      <c r="T71" s="383"/>
      <c r="U71" s="383"/>
      <c r="V71" s="384"/>
      <c r="W71" s="42" t="s">
        <v>0</v>
      </c>
      <c r="X71" s="43">
        <f>IFERROR(SUMPRODUCT(X67:X69*H67:H69),"0")</f>
        <v>0</v>
      </c>
      <c r="Y71" s="43">
        <f>IFERROR(SUMPRODUCT(Y67:Y69*H67:H69),"0")</f>
        <v>0</v>
      </c>
      <c r="Z71" s="42"/>
      <c r="AA71" s="67"/>
      <c r="AB71" s="67"/>
      <c r="AC71" s="67"/>
    </row>
    <row r="72" spans="1:68" ht="16.5" customHeight="1" x14ac:dyDescent="0.25">
      <c r="A72" s="376" t="s">
        <v>145</v>
      </c>
      <c r="B72" s="376"/>
      <c r="C72" s="376"/>
      <c r="D72" s="376"/>
      <c r="E72" s="376"/>
      <c r="F72" s="376"/>
      <c r="G72" s="376"/>
      <c r="H72" s="376"/>
      <c r="I72" s="376"/>
      <c r="J72" s="376"/>
      <c r="K72" s="376"/>
      <c r="L72" s="376"/>
      <c r="M72" s="376"/>
      <c r="N72" s="376"/>
      <c r="O72" s="376"/>
      <c r="P72" s="376"/>
      <c r="Q72" s="376"/>
      <c r="R72" s="376"/>
      <c r="S72" s="376"/>
      <c r="T72" s="376"/>
      <c r="U72" s="376"/>
      <c r="V72" s="376"/>
      <c r="W72" s="376"/>
      <c r="X72" s="376"/>
      <c r="Y72" s="376"/>
      <c r="Z72" s="376"/>
      <c r="AA72" s="65"/>
      <c r="AB72" s="65"/>
      <c r="AC72" s="82"/>
    </row>
    <row r="73" spans="1:68" ht="14.25" customHeight="1" x14ac:dyDescent="0.25">
      <c r="A73" s="377" t="s">
        <v>80</v>
      </c>
      <c r="B73" s="377"/>
      <c r="C73" s="377"/>
      <c r="D73" s="377"/>
      <c r="E73" s="377"/>
      <c r="F73" s="377"/>
      <c r="G73" s="377"/>
      <c r="H73" s="377"/>
      <c r="I73" s="377"/>
      <c r="J73" s="377"/>
      <c r="K73" s="377"/>
      <c r="L73" s="377"/>
      <c r="M73" s="377"/>
      <c r="N73" s="377"/>
      <c r="O73" s="377"/>
      <c r="P73" s="377"/>
      <c r="Q73" s="377"/>
      <c r="R73" s="377"/>
      <c r="S73" s="377"/>
      <c r="T73" s="377"/>
      <c r="U73" s="377"/>
      <c r="V73" s="377"/>
      <c r="W73" s="377"/>
      <c r="X73" s="377"/>
      <c r="Y73" s="377"/>
      <c r="Z73" s="377"/>
      <c r="AA73" s="66"/>
      <c r="AB73" s="66"/>
      <c r="AC73" s="83"/>
    </row>
    <row r="74" spans="1:68" ht="27" customHeight="1" x14ac:dyDescent="0.25">
      <c r="A74" s="63" t="s">
        <v>146</v>
      </c>
      <c r="B74" s="63" t="s">
        <v>147</v>
      </c>
      <c r="C74" s="36">
        <v>4301070977</v>
      </c>
      <c r="D74" s="378">
        <v>4607111037411</v>
      </c>
      <c r="E74" s="378"/>
      <c r="F74" s="62">
        <v>2.7</v>
      </c>
      <c r="G74" s="37">
        <v>1</v>
      </c>
      <c r="H74" s="62">
        <v>2.7</v>
      </c>
      <c r="I74" s="62">
        <v>2.8132000000000001</v>
      </c>
      <c r="J74" s="37">
        <v>234</v>
      </c>
      <c r="K74" s="37" t="s">
        <v>149</v>
      </c>
      <c r="L74" s="37" t="s">
        <v>86</v>
      </c>
      <c r="M74" s="38" t="s">
        <v>84</v>
      </c>
      <c r="N74" s="38"/>
      <c r="O74" s="37">
        <v>180</v>
      </c>
      <c r="P74" s="4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80"/>
      <c r="R74" s="380"/>
      <c r="S74" s="380"/>
      <c r="T74" s="38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IFERROR(IF(X74="","",X74*0.00502),"")</f>
        <v>0</v>
      </c>
      <c r="AA74" s="68" t="s">
        <v>46</v>
      </c>
      <c r="AB74" s="69" t="s">
        <v>46</v>
      </c>
      <c r="AC74" s="127" t="s">
        <v>148</v>
      </c>
      <c r="AG74" s="81"/>
      <c r="AJ74" s="87" t="s">
        <v>87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150</v>
      </c>
      <c r="B75" s="63" t="s">
        <v>151</v>
      </c>
      <c r="C75" s="36">
        <v>4301070981</v>
      </c>
      <c r="D75" s="378">
        <v>4607111036728</v>
      </c>
      <c r="E75" s="378"/>
      <c r="F75" s="62">
        <v>5</v>
      </c>
      <c r="G75" s="37">
        <v>1</v>
      </c>
      <c r="H75" s="62">
        <v>5</v>
      </c>
      <c r="I75" s="62">
        <v>5.2131999999999996</v>
      </c>
      <c r="J75" s="37">
        <v>144</v>
      </c>
      <c r="K75" s="37" t="s">
        <v>85</v>
      </c>
      <c r="L75" s="37" t="s">
        <v>86</v>
      </c>
      <c r="M75" s="38" t="s">
        <v>84</v>
      </c>
      <c r="N75" s="38"/>
      <c r="O75" s="37">
        <v>180</v>
      </c>
      <c r="P75" s="4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80"/>
      <c r="R75" s="380"/>
      <c r="S75" s="380"/>
      <c r="T75" s="38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IFERROR(IF(X75="","",X75*0.00866),"")</f>
        <v>0</v>
      </c>
      <c r="AA75" s="68" t="s">
        <v>46</v>
      </c>
      <c r="AB75" s="69" t="s">
        <v>46</v>
      </c>
      <c r="AC75" s="129" t="s">
        <v>148</v>
      </c>
      <c r="AG75" s="81"/>
      <c r="AJ75" s="87" t="s">
        <v>87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40</v>
      </c>
      <c r="Q76" s="383"/>
      <c r="R76" s="383"/>
      <c r="S76" s="383"/>
      <c r="T76" s="383"/>
      <c r="U76" s="383"/>
      <c r="V76" s="384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40</v>
      </c>
      <c r="Q77" s="383"/>
      <c r="R77" s="383"/>
      <c r="S77" s="383"/>
      <c r="T77" s="383"/>
      <c r="U77" s="383"/>
      <c r="V77" s="384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6" t="s">
        <v>152</v>
      </c>
      <c r="B78" s="376"/>
      <c r="C78" s="376"/>
      <c r="D78" s="376"/>
      <c r="E78" s="376"/>
      <c r="F78" s="376"/>
      <c r="G78" s="376"/>
      <c r="H78" s="376"/>
      <c r="I78" s="376"/>
      <c r="J78" s="376"/>
      <c r="K78" s="376"/>
      <c r="L78" s="376"/>
      <c r="M78" s="376"/>
      <c r="N78" s="376"/>
      <c r="O78" s="376"/>
      <c r="P78" s="376"/>
      <c r="Q78" s="376"/>
      <c r="R78" s="376"/>
      <c r="S78" s="376"/>
      <c r="T78" s="376"/>
      <c r="U78" s="376"/>
      <c r="V78" s="376"/>
      <c r="W78" s="376"/>
      <c r="X78" s="376"/>
      <c r="Y78" s="376"/>
      <c r="Z78" s="376"/>
      <c r="AA78" s="65"/>
      <c r="AB78" s="65"/>
      <c r="AC78" s="82"/>
    </row>
    <row r="79" spans="1:68" ht="14.25" customHeight="1" x14ac:dyDescent="0.25">
      <c r="A79" s="377" t="s">
        <v>137</v>
      </c>
      <c r="B79" s="377"/>
      <c r="C79" s="377"/>
      <c r="D79" s="377"/>
      <c r="E79" s="377"/>
      <c r="F79" s="377"/>
      <c r="G79" s="377"/>
      <c r="H79" s="377"/>
      <c r="I79" s="377"/>
      <c r="J79" s="377"/>
      <c r="K79" s="377"/>
      <c r="L79" s="377"/>
      <c r="M79" s="377"/>
      <c r="N79" s="377"/>
      <c r="O79" s="377"/>
      <c r="P79" s="377"/>
      <c r="Q79" s="377"/>
      <c r="R79" s="377"/>
      <c r="S79" s="377"/>
      <c r="T79" s="377"/>
      <c r="U79" s="377"/>
      <c r="V79" s="377"/>
      <c r="W79" s="377"/>
      <c r="X79" s="377"/>
      <c r="Y79" s="377"/>
      <c r="Z79" s="377"/>
      <c r="AA79" s="66"/>
      <c r="AB79" s="66"/>
      <c r="AC79" s="83"/>
    </row>
    <row r="80" spans="1:68" ht="27" customHeight="1" x14ac:dyDescent="0.25">
      <c r="A80" s="63" t="s">
        <v>153</v>
      </c>
      <c r="B80" s="63" t="s">
        <v>154</v>
      </c>
      <c r="C80" s="36">
        <v>4301135574</v>
      </c>
      <c r="D80" s="378">
        <v>4607111033659</v>
      </c>
      <c r="E80" s="378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0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80"/>
      <c r="R80" s="380"/>
      <c r="S80" s="380"/>
      <c r="T80" s="381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31" t="s">
        <v>155</v>
      </c>
      <c r="AG80" s="81"/>
      <c r="AJ80" s="87" t="s">
        <v>87</v>
      </c>
      <c r="AK80" s="87">
        <v>1</v>
      </c>
      <c r="BB80" s="132" t="s">
        <v>93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156</v>
      </c>
      <c r="B81" s="63" t="s">
        <v>157</v>
      </c>
      <c r="C81" s="36">
        <v>4301135586</v>
      </c>
      <c r="D81" s="378">
        <v>4607111033659</v>
      </c>
      <c r="E81" s="378"/>
      <c r="F81" s="62">
        <v>0.3</v>
      </c>
      <c r="G81" s="37">
        <v>6</v>
      </c>
      <c r="H81" s="62">
        <v>1.8</v>
      </c>
      <c r="I81" s="62">
        <v>2.2218</v>
      </c>
      <c r="J81" s="37">
        <v>140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0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80"/>
      <c r="R81" s="380"/>
      <c r="S81" s="380"/>
      <c r="T81" s="381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IFERROR(IF(X81="","",X81*0.00941),"")</f>
        <v>0</v>
      </c>
      <c r="AA81" s="68" t="s">
        <v>46</v>
      </c>
      <c r="AB81" s="69" t="s">
        <v>46</v>
      </c>
      <c r="AC81" s="133" t="s">
        <v>155</v>
      </c>
      <c r="AG81" s="81"/>
      <c r="AJ81" s="87" t="s">
        <v>87</v>
      </c>
      <c r="AK81" s="87">
        <v>1</v>
      </c>
      <c r="BB81" s="134" t="s">
        <v>93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40</v>
      </c>
      <c r="Q82" s="383"/>
      <c r="R82" s="383"/>
      <c r="S82" s="383"/>
      <c r="T82" s="383"/>
      <c r="U82" s="383"/>
      <c r="V82" s="384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85"/>
      <c r="B83" s="385"/>
      <c r="C83" s="385"/>
      <c r="D83" s="385"/>
      <c r="E83" s="385"/>
      <c r="F83" s="385"/>
      <c r="G83" s="385"/>
      <c r="H83" s="385"/>
      <c r="I83" s="385"/>
      <c r="J83" s="385"/>
      <c r="K83" s="385"/>
      <c r="L83" s="385"/>
      <c r="M83" s="385"/>
      <c r="N83" s="385"/>
      <c r="O83" s="386"/>
      <c r="P83" s="382" t="s">
        <v>40</v>
      </c>
      <c r="Q83" s="383"/>
      <c r="R83" s="383"/>
      <c r="S83" s="383"/>
      <c r="T83" s="383"/>
      <c r="U83" s="383"/>
      <c r="V83" s="384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76" t="s">
        <v>158</v>
      </c>
      <c r="B84" s="376"/>
      <c r="C84" s="376"/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76"/>
      <c r="O84" s="376"/>
      <c r="P84" s="376"/>
      <c r="Q84" s="376"/>
      <c r="R84" s="376"/>
      <c r="S84" s="376"/>
      <c r="T84" s="376"/>
      <c r="U84" s="376"/>
      <c r="V84" s="376"/>
      <c r="W84" s="376"/>
      <c r="X84" s="376"/>
      <c r="Y84" s="376"/>
      <c r="Z84" s="376"/>
      <c r="AA84" s="65"/>
      <c r="AB84" s="65"/>
      <c r="AC84" s="82"/>
    </row>
    <row r="85" spans="1:68" ht="14.25" customHeight="1" x14ac:dyDescent="0.25">
      <c r="A85" s="377" t="s">
        <v>159</v>
      </c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  <c r="O85" s="377"/>
      <c r="P85" s="377"/>
      <c r="Q85" s="377"/>
      <c r="R85" s="377"/>
      <c r="S85" s="377"/>
      <c r="T85" s="377"/>
      <c r="U85" s="377"/>
      <c r="V85" s="377"/>
      <c r="W85" s="377"/>
      <c r="X85" s="377"/>
      <c r="Y85" s="377"/>
      <c r="Z85" s="377"/>
      <c r="AA85" s="66"/>
      <c r="AB85" s="66"/>
      <c r="AC85" s="83"/>
    </row>
    <row r="86" spans="1:68" ht="27" customHeight="1" x14ac:dyDescent="0.25">
      <c r="A86" s="63" t="s">
        <v>160</v>
      </c>
      <c r="B86" s="63" t="s">
        <v>161</v>
      </c>
      <c r="C86" s="36">
        <v>4301131047</v>
      </c>
      <c r="D86" s="378">
        <v>4607111034120</v>
      </c>
      <c r="E86" s="37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94</v>
      </c>
      <c r="L86" s="37" t="s">
        <v>86</v>
      </c>
      <c r="M86" s="38" t="s">
        <v>84</v>
      </c>
      <c r="N86" s="38"/>
      <c r="O86" s="37">
        <v>180</v>
      </c>
      <c r="P86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80"/>
      <c r="R86" s="380"/>
      <c r="S86" s="380"/>
      <c r="T86" s="381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162</v>
      </c>
      <c r="AG86" s="81"/>
      <c r="AJ86" s="87" t="s">
        <v>87</v>
      </c>
      <c r="AK86" s="87">
        <v>1</v>
      </c>
      <c r="BB86" s="136" t="s">
        <v>93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ht="27" customHeight="1" x14ac:dyDescent="0.25">
      <c r="A87" s="63" t="s">
        <v>163</v>
      </c>
      <c r="B87" s="63" t="s">
        <v>164</v>
      </c>
      <c r="C87" s="36">
        <v>4301131046</v>
      </c>
      <c r="D87" s="378">
        <v>4607111034137</v>
      </c>
      <c r="E87" s="378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94</v>
      </c>
      <c r="L87" s="37" t="s">
        <v>86</v>
      </c>
      <c r="M87" s="38" t="s">
        <v>84</v>
      </c>
      <c r="N87" s="38"/>
      <c r="O87" s="37">
        <v>180</v>
      </c>
      <c r="P87" s="4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80"/>
      <c r="R87" s="380"/>
      <c r="S87" s="380"/>
      <c r="T87" s="381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165</v>
      </c>
      <c r="AG87" s="81"/>
      <c r="AJ87" s="87" t="s">
        <v>87</v>
      </c>
      <c r="AK87" s="87">
        <v>1</v>
      </c>
      <c r="BB87" s="138" t="s">
        <v>93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6"/>
      <c r="P88" s="382" t="s">
        <v>40</v>
      </c>
      <c r="Q88" s="383"/>
      <c r="R88" s="383"/>
      <c r="S88" s="383"/>
      <c r="T88" s="383"/>
      <c r="U88" s="383"/>
      <c r="V88" s="384"/>
      <c r="W88" s="42" t="s">
        <v>39</v>
      </c>
      <c r="X88" s="43">
        <f>IFERROR(SUM(X86:X87),"0")</f>
        <v>0</v>
      </c>
      <c r="Y88" s="43">
        <f>IFERROR(SUM(Y86:Y87),"0")</f>
        <v>0</v>
      </c>
      <c r="Z88" s="43">
        <f>IFERROR(IF(Z86="",0,Z86),"0")+IFERROR(IF(Z87="",0,Z87),"0")</f>
        <v>0</v>
      </c>
      <c r="AA88" s="67"/>
      <c r="AB88" s="67"/>
      <c r="AC88" s="67"/>
    </row>
    <row r="89" spans="1:68" x14ac:dyDescent="0.2">
      <c r="A89" s="385"/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6"/>
      <c r="P89" s="382" t="s">
        <v>40</v>
      </c>
      <c r="Q89" s="383"/>
      <c r="R89" s="383"/>
      <c r="S89" s="383"/>
      <c r="T89" s="383"/>
      <c r="U89" s="383"/>
      <c r="V89" s="384"/>
      <c r="W89" s="42" t="s">
        <v>0</v>
      </c>
      <c r="X89" s="43">
        <f>IFERROR(SUMPRODUCT(X86:X87*H86:H87),"0")</f>
        <v>0</v>
      </c>
      <c r="Y89" s="43">
        <f>IFERROR(SUMPRODUCT(Y86:Y87*H86:H87),"0")</f>
        <v>0</v>
      </c>
      <c r="Z89" s="42"/>
      <c r="AA89" s="67"/>
      <c r="AB89" s="67"/>
      <c r="AC89" s="67"/>
    </row>
    <row r="90" spans="1:68" ht="16.5" customHeight="1" x14ac:dyDescent="0.25">
      <c r="A90" s="376" t="s">
        <v>166</v>
      </c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  <c r="U90" s="376"/>
      <c r="V90" s="376"/>
      <c r="W90" s="376"/>
      <c r="X90" s="376"/>
      <c r="Y90" s="376"/>
      <c r="Z90" s="376"/>
      <c r="AA90" s="65"/>
      <c r="AB90" s="65"/>
      <c r="AC90" s="82"/>
    </row>
    <row r="91" spans="1:68" ht="14.25" customHeight="1" x14ac:dyDescent="0.25">
      <c r="A91" s="377" t="s">
        <v>137</v>
      </c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7"/>
      <c r="X91" s="377"/>
      <c r="Y91" s="377"/>
      <c r="Z91" s="377"/>
      <c r="AA91" s="66"/>
      <c r="AB91" s="66"/>
      <c r="AC91" s="83"/>
    </row>
    <row r="92" spans="1:68" ht="27" customHeight="1" x14ac:dyDescent="0.25">
      <c r="A92" s="63" t="s">
        <v>167</v>
      </c>
      <c r="B92" s="63" t="s">
        <v>168</v>
      </c>
      <c r="C92" s="36">
        <v>4301135763</v>
      </c>
      <c r="D92" s="378">
        <v>4620207491027</v>
      </c>
      <c r="E92" s="37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94</v>
      </c>
      <c r="L92" s="37" t="s">
        <v>86</v>
      </c>
      <c r="M92" s="38" t="s">
        <v>84</v>
      </c>
      <c r="N92" s="38"/>
      <c r="O92" s="37">
        <v>180</v>
      </c>
      <c r="P92" s="411" t="s">
        <v>169</v>
      </c>
      <c r="Q92" s="380"/>
      <c r="R92" s="380"/>
      <c r="S92" s="380"/>
      <c r="T92" s="38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ref="Y92:Y97" si="0">IFERROR(IF(X92="","",X92),"")</f>
        <v>0</v>
      </c>
      <c r="Z92" s="41">
        <f t="shared" ref="Z92:Z97" si="1">IFERROR(IF(X92="","",X92*0.01788),"")</f>
        <v>0</v>
      </c>
      <c r="AA92" s="68" t="s">
        <v>46</v>
      </c>
      <c r="AB92" s="69" t="s">
        <v>46</v>
      </c>
      <c r="AC92" s="139" t="s">
        <v>155</v>
      </c>
      <c r="AG92" s="81"/>
      <c r="AJ92" s="87" t="s">
        <v>87</v>
      </c>
      <c r="AK92" s="87">
        <v>1</v>
      </c>
      <c r="BB92" s="140" t="s">
        <v>93</v>
      </c>
      <c r="BM92" s="81">
        <f t="shared" ref="BM92:BM97" si="2">IFERROR(X92*I92,"0")</f>
        <v>0</v>
      </c>
      <c r="BN92" s="81">
        <f t="shared" ref="BN92:BN97" si="3">IFERROR(Y92*I92,"0")</f>
        <v>0</v>
      </c>
      <c r="BO92" s="81">
        <f t="shared" ref="BO92:BO97" si="4">IFERROR(X92/J92,"0")</f>
        <v>0</v>
      </c>
      <c r="BP92" s="81">
        <f t="shared" ref="BP92:BP97" si="5">IFERROR(Y92/J92,"0")</f>
        <v>0</v>
      </c>
    </row>
    <row r="93" spans="1:68" ht="27" customHeight="1" x14ac:dyDescent="0.25">
      <c r="A93" s="63" t="s">
        <v>170</v>
      </c>
      <c r="B93" s="63" t="s">
        <v>171</v>
      </c>
      <c r="C93" s="36">
        <v>4301135793</v>
      </c>
      <c r="D93" s="378">
        <v>4620207491003</v>
      </c>
      <c r="E93" s="37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412" t="s">
        <v>172</v>
      </c>
      <c r="Q93" s="380"/>
      <c r="R93" s="380"/>
      <c r="S93" s="380"/>
      <c r="T93" s="38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155</v>
      </c>
      <c r="AG93" s="81"/>
      <c r="AJ93" s="87" t="s">
        <v>87</v>
      </c>
      <c r="AK93" s="87">
        <v>1</v>
      </c>
      <c r="BB93" s="142" t="s">
        <v>93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173</v>
      </c>
      <c r="B94" s="63" t="s">
        <v>174</v>
      </c>
      <c r="C94" s="36">
        <v>4301135768</v>
      </c>
      <c r="D94" s="378">
        <v>4620207491034</v>
      </c>
      <c r="E94" s="37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13" t="s">
        <v>175</v>
      </c>
      <c r="Q94" s="380"/>
      <c r="R94" s="380"/>
      <c r="S94" s="380"/>
      <c r="T94" s="38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176</v>
      </c>
      <c r="AG94" s="81"/>
      <c r="AJ94" s="87" t="s">
        <v>87</v>
      </c>
      <c r="AK94" s="87">
        <v>1</v>
      </c>
      <c r="BB94" s="144" t="s">
        <v>93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4301135760</v>
      </c>
      <c r="D95" s="378">
        <v>4620207491010</v>
      </c>
      <c r="E95" s="378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14" t="s">
        <v>179</v>
      </c>
      <c r="Q95" s="380"/>
      <c r="R95" s="380"/>
      <c r="S95" s="380"/>
      <c r="T95" s="38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155</v>
      </c>
      <c r="AG95" s="81"/>
      <c r="AJ95" s="87" t="s">
        <v>87</v>
      </c>
      <c r="AK95" s="87">
        <v>1</v>
      </c>
      <c r="BB95" s="146" t="s">
        <v>93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4301135571</v>
      </c>
      <c r="D96" s="378">
        <v>4607111035028</v>
      </c>
      <c r="E96" s="378"/>
      <c r="F96" s="62">
        <v>0.48</v>
      </c>
      <c r="G96" s="37">
        <v>8</v>
      </c>
      <c r="H96" s="62">
        <v>3.84</v>
      </c>
      <c r="I96" s="62">
        <v>4.4488000000000003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15" t="s">
        <v>182</v>
      </c>
      <c r="Q96" s="380"/>
      <c r="R96" s="380"/>
      <c r="S96" s="380"/>
      <c r="T96" s="38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155</v>
      </c>
      <c r="AG96" s="81"/>
      <c r="AJ96" s="87" t="s">
        <v>87</v>
      </c>
      <c r="AK96" s="87">
        <v>1</v>
      </c>
      <c r="BB96" s="148" t="s">
        <v>93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4301135285</v>
      </c>
      <c r="D97" s="378">
        <v>4607111036407</v>
      </c>
      <c r="E97" s="378"/>
      <c r="F97" s="62">
        <v>0.3</v>
      </c>
      <c r="G97" s="37">
        <v>14</v>
      </c>
      <c r="H97" s="62">
        <v>4.2</v>
      </c>
      <c r="I97" s="62">
        <v>4.5292000000000003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80"/>
      <c r="R97" s="380"/>
      <c r="S97" s="380"/>
      <c r="T97" s="38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0"/>
        <v>0</v>
      </c>
      <c r="Z97" s="41">
        <f t="shared" si="1"/>
        <v>0</v>
      </c>
      <c r="AA97" s="68" t="s">
        <v>46</v>
      </c>
      <c r="AB97" s="69" t="s">
        <v>46</v>
      </c>
      <c r="AC97" s="149" t="s">
        <v>185</v>
      </c>
      <c r="AG97" s="81"/>
      <c r="AJ97" s="87" t="s">
        <v>87</v>
      </c>
      <c r="AK97" s="87">
        <v>1</v>
      </c>
      <c r="BB97" s="150" t="s">
        <v>93</v>
      </c>
      <c r="BM97" s="81">
        <f t="shared" si="2"/>
        <v>0</v>
      </c>
      <c r="BN97" s="81">
        <f t="shared" si="3"/>
        <v>0</v>
      </c>
      <c r="BO97" s="81">
        <f t="shared" si="4"/>
        <v>0</v>
      </c>
      <c r="BP97" s="81">
        <f t="shared" si="5"/>
        <v>0</v>
      </c>
    </row>
    <row r="98" spans="1:68" x14ac:dyDescent="0.2">
      <c r="A98" s="385"/>
      <c r="B98" s="385"/>
      <c r="C98" s="385"/>
      <c r="D98" s="385"/>
      <c r="E98" s="385"/>
      <c r="F98" s="385"/>
      <c r="G98" s="385"/>
      <c r="H98" s="385"/>
      <c r="I98" s="385"/>
      <c r="J98" s="385"/>
      <c r="K98" s="385"/>
      <c r="L98" s="385"/>
      <c r="M98" s="385"/>
      <c r="N98" s="385"/>
      <c r="O98" s="386"/>
      <c r="P98" s="382" t="s">
        <v>40</v>
      </c>
      <c r="Q98" s="383"/>
      <c r="R98" s="383"/>
      <c r="S98" s="383"/>
      <c r="T98" s="383"/>
      <c r="U98" s="383"/>
      <c r="V98" s="384"/>
      <c r="W98" s="42" t="s">
        <v>39</v>
      </c>
      <c r="X98" s="43">
        <f>IFERROR(SUM(X92:X97),"0")</f>
        <v>0</v>
      </c>
      <c r="Y98" s="43">
        <f>IFERROR(SUM(Y92:Y97),"0")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385"/>
      <c r="B99" s="385"/>
      <c r="C99" s="385"/>
      <c r="D99" s="385"/>
      <c r="E99" s="385"/>
      <c r="F99" s="385"/>
      <c r="G99" s="385"/>
      <c r="H99" s="385"/>
      <c r="I99" s="385"/>
      <c r="J99" s="385"/>
      <c r="K99" s="385"/>
      <c r="L99" s="385"/>
      <c r="M99" s="385"/>
      <c r="N99" s="385"/>
      <c r="O99" s="386"/>
      <c r="P99" s="382" t="s">
        <v>40</v>
      </c>
      <c r="Q99" s="383"/>
      <c r="R99" s="383"/>
      <c r="S99" s="383"/>
      <c r="T99" s="383"/>
      <c r="U99" s="383"/>
      <c r="V99" s="384"/>
      <c r="W99" s="42" t="s">
        <v>0</v>
      </c>
      <c r="X99" s="43">
        <f>IFERROR(SUMPRODUCT(X92:X97*H92:H97),"0")</f>
        <v>0</v>
      </c>
      <c r="Y99" s="43">
        <f>IFERROR(SUMPRODUCT(Y92:Y97*H92:H97),"0")</f>
        <v>0</v>
      </c>
      <c r="Z99" s="42"/>
      <c r="AA99" s="67"/>
      <c r="AB99" s="67"/>
      <c r="AC99" s="67"/>
    </row>
    <row r="100" spans="1:68" ht="16.5" customHeight="1" x14ac:dyDescent="0.25">
      <c r="A100" s="376" t="s">
        <v>186</v>
      </c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376"/>
      <c r="S100" s="376"/>
      <c r="T100" s="376"/>
      <c r="U100" s="376"/>
      <c r="V100" s="376"/>
      <c r="W100" s="376"/>
      <c r="X100" s="376"/>
      <c r="Y100" s="376"/>
      <c r="Z100" s="376"/>
      <c r="AA100" s="65"/>
      <c r="AB100" s="65"/>
      <c r="AC100" s="82"/>
    </row>
    <row r="101" spans="1:68" ht="14.25" customHeight="1" x14ac:dyDescent="0.25">
      <c r="A101" s="377" t="s">
        <v>131</v>
      </c>
      <c r="B101" s="377"/>
      <c r="C101" s="377"/>
      <c r="D101" s="377"/>
      <c r="E101" s="377"/>
      <c r="F101" s="377"/>
      <c r="G101" s="377"/>
      <c r="H101" s="377"/>
      <c r="I101" s="377"/>
      <c r="J101" s="377"/>
      <c r="K101" s="377"/>
      <c r="L101" s="377"/>
      <c r="M101" s="377"/>
      <c r="N101" s="377"/>
      <c r="O101" s="377"/>
      <c r="P101" s="377"/>
      <c r="Q101" s="377"/>
      <c r="R101" s="377"/>
      <c r="S101" s="377"/>
      <c r="T101" s="377"/>
      <c r="U101" s="377"/>
      <c r="V101" s="377"/>
      <c r="W101" s="377"/>
      <c r="X101" s="377"/>
      <c r="Y101" s="377"/>
      <c r="Z101" s="377"/>
      <c r="AA101" s="66"/>
      <c r="AB101" s="66"/>
      <c r="AC101" s="83"/>
    </row>
    <row r="102" spans="1:68" ht="27" customHeight="1" x14ac:dyDescent="0.25">
      <c r="A102" s="63" t="s">
        <v>187</v>
      </c>
      <c r="B102" s="63" t="s">
        <v>188</v>
      </c>
      <c r="C102" s="36">
        <v>4301136070</v>
      </c>
      <c r="D102" s="378">
        <v>4607025784012</v>
      </c>
      <c r="E102" s="378"/>
      <c r="F102" s="62">
        <v>0.09</v>
      </c>
      <c r="G102" s="37">
        <v>24</v>
      </c>
      <c r="H102" s="62">
        <v>2.16</v>
      </c>
      <c r="I102" s="62">
        <v>2.4912000000000001</v>
      </c>
      <c r="J102" s="37">
        <v>126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80"/>
      <c r="R102" s="380"/>
      <c r="S102" s="380"/>
      <c r="T102" s="38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IFERROR(IF(X102="","",X102*0.00936),"")</f>
        <v>0</v>
      </c>
      <c r="AA102" s="68" t="s">
        <v>46</v>
      </c>
      <c r="AB102" s="69" t="s">
        <v>46</v>
      </c>
      <c r="AC102" s="151" t="s">
        <v>189</v>
      </c>
      <c r="AG102" s="81"/>
      <c r="AJ102" s="87" t="s">
        <v>87</v>
      </c>
      <c r="AK102" s="87">
        <v>1</v>
      </c>
      <c r="BB102" s="152" t="s">
        <v>93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85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6"/>
      <c r="P103" s="382" t="s">
        <v>40</v>
      </c>
      <c r="Q103" s="383"/>
      <c r="R103" s="383"/>
      <c r="S103" s="383"/>
      <c r="T103" s="383"/>
      <c r="U103" s="383"/>
      <c r="V103" s="384"/>
      <c r="W103" s="42" t="s">
        <v>39</v>
      </c>
      <c r="X103" s="43">
        <f>IFERROR(SUM(X102:X102),"0")</f>
        <v>0</v>
      </c>
      <c r="Y103" s="43">
        <f>IFERROR(SUM(Y102:Y102),"0")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85"/>
      <c r="O104" s="386"/>
      <c r="P104" s="382" t="s">
        <v>40</v>
      </c>
      <c r="Q104" s="383"/>
      <c r="R104" s="383"/>
      <c r="S104" s="383"/>
      <c r="T104" s="383"/>
      <c r="U104" s="383"/>
      <c r="V104" s="384"/>
      <c r="W104" s="42" t="s">
        <v>0</v>
      </c>
      <c r="X104" s="43">
        <f>IFERROR(SUMPRODUCT(X102:X102*H102:H102),"0")</f>
        <v>0</v>
      </c>
      <c r="Y104" s="43">
        <f>IFERROR(SUMPRODUCT(Y102:Y102*H102:H102),"0")</f>
        <v>0</v>
      </c>
      <c r="Z104" s="42"/>
      <c r="AA104" s="67"/>
      <c r="AB104" s="67"/>
      <c r="AC104" s="67"/>
    </row>
    <row r="105" spans="1:68" ht="16.5" customHeight="1" x14ac:dyDescent="0.25">
      <c r="A105" s="376" t="s">
        <v>190</v>
      </c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76"/>
      <c r="Z105" s="376"/>
      <c r="AA105" s="65"/>
      <c r="AB105" s="65"/>
      <c r="AC105" s="82"/>
    </row>
    <row r="106" spans="1:68" ht="14.25" customHeight="1" x14ac:dyDescent="0.25">
      <c r="A106" s="377" t="s">
        <v>80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77"/>
      <c r="Z106" s="377"/>
      <c r="AA106" s="66"/>
      <c r="AB106" s="66"/>
      <c r="AC106" s="83"/>
    </row>
    <row r="107" spans="1:68" ht="27" customHeight="1" x14ac:dyDescent="0.25">
      <c r="A107" s="63" t="s">
        <v>191</v>
      </c>
      <c r="B107" s="63" t="s">
        <v>192</v>
      </c>
      <c r="C107" s="36">
        <v>4301071074</v>
      </c>
      <c r="D107" s="378">
        <v>4620207491157</v>
      </c>
      <c r="E107" s="378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1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80"/>
      <c r="R107" s="380"/>
      <c r="S107" s="380"/>
      <c r="T107" s="38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193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4301071051</v>
      </c>
      <c r="D108" s="378">
        <v>4607111039262</v>
      </c>
      <c r="E108" s="378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80"/>
      <c r="R108" s="380"/>
      <c r="S108" s="380"/>
      <c r="T108" s="38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148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4301071038</v>
      </c>
      <c r="D109" s="378">
        <v>4607111039248</v>
      </c>
      <c r="E109" s="378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42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80"/>
      <c r="R109" s="380"/>
      <c r="S109" s="380"/>
      <c r="T109" s="38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148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4301071049</v>
      </c>
      <c r="D110" s="378">
        <v>4607111039293</v>
      </c>
      <c r="E110" s="378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80"/>
      <c r="R110" s="380"/>
      <c r="S110" s="380"/>
      <c r="T110" s="38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148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4301071039</v>
      </c>
      <c r="D111" s="378">
        <v>4607111039279</v>
      </c>
      <c r="E111" s="378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80"/>
      <c r="R111" s="380"/>
      <c r="S111" s="380"/>
      <c r="T111" s="38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148</v>
      </c>
      <c r="AG111" s="81"/>
      <c r="AJ111" s="87" t="s">
        <v>87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85"/>
      <c r="B112" s="385"/>
      <c r="C112" s="385"/>
      <c r="D112" s="385"/>
      <c r="E112" s="385"/>
      <c r="F112" s="385"/>
      <c r="G112" s="385"/>
      <c r="H112" s="385"/>
      <c r="I112" s="385"/>
      <c r="J112" s="385"/>
      <c r="K112" s="385"/>
      <c r="L112" s="385"/>
      <c r="M112" s="385"/>
      <c r="N112" s="385"/>
      <c r="O112" s="386"/>
      <c r="P112" s="382" t="s">
        <v>40</v>
      </c>
      <c r="Q112" s="383"/>
      <c r="R112" s="383"/>
      <c r="S112" s="383"/>
      <c r="T112" s="383"/>
      <c r="U112" s="383"/>
      <c r="V112" s="384"/>
      <c r="W112" s="42" t="s">
        <v>39</v>
      </c>
      <c r="X112" s="43">
        <f>IFERROR(SUM(X107:X111),"0")</f>
        <v>0</v>
      </c>
      <c r="Y112" s="43">
        <f>IFERROR(SUM(Y107:Y111),"0")</f>
        <v>0</v>
      </c>
      <c r="Z112" s="43">
        <f>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85"/>
      <c r="B113" s="385"/>
      <c r="C113" s="385"/>
      <c r="D113" s="385"/>
      <c r="E113" s="385"/>
      <c r="F113" s="385"/>
      <c r="G113" s="385"/>
      <c r="H113" s="385"/>
      <c r="I113" s="385"/>
      <c r="J113" s="385"/>
      <c r="K113" s="385"/>
      <c r="L113" s="385"/>
      <c r="M113" s="385"/>
      <c r="N113" s="385"/>
      <c r="O113" s="386"/>
      <c r="P113" s="382" t="s">
        <v>40</v>
      </c>
      <c r="Q113" s="383"/>
      <c r="R113" s="383"/>
      <c r="S113" s="383"/>
      <c r="T113" s="383"/>
      <c r="U113" s="383"/>
      <c r="V113" s="384"/>
      <c r="W113" s="42" t="s">
        <v>0</v>
      </c>
      <c r="X113" s="43">
        <f>IFERROR(SUMPRODUCT(X107:X111*H107:H111),"0")</f>
        <v>0</v>
      </c>
      <c r="Y113" s="43">
        <f>IFERROR(SUMPRODUCT(Y107:Y111*H107:H111),"0")</f>
        <v>0</v>
      </c>
      <c r="Z113" s="42"/>
      <c r="AA113" s="67"/>
      <c r="AB113" s="67"/>
      <c r="AC113" s="67"/>
    </row>
    <row r="114" spans="1:68" ht="14.25" customHeight="1" x14ac:dyDescent="0.25">
      <c r="A114" s="377" t="s">
        <v>137</v>
      </c>
      <c r="B114" s="377"/>
      <c r="C114" s="377"/>
      <c r="D114" s="377"/>
      <c r="E114" s="377"/>
      <c r="F114" s="377"/>
      <c r="G114" s="377"/>
      <c r="H114" s="377"/>
      <c r="I114" s="377"/>
      <c r="J114" s="377"/>
      <c r="K114" s="377"/>
      <c r="L114" s="377"/>
      <c r="M114" s="377"/>
      <c r="N114" s="377"/>
      <c r="O114" s="377"/>
      <c r="P114" s="377"/>
      <c r="Q114" s="377"/>
      <c r="R114" s="377"/>
      <c r="S114" s="377"/>
      <c r="T114" s="377"/>
      <c r="U114" s="377"/>
      <c r="V114" s="377"/>
      <c r="W114" s="377"/>
      <c r="X114" s="377"/>
      <c r="Y114" s="377"/>
      <c r="Z114" s="377"/>
      <c r="AA114" s="66"/>
      <c r="AB114" s="66"/>
      <c r="AC114" s="83"/>
    </row>
    <row r="115" spans="1:68" ht="27" customHeight="1" x14ac:dyDescent="0.25">
      <c r="A115" s="63" t="s">
        <v>202</v>
      </c>
      <c r="B115" s="63" t="s">
        <v>203</v>
      </c>
      <c r="C115" s="36">
        <v>4301135670</v>
      </c>
      <c r="D115" s="378">
        <v>4620207490983</v>
      </c>
      <c r="E115" s="378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80"/>
      <c r="R115" s="380"/>
      <c r="S115" s="380"/>
      <c r="T115" s="38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204</v>
      </c>
      <c r="AG115" s="81"/>
      <c r="AJ115" s="87" t="s">
        <v>87</v>
      </c>
      <c r="AK115" s="87">
        <v>1</v>
      </c>
      <c r="BB115" s="164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85"/>
      <c r="B116" s="385"/>
      <c r="C116" s="385"/>
      <c r="D116" s="385"/>
      <c r="E116" s="385"/>
      <c r="F116" s="385"/>
      <c r="G116" s="385"/>
      <c r="H116" s="385"/>
      <c r="I116" s="385"/>
      <c r="J116" s="385"/>
      <c r="K116" s="385"/>
      <c r="L116" s="385"/>
      <c r="M116" s="385"/>
      <c r="N116" s="385"/>
      <c r="O116" s="386"/>
      <c r="P116" s="382" t="s">
        <v>40</v>
      </c>
      <c r="Q116" s="383"/>
      <c r="R116" s="383"/>
      <c r="S116" s="383"/>
      <c r="T116" s="383"/>
      <c r="U116" s="383"/>
      <c r="V116" s="384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85"/>
      <c r="B117" s="385"/>
      <c r="C117" s="385"/>
      <c r="D117" s="385"/>
      <c r="E117" s="385"/>
      <c r="F117" s="385"/>
      <c r="G117" s="385"/>
      <c r="H117" s="385"/>
      <c r="I117" s="385"/>
      <c r="J117" s="385"/>
      <c r="K117" s="385"/>
      <c r="L117" s="385"/>
      <c r="M117" s="385"/>
      <c r="N117" s="385"/>
      <c r="O117" s="386"/>
      <c r="P117" s="382" t="s">
        <v>40</v>
      </c>
      <c r="Q117" s="383"/>
      <c r="R117" s="383"/>
      <c r="S117" s="383"/>
      <c r="T117" s="383"/>
      <c r="U117" s="383"/>
      <c r="V117" s="384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6.5" customHeight="1" x14ac:dyDescent="0.25">
      <c r="A118" s="376" t="s">
        <v>205</v>
      </c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6"/>
      <c r="P118" s="376"/>
      <c r="Q118" s="376"/>
      <c r="R118" s="376"/>
      <c r="S118" s="376"/>
      <c r="T118" s="376"/>
      <c r="U118" s="376"/>
      <c r="V118" s="376"/>
      <c r="W118" s="376"/>
      <c r="X118" s="376"/>
      <c r="Y118" s="376"/>
      <c r="Z118" s="376"/>
      <c r="AA118" s="65"/>
      <c r="AB118" s="65"/>
      <c r="AC118" s="82"/>
    </row>
    <row r="119" spans="1:68" ht="14.25" customHeight="1" x14ac:dyDescent="0.25">
      <c r="A119" s="377" t="s">
        <v>137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77"/>
      <c r="AA119" s="66"/>
      <c r="AB119" s="66"/>
      <c r="AC119" s="83"/>
    </row>
    <row r="120" spans="1:68" ht="27" customHeight="1" x14ac:dyDescent="0.25">
      <c r="A120" s="63" t="s">
        <v>206</v>
      </c>
      <c r="B120" s="63" t="s">
        <v>207</v>
      </c>
      <c r="C120" s="36">
        <v>4301135555</v>
      </c>
      <c r="D120" s="378">
        <v>4607111034014</v>
      </c>
      <c r="E120" s="378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94</v>
      </c>
      <c r="L120" s="37" t="s">
        <v>86</v>
      </c>
      <c r="M120" s="38" t="s">
        <v>84</v>
      </c>
      <c r="N120" s="38"/>
      <c r="O120" s="37">
        <v>180</v>
      </c>
      <c r="P120" s="42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80"/>
      <c r="R120" s="380"/>
      <c r="S120" s="380"/>
      <c r="T120" s="38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65" t="s">
        <v>208</v>
      </c>
      <c r="AG120" s="81"/>
      <c r="AJ120" s="87" t="s">
        <v>87</v>
      </c>
      <c r="AK120" s="87">
        <v>1</v>
      </c>
      <c r="BB120" s="166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209</v>
      </c>
      <c r="B121" s="63" t="s">
        <v>210</v>
      </c>
      <c r="C121" s="36">
        <v>4301135532</v>
      </c>
      <c r="D121" s="378">
        <v>4607111033994</v>
      </c>
      <c r="E121" s="378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2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80"/>
      <c r="R121" s="380"/>
      <c r="S121" s="380"/>
      <c r="T121" s="38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155</v>
      </c>
      <c r="AG121" s="81"/>
      <c r="AJ121" s="87" t="s">
        <v>87</v>
      </c>
      <c r="AK121" s="87">
        <v>1</v>
      </c>
      <c r="BB121" s="168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6"/>
      <c r="P122" s="382" t="s">
        <v>40</v>
      </c>
      <c r="Q122" s="383"/>
      <c r="R122" s="383"/>
      <c r="S122" s="383"/>
      <c r="T122" s="383"/>
      <c r="U122" s="383"/>
      <c r="V122" s="384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385"/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6"/>
      <c r="P123" s="382" t="s">
        <v>40</v>
      </c>
      <c r="Q123" s="383"/>
      <c r="R123" s="383"/>
      <c r="S123" s="383"/>
      <c r="T123" s="383"/>
      <c r="U123" s="383"/>
      <c r="V123" s="384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76" t="s">
        <v>211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376"/>
      <c r="Z124" s="376"/>
      <c r="AA124" s="65"/>
      <c r="AB124" s="65"/>
      <c r="AC124" s="82"/>
    </row>
    <row r="125" spans="1:68" ht="14.25" customHeight="1" x14ac:dyDescent="0.25">
      <c r="A125" s="377" t="s">
        <v>137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66"/>
      <c r="AB125" s="66"/>
      <c r="AC125" s="83"/>
    </row>
    <row r="126" spans="1:68" ht="27" customHeight="1" x14ac:dyDescent="0.25">
      <c r="A126" s="63" t="s">
        <v>212</v>
      </c>
      <c r="B126" s="63" t="s">
        <v>213</v>
      </c>
      <c r="C126" s="36">
        <v>4301135549</v>
      </c>
      <c r="D126" s="378">
        <v>4607111039095</v>
      </c>
      <c r="E126" s="378"/>
      <c r="F126" s="62">
        <v>0.25</v>
      </c>
      <c r="G126" s="37">
        <v>12</v>
      </c>
      <c r="H126" s="62">
        <v>3</v>
      </c>
      <c r="I126" s="62">
        <v>3.7480000000000002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80"/>
      <c r="R126" s="380"/>
      <c r="S126" s="380"/>
      <c r="T126" s="38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69" t="s">
        <v>214</v>
      </c>
      <c r="AG126" s="81"/>
      <c r="AJ126" s="87" t="s">
        <v>87</v>
      </c>
      <c r="AK126" s="87">
        <v>1</v>
      </c>
      <c r="BB126" s="170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16.5" customHeight="1" x14ac:dyDescent="0.25">
      <c r="A127" s="63" t="s">
        <v>215</v>
      </c>
      <c r="B127" s="63" t="s">
        <v>216</v>
      </c>
      <c r="C127" s="36">
        <v>4301135550</v>
      </c>
      <c r="D127" s="378">
        <v>4607111034199</v>
      </c>
      <c r="E127" s="378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80"/>
      <c r="R127" s="380"/>
      <c r="S127" s="380"/>
      <c r="T127" s="38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217</v>
      </c>
      <c r="AG127" s="81"/>
      <c r="AJ127" s="87" t="s">
        <v>87</v>
      </c>
      <c r="AK127" s="87">
        <v>1</v>
      </c>
      <c r="BB127" s="172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40</v>
      </c>
      <c r="Q128" s="383"/>
      <c r="R128" s="383"/>
      <c r="S128" s="383"/>
      <c r="T128" s="383"/>
      <c r="U128" s="383"/>
      <c r="V128" s="384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385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85"/>
      <c r="O129" s="386"/>
      <c r="P129" s="382" t="s">
        <v>40</v>
      </c>
      <c r="Q129" s="383"/>
      <c r="R129" s="383"/>
      <c r="S129" s="383"/>
      <c r="T129" s="383"/>
      <c r="U129" s="383"/>
      <c r="V129" s="384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376" t="s">
        <v>218</v>
      </c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376"/>
      <c r="M130" s="376"/>
      <c r="N130" s="376"/>
      <c r="O130" s="376"/>
      <c r="P130" s="376"/>
      <c r="Q130" s="376"/>
      <c r="R130" s="376"/>
      <c r="S130" s="376"/>
      <c r="T130" s="376"/>
      <c r="U130" s="376"/>
      <c r="V130" s="376"/>
      <c r="W130" s="376"/>
      <c r="X130" s="376"/>
      <c r="Y130" s="376"/>
      <c r="Z130" s="376"/>
      <c r="AA130" s="65"/>
      <c r="AB130" s="65"/>
      <c r="AC130" s="82"/>
    </row>
    <row r="131" spans="1:68" ht="14.25" customHeight="1" x14ac:dyDescent="0.25">
      <c r="A131" s="377" t="s">
        <v>137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77"/>
      <c r="Z131" s="377"/>
      <c r="AA131" s="66"/>
      <c r="AB131" s="66"/>
      <c r="AC131" s="83"/>
    </row>
    <row r="132" spans="1:68" ht="27" customHeight="1" x14ac:dyDescent="0.25">
      <c r="A132" s="63" t="s">
        <v>219</v>
      </c>
      <c r="B132" s="63" t="s">
        <v>220</v>
      </c>
      <c r="C132" s="36">
        <v>4301135753</v>
      </c>
      <c r="D132" s="378">
        <v>4620207490914</v>
      </c>
      <c r="E132" s="378"/>
      <c r="F132" s="62">
        <v>0.2</v>
      </c>
      <c r="G132" s="37">
        <v>12</v>
      </c>
      <c r="H132" s="62">
        <v>2.4</v>
      </c>
      <c r="I132" s="62">
        <v>2.68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28" t="s">
        <v>221</v>
      </c>
      <c r="Q132" s="380"/>
      <c r="R132" s="380"/>
      <c r="S132" s="380"/>
      <c r="T132" s="38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73" t="s">
        <v>208</v>
      </c>
      <c r="AG132" s="81"/>
      <c r="AJ132" s="87" t="s">
        <v>87</v>
      </c>
      <c r="AK132" s="87">
        <v>1</v>
      </c>
      <c r="BB132" s="174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222</v>
      </c>
      <c r="B133" s="63" t="s">
        <v>223</v>
      </c>
      <c r="C133" s="36">
        <v>4301135778</v>
      </c>
      <c r="D133" s="378">
        <v>4620207490853</v>
      </c>
      <c r="E133" s="378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29" t="s">
        <v>224</v>
      </c>
      <c r="Q133" s="380"/>
      <c r="R133" s="380"/>
      <c r="S133" s="380"/>
      <c r="T133" s="38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208</v>
      </c>
      <c r="AG133" s="81"/>
      <c r="AJ133" s="87" t="s">
        <v>87</v>
      </c>
      <c r="AK133" s="87">
        <v>1</v>
      </c>
      <c r="BB133" s="176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85"/>
      <c r="B134" s="385"/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6"/>
      <c r="P134" s="382" t="s">
        <v>40</v>
      </c>
      <c r="Q134" s="383"/>
      <c r="R134" s="383"/>
      <c r="S134" s="383"/>
      <c r="T134" s="383"/>
      <c r="U134" s="383"/>
      <c r="V134" s="384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40</v>
      </c>
      <c r="Q135" s="383"/>
      <c r="R135" s="383"/>
      <c r="S135" s="383"/>
      <c r="T135" s="383"/>
      <c r="U135" s="383"/>
      <c r="V135" s="384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376" t="s">
        <v>225</v>
      </c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376"/>
      <c r="Z136" s="376"/>
      <c r="AA136" s="65"/>
      <c r="AB136" s="65"/>
      <c r="AC136" s="82"/>
    </row>
    <row r="137" spans="1:68" ht="14.25" customHeight="1" x14ac:dyDescent="0.25">
      <c r="A137" s="377" t="s">
        <v>137</v>
      </c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66"/>
      <c r="AB137" s="66"/>
      <c r="AC137" s="83"/>
    </row>
    <row r="138" spans="1:68" ht="27" customHeight="1" x14ac:dyDescent="0.25">
      <c r="A138" s="63" t="s">
        <v>226</v>
      </c>
      <c r="B138" s="63" t="s">
        <v>227</v>
      </c>
      <c r="C138" s="36">
        <v>4301135570</v>
      </c>
      <c r="D138" s="378">
        <v>4607111035806</v>
      </c>
      <c r="E138" s="378"/>
      <c r="F138" s="62">
        <v>0.25</v>
      </c>
      <c r="G138" s="37">
        <v>12</v>
      </c>
      <c r="H138" s="62">
        <v>3</v>
      </c>
      <c r="I138" s="62">
        <v>3.7035999999999998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3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80"/>
      <c r="R138" s="380"/>
      <c r="S138" s="380"/>
      <c r="T138" s="38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77" t="s">
        <v>228</v>
      </c>
      <c r="AG138" s="81"/>
      <c r="AJ138" s="87" t="s">
        <v>87</v>
      </c>
      <c r="AK138" s="87">
        <v>1</v>
      </c>
      <c r="BB138" s="178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85"/>
      <c r="O139" s="386"/>
      <c r="P139" s="382" t="s">
        <v>40</v>
      </c>
      <c r="Q139" s="383"/>
      <c r="R139" s="383"/>
      <c r="S139" s="383"/>
      <c r="T139" s="383"/>
      <c r="U139" s="383"/>
      <c r="V139" s="384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85"/>
      <c r="O140" s="386"/>
      <c r="P140" s="382" t="s">
        <v>40</v>
      </c>
      <c r="Q140" s="383"/>
      <c r="R140" s="383"/>
      <c r="S140" s="383"/>
      <c r="T140" s="383"/>
      <c r="U140" s="383"/>
      <c r="V140" s="384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76" t="s">
        <v>229</v>
      </c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  <c r="S141" s="376"/>
      <c r="T141" s="376"/>
      <c r="U141" s="376"/>
      <c r="V141" s="376"/>
      <c r="W141" s="376"/>
      <c r="X141" s="376"/>
      <c r="Y141" s="376"/>
      <c r="Z141" s="376"/>
      <c r="AA141" s="65"/>
      <c r="AB141" s="65"/>
      <c r="AC141" s="82"/>
    </row>
    <row r="142" spans="1:68" ht="14.25" customHeight="1" x14ac:dyDescent="0.25">
      <c r="A142" s="377" t="s">
        <v>137</v>
      </c>
      <c r="B142" s="377"/>
      <c r="C142" s="377"/>
      <c r="D142" s="377"/>
      <c r="E142" s="377"/>
      <c r="F142" s="377"/>
      <c r="G142" s="377"/>
      <c r="H142" s="377"/>
      <c r="I142" s="377"/>
      <c r="J142" s="377"/>
      <c r="K142" s="377"/>
      <c r="L142" s="377"/>
      <c r="M142" s="377"/>
      <c r="N142" s="377"/>
      <c r="O142" s="377"/>
      <c r="P142" s="377"/>
      <c r="Q142" s="377"/>
      <c r="R142" s="377"/>
      <c r="S142" s="377"/>
      <c r="T142" s="377"/>
      <c r="U142" s="377"/>
      <c r="V142" s="377"/>
      <c r="W142" s="377"/>
      <c r="X142" s="377"/>
      <c r="Y142" s="377"/>
      <c r="Z142" s="377"/>
      <c r="AA142" s="66"/>
      <c r="AB142" s="66"/>
      <c r="AC142" s="83"/>
    </row>
    <row r="143" spans="1:68" ht="16.5" customHeight="1" x14ac:dyDescent="0.25">
      <c r="A143" s="63" t="s">
        <v>230</v>
      </c>
      <c r="B143" s="63" t="s">
        <v>231</v>
      </c>
      <c r="C143" s="36">
        <v>4301135607</v>
      </c>
      <c r="D143" s="378">
        <v>4607111039613</v>
      </c>
      <c r="E143" s="378"/>
      <c r="F143" s="62">
        <v>0.09</v>
      </c>
      <c r="G143" s="37">
        <v>30</v>
      </c>
      <c r="H143" s="62">
        <v>2.7</v>
      </c>
      <c r="I143" s="62">
        <v>3.09</v>
      </c>
      <c r="J143" s="37">
        <v>126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3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80"/>
      <c r="R143" s="380"/>
      <c r="S143" s="380"/>
      <c r="T143" s="38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IFERROR(IF(X143="","",X143*0.00936),"")</f>
        <v>0</v>
      </c>
      <c r="AA143" s="68" t="s">
        <v>46</v>
      </c>
      <c r="AB143" s="69" t="s">
        <v>46</v>
      </c>
      <c r="AC143" s="179" t="s">
        <v>214</v>
      </c>
      <c r="AG143" s="81"/>
      <c r="AJ143" s="87" t="s">
        <v>87</v>
      </c>
      <c r="AK143" s="87">
        <v>1</v>
      </c>
      <c r="BB143" s="180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40</v>
      </c>
      <c r="Q144" s="383"/>
      <c r="R144" s="383"/>
      <c r="S144" s="383"/>
      <c r="T144" s="383"/>
      <c r="U144" s="383"/>
      <c r="V144" s="384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40</v>
      </c>
      <c r="Q145" s="383"/>
      <c r="R145" s="383"/>
      <c r="S145" s="383"/>
      <c r="T145" s="383"/>
      <c r="U145" s="383"/>
      <c r="V145" s="384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76" t="s">
        <v>232</v>
      </c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  <c r="AA146" s="65"/>
      <c r="AB146" s="65"/>
      <c r="AC146" s="82"/>
    </row>
    <row r="147" spans="1:68" ht="14.25" customHeight="1" x14ac:dyDescent="0.25">
      <c r="A147" s="377" t="s">
        <v>233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66"/>
      <c r="AB147" s="66"/>
      <c r="AC147" s="83"/>
    </row>
    <row r="148" spans="1:68" ht="27" customHeight="1" x14ac:dyDescent="0.25">
      <c r="A148" s="63" t="s">
        <v>234</v>
      </c>
      <c r="B148" s="63" t="s">
        <v>235</v>
      </c>
      <c r="C148" s="36">
        <v>4301135540</v>
      </c>
      <c r="D148" s="378">
        <v>4607111035646</v>
      </c>
      <c r="E148" s="378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237</v>
      </c>
      <c r="L148" s="37" t="s">
        <v>86</v>
      </c>
      <c r="M148" s="38" t="s">
        <v>84</v>
      </c>
      <c r="N148" s="38"/>
      <c r="O148" s="37">
        <v>180</v>
      </c>
      <c r="P148" s="43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80"/>
      <c r="R148" s="380"/>
      <c r="S148" s="380"/>
      <c r="T148" s="38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181" t="s">
        <v>236</v>
      </c>
      <c r="AG148" s="81"/>
      <c r="AJ148" s="87" t="s">
        <v>87</v>
      </c>
      <c r="AK148" s="87">
        <v>1</v>
      </c>
      <c r="BB148" s="182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40</v>
      </c>
      <c r="Q149" s="383"/>
      <c r="R149" s="383"/>
      <c r="S149" s="383"/>
      <c r="T149" s="383"/>
      <c r="U149" s="383"/>
      <c r="V149" s="38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40</v>
      </c>
      <c r="Q150" s="383"/>
      <c r="R150" s="383"/>
      <c r="S150" s="383"/>
      <c r="T150" s="383"/>
      <c r="U150" s="383"/>
      <c r="V150" s="38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76" t="s">
        <v>238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76"/>
      <c r="AA151" s="65"/>
      <c r="AB151" s="65"/>
      <c r="AC151" s="82"/>
    </row>
    <row r="152" spans="1:68" ht="14.25" customHeight="1" x14ac:dyDescent="0.25">
      <c r="A152" s="377" t="s">
        <v>137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66"/>
      <c r="AB152" s="66"/>
      <c r="AC152" s="83"/>
    </row>
    <row r="153" spans="1:68" ht="27" customHeight="1" x14ac:dyDescent="0.25">
      <c r="A153" s="63" t="s">
        <v>239</v>
      </c>
      <c r="B153" s="63" t="s">
        <v>240</v>
      </c>
      <c r="C153" s="36">
        <v>4301135591</v>
      </c>
      <c r="D153" s="378">
        <v>4607111036568</v>
      </c>
      <c r="E153" s="378"/>
      <c r="F153" s="62">
        <v>0.28000000000000003</v>
      </c>
      <c r="G153" s="37">
        <v>6</v>
      </c>
      <c r="H153" s="62">
        <v>1.68</v>
      </c>
      <c r="I153" s="62">
        <v>2.1017999999999999</v>
      </c>
      <c r="J153" s="37">
        <v>140</v>
      </c>
      <c r="K153" s="37" t="s">
        <v>94</v>
      </c>
      <c r="L153" s="37" t="s">
        <v>86</v>
      </c>
      <c r="M153" s="38" t="s">
        <v>84</v>
      </c>
      <c r="N153" s="38"/>
      <c r="O153" s="37">
        <v>180</v>
      </c>
      <c r="P153" s="4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80"/>
      <c r="R153" s="380"/>
      <c r="S153" s="380"/>
      <c r="T153" s="38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IFERROR(IF(X153="","",X153*0.00941),"")</f>
        <v>0</v>
      </c>
      <c r="AA153" s="68" t="s">
        <v>46</v>
      </c>
      <c r="AB153" s="69" t="s">
        <v>46</v>
      </c>
      <c r="AC153" s="183" t="s">
        <v>241</v>
      </c>
      <c r="AG153" s="81"/>
      <c r="AJ153" s="87" t="s">
        <v>87</v>
      </c>
      <c r="AK153" s="87">
        <v>1</v>
      </c>
      <c r="BB153" s="184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85"/>
      <c r="B154" s="385"/>
      <c r="C154" s="385"/>
      <c r="D154" s="385"/>
      <c r="E154" s="385"/>
      <c r="F154" s="385"/>
      <c r="G154" s="385"/>
      <c r="H154" s="385"/>
      <c r="I154" s="385"/>
      <c r="J154" s="385"/>
      <c r="K154" s="385"/>
      <c r="L154" s="385"/>
      <c r="M154" s="385"/>
      <c r="N154" s="385"/>
      <c r="O154" s="386"/>
      <c r="P154" s="382" t="s">
        <v>40</v>
      </c>
      <c r="Q154" s="383"/>
      <c r="R154" s="383"/>
      <c r="S154" s="383"/>
      <c r="T154" s="383"/>
      <c r="U154" s="383"/>
      <c r="V154" s="384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385"/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  <c r="N155" s="385"/>
      <c r="O155" s="386"/>
      <c r="P155" s="382" t="s">
        <v>40</v>
      </c>
      <c r="Q155" s="383"/>
      <c r="R155" s="383"/>
      <c r="S155" s="383"/>
      <c r="T155" s="383"/>
      <c r="U155" s="383"/>
      <c r="V155" s="384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27.75" customHeight="1" x14ac:dyDescent="0.2">
      <c r="A156" s="375" t="s">
        <v>242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54"/>
      <c r="AB156" s="54"/>
      <c r="AC156" s="54"/>
    </row>
    <row r="157" spans="1:68" ht="16.5" customHeight="1" x14ac:dyDescent="0.25">
      <c r="A157" s="376" t="s">
        <v>243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376"/>
      <c r="Y157" s="376"/>
      <c r="Z157" s="376"/>
      <c r="AA157" s="65"/>
      <c r="AB157" s="65"/>
      <c r="AC157" s="82"/>
    </row>
    <row r="158" spans="1:68" ht="14.25" customHeight="1" x14ac:dyDescent="0.25">
      <c r="A158" s="377" t="s">
        <v>80</v>
      </c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7"/>
      <c r="O158" s="377"/>
      <c r="P158" s="377"/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66"/>
      <c r="AB158" s="66"/>
      <c r="AC158" s="83"/>
    </row>
    <row r="159" spans="1:68" ht="16.5" customHeight="1" x14ac:dyDescent="0.25">
      <c r="A159" s="63" t="s">
        <v>244</v>
      </c>
      <c r="B159" s="63" t="s">
        <v>245</v>
      </c>
      <c r="C159" s="36">
        <v>4301071062</v>
      </c>
      <c r="D159" s="378">
        <v>4607111036384</v>
      </c>
      <c r="E159" s="378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85</v>
      </c>
      <c r="L159" s="37" t="s">
        <v>86</v>
      </c>
      <c r="M159" s="38" t="s">
        <v>84</v>
      </c>
      <c r="N159" s="38"/>
      <c r="O159" s="37">
        <v>180</v>
      </c>
      <c r="P159" s="434" t="s">
        <v>246</v>
      </c>
      <c r="Q159" s="380"/>
      <c r="R159" s="380"/>
      <c r="S159" s="380"/>
      <c r="T159" s="38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85" t="s">
        <v>247</v>
      </c>
      <c r="AG159" s="81"/>
      <c r="AJ159" s="87" t="s">
        <v>87</v>
      </c>
      <c r="AK159" s="87">
        <v>1</v>
      </c>
      <c r="BB159" s="186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248</v>
      </c>
      <c r="B160" s="63" t="s">
        <v>249</v>
      </c>
      <c r="C160" s="36">
        <v>4301071050</v>
      </c>
      <c r="D160" s="378">
        <v>4607111036216</v>
      </c>
      <c r="E160" s="378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85</v>
      </c>
      <c r="L160" s="37" t="s">
        <v>86</v>
      </c>
      <c r="M160" s="38" t="s">
        <v>84</v>
      </c>
      <c r="N160" s="38"/>
      <c r="O160" s="37">
        <v>180</v>
      </c>
      <c r="P160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80"/>
      <c r="R160" s="380"/>
      <c r="S160" s="380"/>
      <c r="T160" s="381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87" t="s">
        <v>250</v>
      </c>
      <c r="AG160" s="81"/>
      <c r="AJ160" s="87" t="s">
        <v>87</v>
      </c>
      <c r="AK160" s="87">
        <v>1</v>
      </c>
      <c r="BB160" s="18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85"/>
      <c r="O161" s="386"/>
      <c r="P161" s="382" t="s">
        <v>40</v>
      </c>
      <c r="Q161" s="383"/>
      <c r="R161" s="383"/>
      <c r="S161" s="383"/>
      <c r="T161" s="383"/>
      <c r="U161" s="383"/>
      <c r="V161" s="384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385"/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6"/>
      <c r="P162" s="382" t="s">
        <v>40</v>
      </c>
      <c r="Q162" s="383"/>
      <c r="R162" s="383"/>
      <c r="S162" s="383"/>
      <c r="T162" s="383"/>
      <c r="U162" s="383"/>
      <c r="V162" s="384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14.25" customHeight="1" x14ac:dyDescent="0.25">
      <c r="A163" s="377" t="s">
        <v>251</v>
      </c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  <c r="X163" s="377"/>
      <c r="Y163" s="377"/>
      <c r="Z163" s="377"/>
      <c r="AA163" s="66"/>
      <c r="AB163" s="66"/>
      <c r="AC163" s="83"/>
    </row>
    <row r="164" spans="1:68" ht="27" customHeight="1" x14ac:dyDescent="0.25">
      <c r="A164" s="63" t="s">
        <v>252</v>
      </c>
      <c r="B164" s="63" t="s">
        <v>253</v>
      </c>
      <c r="C164" s="36">
        <v>4301080153</v>
      </c>
      <c r="D164" s="378">
        <v>4607111036827</v>
      </c>
      <c r="E164" s="378"/>
      <c r="F164" s="62">
        <v>1</v>
      </c>
      <c r="G164" s="37">
        <v>5</v>
      </c>
      <c r="H164" s="62">
        <v>5</v>
      </c>
      <c r="I164" s="62">
        <v>5.2</v>
      </c>
      <c r="J164" s="37">
        <v>144</v>
      </c>
      <c r="K164" s="37" t="s">
        <v>85</v>
      </c>
      <c r="L164" s="37" t="s">
        <v>86</v>
      </c>
      <c r="M164" s="38" t="s">
        <v>84</v>
      </c>
      <c r="N164" s="38"/>
      <c r="O164" s="37">
        <v>90</v>
      </c>
      <c r="P164" s="4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80"/>
      <c r="R164" s="380"/>
      <c r="S164" s="380"/>
      <c r="T164" s="38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254</v>
      </c>
      <c r="AG164" s="81"/>
      <c r="AJ164" s="87" t="s">
        <v>87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255</v>
      </c>
      <c r="B165" s="63" t="s">
        <v>256</v>
      </c>
      <c r="C165" s="36">
        <v>4301080154</v>
      </c>
      <c r="D165" s="378">
        <v>4607111036834</v>
      </c>
      <c r="E165" s="378"/>
      <c r="F165" s="62">
        <v>1</v>
      </c>
      <c r="G165" s="37">
        <v>5</v>
      </c>
      <c r="H165" s="62">
        <v>5</v>
      </c>
      <c r="I165" s="62">
        <v>5.2530000000000001</v>
      </c>
      <c r="J165" s="37">
        <v>144</v>
      </c>
      <c r="K165" s="37" t="s">
        <v>85</v>
      </c>
      <c r="L165" s="37" t="s">
        <v>86</v>
      </c>
      <c r="M165" s="38" t="s">
        <v>84</v>
      </c>
      <c r="N165" s="38"/>
      <c r="O165" s="37">
        <v>90</v>
      </c>
      <c r="P165" s="4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80"/>
      <c r="R165" s="380"/>
      <c r="S165" s="380"/>
      <c r="T165" s="38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91" t="s">
        <v>254</v>
      </c>
      <c r="AG165" s="81"/>
      <c r="AJ165" s="87" t="s">
        <v>87</v>
      </c>
      <c r="AK165" s="87">
        <v>1</v>
      </c>
      <c r="BB165" s="19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85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85"/>
      <c r="O166" s="386"/>
      <c r="P166" s="382" t="s">
        <v>40</v>
      </c>
      <c r="Q166" s="383"/>
      <c r="R166" s="383"/>
      <c r="S166" s="383"/>
      <c r="T166" s="383"/>
      <c r="U166" s="383"/>
      <c r="V166" s="384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85"/>
      <c r="O167" s="386"/>
      <c r="P167" s="382" t="s">
        <v>40</v>
      </c>
      <c r="Q167" s="383"/>
      <c r="R167" s="383"/>
      <c r="S167" s="383"/>
      <c r="T167" s="383"/>
      <c r="U167" s="383"/>
      <c r="V167" s="384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75" t="s">
        <v>257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54"/>
      <c r="AB168" s="54"/>
      <c r="AC168" s="54"/>
    </row>
    <row r="169" spans="1:68" ht="16.5" customHeight="1" x14ac:dyDescent="0.25">
      <c r="A169" s="376" t="s">
        <v>258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76"/>
      <c r="AA169" s="65"/>
      <c r="AB169" s="65"/>
      <c r="AC169" s="82"/>
    </row>
    <row r="170" spans="1:68" ht="14.25" customHeight="1" x14ac:dyDescent="0.25">
      <c r="A170" s="377" t="s">
        <v>89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77"/>
      <c r="AA170" s="66"/>
      <c r="AB170" s="66"/>
      <c r="AC170" s="83"/>
    </row>
    <row r="171" spans="1:68" ht="16.5" customHeight="1" x14ac:dyDescent="0.25">
      <c r="A171" s="63" t="s">
        <v>259</v>
      </c>
      <c r="B171" s="63" t="s">
        <v>260</v>
      </c>
      <c r="C171" s="36">
        <v>4301132179</v>
      </c>
      <c r="D171" s="378">
        <v>4607111035691</v>
      </c>
      <c r="E171" s="37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94</v>
      </c>
      <c r="L171" s="37" t="s">
        <v>86</v>
      </c>
      <c r="M171" s="38" t="s">
        <v>84</v>
      </c>
      <c r="N171" s="38"/>
      <c r="O171" s="37">
        <v>365</v>
      </c>
      <c r="P171" s="4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80"/>
      <c r="R171" s="380"/>
      <c r="S171" s="380"/>
      <c r="T171" s="38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261</v>
      </c>
      <c r="AG171" s="81"/>
      <c r="AJ171" s="87" t="s">
        <v>87</v>
      </c>
      <c r="AK171" s="87">
        <v>1</v>
      </c>
      <c r="BB171" s="194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262</v>
      </c>
      <c r="B172" s="63" t="s">
        <v>263</v>
      </c>
      <c r="C172" s="36">
        <v>4301132182</v>
      </c>
      <c r="D172" s="378">
        <v>4607111035721</v>
      </c>
      <c r="E172" s="378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94</v>
      </c>
      <c r="L172" s="37" t="s">
        <v>86</v>
      </c>
      <c r="M172" s="38" t="s">
        <v>84</v>
      </c>
      <c r="N172" s="38"/>
      <c r="O172" s="37">
        <v>365</v>
      </c>
      <c r="P172" s="4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80"/>
      <c r="R172" s="380"/>
      <c r="S172" s="380"/>
      <c r="T172" s="38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264</v>
      </c>
      <c r="AG172" s="81"/>
      <c r="AJ172" s="87" t="s">
        <v>87</v>
      </c>
      <c r="AK172" s="87">
        <v>1</v>
      </c>
      <c r="BB172" s="196" t="s">
        <v>93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265</v>
      </c>
      <c r="B173" s="63" t="s">
        <v>266</v>
      </c>
      <c r="C173" s="36">
        <v>4301132170</v>
      </c>
      <c r="D173" s="378">
        <v>4607111038487</v>
      </c>
      <c r="E173" s="378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94</v>
      </c>
      <c r="L173" s="37" t="s">
        <v>86</v>
      </c>
      <c r="M173" s="38" t="s">
        <v>84</v>
      </c>
      <c r="N173" s="38"/>
      <c r="O173" s="37">
        <v>180</v>
      </c>
      <c r="P173" s="4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80"/>
      <c r="R173" s="380"/>
      <c r="S173" s="380"/>
      <c r="T173" s="381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267</v>
      </c>
      <c r="AG173" s="81"/>
      <c r="AJ173" s="87" t="s">
        <v>87</v>
      </c>
      <c r="AK173" s="87">
        <v>1</v>
      </c>
      <c r="BB173" s="198" t="s">
        <v>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85"/>
      <c r="B174" s="385"/>
      <c r="C174" s="385"/>
      <c r="D174" s="385"/>
      <c r="E174" s="385"/>
      <c r="F174" s="385"/>
      <c r="G174" s="385"/>
      <c r="H174" s="385"/>
      <c r="I174" s="385"/>
      <c r="J174" s="385"/>
      <c r="K174" s="385"/>
      <c r="L174" s="385"/>
      <c r="M174" s="385"/>
      <c r="N174" s="385"/>
      <c r="O174" s="386"/>
      <c r="P174" s="382" t="s">
        <v>40</v>
      </c>
      <c r="Q174" s="383"/>
      <c r="R174" s="383"/>
      <c r="S174" s="383"/>
      <c r="T174" s="383"/>
      <c r="U174" s="383"/>
      <c r="V174" s="384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85"/>
      <c r="B175" s="385"/>
      <c r="C175" s="385"/>
      <c r="D175" s="385"/>
      <c r="E175" s="385"/>
      <c r="F175" s="385"/>
      <c r="G175" s="385"/>
      <c r="H175" s="385"/>
      <c r="I175" s="385"/>
      <c r="J175" s="385"/>
      <c r="K175" s="385"/>
      <c r="L175" s="385"/>
      <c r="M175" s="385"/>
      <c r="N175" s="385"/>
      <c r="O175" s="386"/>
      <c r="P175" s="382" t="s">
        <v>40</v>
      </c>
      <c r="Q175" s="383"/>
      <c r="R175" s="383"/>
      <c r="S175" s="383"/>
      <c r="T175" s="383"/>
      <c r="U175" s="383"/>
      <c r="V175" s="384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77" t="s">
        <v>268</v>
      </c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77"/>
      <c r="O176" s="377"/>
      <c r="P176" s="377"/>
      <c r="Q176" s="377"/>
      <c r="R176" s="377"/>
      <c r="S176" s="377"/>
      <c r="T176" s="377"/>
      <c r="U176" s="377"/>
      <c r="V176" s="377"/>
      <c r="W176" s="377"/>
      <c r="X176" s="377"/>
      <c r="Y176" s="377"/>
      <c r="Z176" s="377"/>
      <c r="AA176" s="66"/>
      <c r="AB176" s="66"/>
      <c r="AC176" s="83"/>
    </row>
    <row r="177" spans="1:68" ht="27" customHeight="1" x14ac:dyDescent="0.25">
      <c r="A177" s="63" t="s">
        <v>269</v>
      </c>
      <c r="B177" s="63" t="s">
        <v>270</v>
      </c>
      <c r="C177" s="36">
        <v>4301051855</v>
      </c>
      <c r="D177" s="378">
        <v>4680115885875</v>
      </c>
      <c r="E177" s="378"/>
      <c r="F177" s="62">
        <v>1</v>
      </c>
      <c r="G177" s="37">
        <v>9</v>
      </c>
      <c r="H177" s="62">
        <v>9</v>
      </c>
      <c r="I177" s="62">
        <v>9.4350000000000005</v>
      </c>
      <c r="J177" s="37">
        <v>64</v>
      </c>
      <c r="K177" s="37" t="s">
        <v>275</v>
      </c>
      <c r="L177" s="37" t="s">
        <v>86</v>
      </c>
      <c r="M177" s="38" t="s">
        <v>274</v>
      </c>
      <c r="N177" s="38"/>
      <c r="O177" s="37">
        <v>365</v>
      </c>
      <c r="P177" s="441" t="s">
        <v>271</v>
      </c>
      <c r="Q177" s="380"/>
      <c r="R177" s="380"/>
      <c r="S177" s="380"/>
      <c r="T177" s="38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IFERROR(IF(X177="","",X177*0.01898),"")</f>
        <v>0</v>
      </c>
      <c r="AA177" s="68" t="s">
        <v>46</v>
      </c>
      <c r="AB177" s="69" t="s">
        <v>46</v>
      </c>
      <c r="AC177" s="199" t="s">
        <v>272</v>
      </c>
      <c r="AG177" s="81"/>
      <c r="AJ177" s="87" t="s">
        <v>87</v>
      </c>
      <c r="AK177" s="87">
        <v>1</v>
      </c>
      <c r="BB177" s="200" t="s">
        <v>273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85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85"/>
      <c r="O178" s="386"/>
      <c r="P178" s="382" t="s">
        <v>40</v>
      </c>
      <c r="Q178" s="383"/>
      <c r="R178" s="383"/>
      <c r="S178" s="383"/>
      <c r="T178" s="383"/>
      <c r="U178" s="383"/>
      <c r="V178" s="384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85"/>
      <c r="O179" s="386"/>
      <c r="P179" s="382" t="s">
        <v>40</v>
      </c>
      <c r="Q179" s="383"/>
      <c r="R179" s="383"/>
      <c r="S179" s="383"/>
      <c r="T179" s="383"/>
      <c r="U179" s="383"/>
      <c r="V179" s="384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75" t="s">
        <v>276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54"/>
      <c r="AB180" s="54"/>
      <c r="AC180" s="54"/>
    </row>
    <row r="181" spans="1:68" ht="16.5" customHeight="1" x14ac:dyDescent="0.25">
      <c r="A181" s="376" t="s">
        <v>277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  <c r="AA181" s="65"/>
      <c r="AB181" s="65"/>
      <c r="AC181" s="82"/>
    </row>
    <row r="182" spans="1:68" ht="14.25" customHeight="1" x14ac:dyDescent="0.25">
      <c r="A182" s="377" t="s">
        <v>89</v>
      </c>
      <c r="B182" s="377"/>
      <c r="C182" s="377"/>
      <c r="D182" s="377"/>
      <c r="E182" s="377"/>
      <c r="F182" s="377"/>
      <c r="G182" s="377"/>
      <c r="H182" s="377"/>
      <c r="I182" s="377"/>
      <c r="J182" s="377"/>
      <c r="K182" s="377"/>
      <c r="L182" s="377"/>
      <c r="M182" s="377"/>
      <c r="N182" s="377"/>
      <c r="O182" s="377"/>
      <c r="P182" s="377"/>
      <c r="Q182" s="377"/>
      <c r="R182" s="377"/>
      <c r="S182" s="377"/>
      <c r="T182" s="377"/>
      <c r="U182" s="377"/>
      <c r="V182" s="377"/>
      <c r="W182" s="377"/>
      <c r="X182" s="377"/>
      <c r="Y182" s="377"/>
      <c r="Z182" s="377"/>
      <c r="AA182" s="66"/>
      <c r="AB182" s="66"/>
      <c r="AC182" s="83"/>
    </row>
    <row r="183" spans="1:68" ht="27" customHeight="1" x14ac:dyDescent="0.25">
      <c r="A183" s="63" t="s">
        <v>278</v>
      </c>
      <c r="B183" s="63" t="s">
        <v>279</v>
      </c>
      <c r="C183" s="36">
        <v>4301132227</v>
      </c>
      <c r="D183" s="378">
        <v>4620207491133</v>
      </c>
      <c r="E183" s="378"/>
      <c r="F183" s="62">
        <v>0.23</v>
      </c>
      <c r="G183" s="37">
        <v>12</v>
      </c>
      <c r="H183" s="62">
        <v>2.76</v>
      </c>
      <c r="I183" s="62">
        <v>2.98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180</v>
      </c>
      <c r="P183" s="442" t="s">
        <v>280</v>
      </c>
      <c r="Q183" s="380"/>
      <c r="R183" s="380"/>
      <c r="S183" s="380"/>
      <c r="T183" s="38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281</v>
      </c>
      <c r="AG183" s="81"/>
      <c r="AJ183" s="87" t="s">
        <v>87</v>
      </c>
      <c r="AK183" s="87">
        <v>1</v>
      </c>
      <c r="BB183" s="202" t="s">
        <v>93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40</v>
      </c>
      <c r="Q184" s="383"/>
      <c r="R184" s="383"/>
      <c r="S184" s="383"/>
      <c r="T184" s="383"/>
      <c r="U184" s="383"/>
      <c r="V184" s="384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85"/>
      <c r="B185" s="385"/>
      <c r="C185" s="385"/>
      <c r="D185" s="385"/>
      <c r="E185" s="385"/>
      <c r="F185" s="385"/>
      <c r="G185" s="385"/>
      <c r="H185" s="385"/>
      <c r="I185" s="385"/>
      <c r="J185" s="385"/>
      <c r="K185" s="385"/>
      <c r="L185" s="385"/>
      <c r="M185" s="385"/>
      <c r="N185" s="385"/>
      <c r="O185" s="386"/>
      <c r="P185" s="382" t="s">
        <v>40</v>
      </c>
      <c r="Q185" s="383"/>
      <c r="R185" s="383"/>
      <c r="S185" s="383"/>
      <c r="T185" s="383"/>
      <c r="U185" s="383"/>
      <c r="V185" s="384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4.25" customHeight="1" x14ac:dyDescent="0.25">
      <c r="A186" s="377" t="s">
        <v>137</v>
      </c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7"/>
      <c r="N186" s="377"/>
      <c r="O186" s="377"/>
      <c r="P186" s="377"/>
      <c r="Q186" s="377"/>
      <c r="R186" s="377"/>
      <c r="S186" s="377"/>
      <c r="T186" s="377"/>
      <c r="U186" s="377"/>
      <c r="V186" s="377"/>
      <c r="W186" s="377"/>
      <c r="X186" s="377"/>
      <c r="Y186" s="377"/>
      <c r="Z186" s="377"/>
      <c r="AA186" s="66"/>
      <c r="AB186" s="66"/>
      <c r="AC186" s="83"/>
    </row>
    <row r="187" spans="1:68" ht="27" customHeight="1" x14ac:dyDescent="0.25">
      <c r="A187" s="63" t="s">
        <v>282</v>
      </c>
      <c r="B187" s="63" t="s">
        <v>283</v>
      </c>
      <c r="C187" s="36">
        <v>4301135707</v>
      </c>
      <c r="D187" s="378">
        <v>4620207490198</v>
      </c>
      <c r="E187" s="37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44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80"/>
      <c r="R187" s="380"/>
      <c r="S187" s="380"/>
      <c r="T187" s="38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284</v>
      </c>
      <c r="AG187" s="81"/>
      <c r="AJ187" s="87" t="s">
        <v>87</v>
      </c>
      <c r="AK187" s="87">
        <v>1</v>
      </c>
      <c r="BB187" s="20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4301135696</v>
      </c>
      <c r="D188" s="378">
        <v>4620207490235</v>
      </c>
      <c r="E188" s="378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80"/>
      <c r="R188" s="380"/>
      <c r="S188" s="380"/>
      <c r="T188" s="38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87</v>
      </c>
      <c r="AK188" s="87">
        <v>1</v>
      </c>
      <c r="BB188" s="20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288</v>
      </c>
      <c r="B189" s="63" t="s">
        <v>289</v>
      </c>
      <c r="C189" s="36">
        <v>4301135697</v>
      </c>
      <c r="D189" s="378">
        <v>4620207490259</v>
      </c>
      <c r="E189" s="378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94</v>
      </c>
      <c r="L189" s="37" t="s">
        <v>86</v>
      </c>
      <c r="M189" s="38" t="s">
        <v>84</v>
      </c>
      <c r="N189" s="38"/>
      <c r="O189" s="37">
        <v>180</v>
      </c>
      <c r="P189" s="4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80"/>
      <c r="R189" s="380"/>
      <c r="S189" s="380"/>
      <c r="T189" s="38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284</v>
      </c>
      <c r="AG189" s="81"/>
      <c r="AJ189" s="87" t="s">
        <v>87</v>
      </c>
      <c r="AK189" s="87">
        <v>1</v>
      </c>
      <c r="BB189" s="208" t="s">
        <v>93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290</v>
      </c>
      <c r="B190" s="63" t="s">
        <v>291</v>
      </c>
      <c r="C190" s="36">
        <v>4301135681</v>
      </c>
      <c r="D190" s="378">
        <v>4620207490143</v>
      </c>
      <c r="E190" s="378"/>
      <c r="F190" s="62">
        <v>0.22</v>
      </c>
      <c r="G190" s="37">
        <v>12</v>
      </c>
      <c r="H190" s="62">
        <v>2.64</v>
      </c>
      <c r="I190" s="62">
        <v>3.3435999999999999</v>
      </c>
      <c r="J190" s="37">
        <v>70</v>
      </c>
      <c r="K190" s="37" t="s">
        <v>94</v>
      </c>
      <c r="L190" s="37" t="s">
        <v>86</v>
      </c>
      <c r="M190" s="38" t="s">
        <v>84</v>
      </c>
      <c r="N190" s="38"/>
      <c r="O190" s="37">
        <v>180</v>
      </c>
      <c r="P190" s="4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80"/>
      <c r="R190" s="380"/>
      <c r="S190" s="380"/>
      <c r="T190" s="38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292</v>
      </c>
      <c r="AG190" s="81"/>
      <c r="AJ190" s="87" t="s">
        <v>87</v>
      </c>
      <c r="AK190" s="87">
        <v>1</v>
      </c>
      <c r="BB190" s="210" t="s">
        <v>93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85"/>
      <c r="B191" s="385"/>
      <c r="C191" s="385"/>
      <c r="D191" s="385"/>
      <c r="E191" s="385"/>
      <c r="F191" s="385"/>
      <c r="G191" s="385"/>
      <c r="H191" s="385"/>
      <c r="I191" s="385"/>
      <c r="J191" s="385"/>
      <c r="K191" s="385"/>
      <c r="L191" s="385"/>
      <c r="M191" s="385"/>
      <c r="N191" s="385"/>
      <c r="O191" s="386"/>
      <c r="P191" s="382" t="s">
        <v>40</v>
      </c>
      <c r="Q191" s="383"/>
      <c r="R191" s="383"/>
      <c r="S191" s="383"/>
      <c r="T191" s="383"/>
      <c r="U191" s="383"/>
      <c r="V191" s="384"/>
      <c r="W191" s="42" t="s">
        <v>39</v>
      </c>
      <c r="X191" s="43">
        <f>IFERROR(SUM(X187:X190),"0")</f>
        <v>0</v>
      </c>
      <c r="Y191" s="43">
        <f>IFERROR(SUM(Y187:Y190),"0")</f>
        <v>0</v>
      </c>
      <c r="Z191" s="43">
        <f>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85"/>
      <c r="B192" s="385"/>
      <c r="C192" s="385"/>
      <c r="D192" s="385"/>
      <c r="E192" s="385"/>
      <c r="F192" s="385"/>
      <c r="G192" s="385"/>
      <c r="H192" s="385"/>
      <c r="I192" s="385"/>
      <c r="J192" s="385"/>
      <c r="K192" s="385"/>
      <c r="L192" s="385"/>
      <c r="M192" s="385"/>
      <c r="N192" s="385"/>
      <c r="O192" s="386"/>
      <c r="P192" s="382" t="s">
        <v>40</v>
      </c>
      <c r="Q192" s="383"/>
      <c r="R192" s="383"/>
      <c r="S192" s="383"/>
      <c r="T192" s="383"/>
      <c r="U192" s="383"/>
      <c r="V192" s="384"/>
      <c r="W192" s="42" t="s">
        <v>0</v>
      </c>
      <c r="X192" s="43">
        <f>IFERROR(SUMPRODUCT(X187:X190*H187:H190),"0")</f>
        <v>0</v>
      </c>
      <c r="Y192" s="43">
        <f>IFERROR(SUMPRODUCT(Y187:Y190*H187:H190),"0")</f>
        <v>0</v>
      </c>
      <c r="Z192" s="42"/>
      <c r="AA192" s="67"/>
      <c r="AB192" s="67"/>
      <c r="AC192" s="67"/>
    </row>
    <row r="193" spans="1:68" ht="16.5" customHeight="1" x14ac:dyDescent="0.25">
      <c r="A193" s="376" t="s">
        <v>293</v>
      </c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65"/>
      <c r="AB193" s="65"/>
      <c r="AC193" s="82"/>
    </row>
    <row r="194" spans="1:68" ht="14.25" customHeight="1" x14ac:dyDescent="0.25">
      <c r="A194" s="377" t="s">
        <v>80</v>
      </c>
      <c r="B194" s="377"/>
      <c r="C194" s="377"/>
      <c r="D194" s="377"/>
      <c r="E194" s="377"/>
      <c r="F194" s="377"/>
      <c r="G194" s="377"/>
      <c r="H194" s="377"/>
      <c r="I194" s="377"/>
      <c r="J194" s="377"/>
      <c r="K194" s="377"/>
      <c r="L194" s="377"/>
      <c r="M194" s="377"/>
      <c r="N194" s="377"/>
      <c r="O194" s="377"/>
      <c r="P194" s="377"/>
      <c r="Q194" s="377"/>
      <c r="R194" s="377"/>
      <c r="S194" s="377"/>
      <c r="T194" s="377"/>
      <c r="U194" s="377"/>
      <c r="V194" s="377"/>
      <c r="W194" s="377"/>
      <c r="X194" s="377"/>
      <c r="Y194" s="377"/>
      <c r="Z194" s="377"/>
      <c r="AA194" s="66"/>
      <c r="AB194" s="66"/>
      <c r="AC194" s="83"/>
    </row>
    <row r="195" spans="1:68" ht="27" customHeight="1" x14ac:dyDescent="0.25">
      <c r="A195" s="63" t="s">
        <v>294</v>
      </c>
      <c r="B195" s="63" t="s">
        <v>295</v>
      </c>
      <c r="C195" s="36">
        <v>4301070990</v>
      </c>
      <c r="D195" s="378">
        <v>4607111038494</v>
      </c>
      <c r="E195" s="378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80"/>
      <c r="R195" s="380"/>
      <c r="S195" s="380"/>
      <c r="T195" s="38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296</v>
      </c>
      <c r="AG195" s="81"/>
      <c r="AJ195" s="87" t="s">
        <v>87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297</v>
      </c>
      <c r="B196" s="63" t="s">
        <v>298</v>
      </c>
      <c r="C196" s="36">
        <v>4301070966</v>
      </c>
      <c r="D196" s="378">
        <v>4607111038135</v>
      </c>
      <c r="E196" s="378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85</v>
      </c>
      <c r="L196" s="37" t="s">
        <v>86</v>
      </c>
      <c r="M196" s="38" t="s">
        <v>84</v>
      </c>
      <c r="N196" s="38"/>
      <c r="O196" s="37">
        <v>180</v>
      </c>
      <c r="P196" s="4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80"/>
      <c r="R196" s="380"/>
      <c r="S196" s="380"/>
      <c r="T196" s="38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299</v>
      </c>
      <c r="AG196" s="81"/>
      <c r="AJ196" s="87" t="s">
        <v>87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85"/>
      <c r="B197" s="385"/>
      <c r="C197" s="385"/>
      <c r="D197" s="385"/>
      <c r="E197" s="385"/>
      <c r="F197" s="385"/>
      <c r="G197" s="385"/>
      <c r="H197" s="385"/>
      <c r="I197" s="385"/>
      <c r="J197" s="385"/>
      <c r="K197" s="385"/>
      <c r="L197" s="385"/>
      <c r="M197" s="385"/>
      <c r="N197" s="385"/>
      <c r="O197" s="386"/>
      <c r="P197" s="382" t="s">
        <v>40</v>
      </c>
      <c r="Q197" s="383"/>
      <c r="R197" s="383"/>
      <c r="S197" s="383"/>
      <c r="T197" s="383"/>
      <c r="U197" s="383"/>
      <c r="V197" s="384"/>
      <c r="W197" s="42" t="s">
        <v>39</v>
      </c>
      <c r="X197" s="43">
        <f>IFERROR(SUM(X195:X196),"0")</f>
        <v>0</v>
      </c>
      <c r="Y197" s="43">
        <f>IFERROR(SUM(Y195:Y196),"0")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385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85"/>
      <c r="O198" s="386"/>
      <c r="P198" s="382" t="s">
        <v>40</v>
      </c>
      <c r="Q198" s="383"/>
      <c r="R198" s="383"/>
      <c r="S198" s="383"/>
      <c r="T198" s="383"/>
      <c r="U198" s="383"/>
      <c r="V198" s="384"/>
      <c r="W198" s="42" t="s">
        <v>0</v>
      </c>
      <c r="X198" s="43">
        <f>IFERROR(SUMPRODUCT(X195:X196*H195:H196),"0")</f>
        <v>0</v>
      </c>
      <c r="Y198" s="43">
        <f>IFERROR(SUMPRODUCT(Y195:Y196*H195:H196),"0")</f>
        <v>0</v>
      </c>
      <c r="Z198" s="42"/>
      <c r="AA198" s="67"/>
      <c r="AB198" s="67"/>
      <c r="AC198" s="67"/>
    </row>
    <row r="199" spans="1:68" ht="16.5" customHeight="1" x14ac:dyDescent="0.25">
      <c r="A199" s="376" t="s">
        <v>300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376"/>
      <c r="Z199" s="376"/>
      <c r="AA199" s="65"/>
      <c r="AB199" s="65"/>
      <c r="AC199" s="82"/>
    </row>
    <row r="200" spans="1:68" ht="14.25" customHeight="1" x14ac:dyDescent="0.25">
      <c r="A200" s="377" t="s">
        <v>80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66"/>
      <c r="AB200" s="66"/>
      <c r="AC200" s="83"/>
    </row>
    <row r="201" spans="1:68" ht="27" customHeight="1" x14ac:dyDescent="0.25">
      <c r="A201" s="63" t="s">
        <v>301</v>
      </c>
      <c r="B201" s="63" t="s">
        <v>302</v>
      </c>
      <c r="C201" s="36">
        <v>4301070996</v>
      </c>
      <c r="D201" s="378">
        <v>4607111038654</v>
      </c>
      <c r="E201" s="378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80"/>
      <c r="R201" s="380"/>
      <c r="S201" s="380"/>
      <c r="T201" s="38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6">IFERROR(IF(X201="","",X201),"")</f>
        <v>0</v>
      </c>
      <c r="Z201" s="41">
        <f t="shared" ref="Z201:Z206" si="7"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87</v>
      </c>
      <c r="AK201" s="87">
        <v>1</v>
      </c>
      <c r="BB201" s="216" t="s">
        <v>70</v>
      </c>
      <c r="BM201" s="81">
        <f t="shared" ref="BM201:BM206" si="8">IFERROR(X201*I201,"0")</f>
        <v>0</v>
      </c>
      <c r="BN201" s="81">
        <f t="shared" ref="BN201:BN206" si="9">IFERROR(Y201*I201,"0")</f>
        <v>0</v>
      </c>
      <c r="BO201" s="81">
        <f t="shared" ref="BO201:BO206" si="10">IFERROR(X201/J201,"0")</f>
        <v>0</v>
      </c>
      <c r="BP201" s="81">
        <f t="shared" ref="BP201:BP206" si="11"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4301070997</v>
      </c>
      <c r="D202" s="378">
        <v>4607111038586</v>
      </c>
      <c r="E202" s="378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80"/>
      <c r="R202" s="380"/>
      <c r="S202" s="380"/>
      <c r="T202" s="38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6"/>
        <v>0</v>
      </c>
      <c r="Z202" s="41">
        <f t="shared" si="7"/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87</v>
      </c>
      <c r="AK202" s="87">
        <v>1</v>
      </c>
      <c r="BB202" s="218" t="s">
        <v>70</v>
      </c>
      <c r="BM202" s="81">
        <f t="shared" si="8"/>
        <v>0</v>
      </c>
      <c r="BN202" s="81">
        <f t="shared" si="9"/>
        <v>0</v>
      </c>
      <c r="BO202" s="81">
        <f t="shared" si="10"/>
        <v>0</v>
      </c>
      <c r="BP202" s="81">
        <f t="shared" si="11"/>
        <v>0</v>
      </c>
    </row>
    <row r="203" spans="1:68" ht="27" customHeight="1" x14ac:dyDescent="0.25">
      <c r="A203" s="63" t="s">
        <v>306</v>
      </c>
      <c r="B203" s="63" t="s">
        <v>307</v>
      </c>
      <c r="C203" s="36">
        <v>4301070962</v>
      </c>
      <c r="D203" s="378">
        <v>4607111038609</v>
      </c>
      <c r="E203" s="378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80"/>
      <c r="R203" s="380"/>
      <c r="S203" s="380"/>
      <c r="T203" s="381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6"/>
        <v>0</v>
      </c>
      <c r="Z203" s="41">
        <f t="shared" si="7"/>
        <v>0</v>
      </c>
      <c r="AA203" s="68" t="s">
        <v>46</v>
      </c>
      <c r="AB203" s="69" t="s">
        <v>46</v>
      </c>
      <c r="AC203" s="219" t="s">
        <v>308</v>
      </c>
      <c r="AG203" s="81"/>
      <c r="AJ203" s="87" t="s">
        <v>87</v>
      </c>
      <c r="AK203" s="87">
        <v>1</v>
      </c>
      <c r="BB203" s="220" t="s">
        <v>70</v>
      </c>
      <c r="BM203" s="81">
        <f t="shared" si="8"/>
        <v>0</v>
      </c>
      <c r="BN203" s="81">
        <f t="shared" si="9"/>
        <v>0</v>
      </c>
      <c r="BO203" s="81">
        <f t="shared" si="10"/>
        <v>0</v>
      </c>
      <c r="BP203" s="81">
        <f t="shared" si="11"/>
        <v>0</v>
      </c>
    </row>
    <row r="204" spans="1:68" ht="27" customHeight="1" x14ac:dyDescent="0.25">
      <c r="A204" s="63" t="s">
        <v>309</v>
      </c>
      <c r="B204" s="63" t="s">
        <v>310</v>
      </c>
      <c r="C204" s="36">
        <v>4301070963</v>
      </c>
      <c r="D204" s="378">
        <v>4607111038630</v>
      </c>
      <c r="E204" s="378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5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80"/>
      <c r="R204" s="380"/>
      <c r="S204" s="380"/>
      <c r="T204" s="381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6"/>
        <v>0</v>
      </c>
      <c r="Z204" s="41">
        <f t="shared" si="7"/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87</v>
      </c>
      <c r="AK204" s="87">
        <v>1</v>
      </c>
      <c r="BB204" s="222" t="s">
        <v>70</v>
      </c>
      <c r="BM204" s="81">
        <f t="shared" si="8"/>
        <v>0</v>
      </c>
      <c r="BN204" s="81">
        <f t="shared" si="9"/>
        <v>0</v>
      </c>
      <c r="BO204" s="81">
        <f t="shared" si="10"/>
        <v>0</v>
      </c>
      <c r="BP204" s="81">
        <f t="shared" si="11"/>
        <v>0</v>
      </c>
    </row>
    <row r="205" spans="1:68" ht="27" customHeight="1" x14ac:dyDescent="0.25">
      <c r="A205" s="63" t="s">
        <v>311</v>
      </c>
      <c r="B205" s="63" t="s">
        <v>312</v>
      </c>
      <c r="C205" s="36">
        <v>4301070959</v>
      </c>
      <c r="D205" s="378">
        <v>4607111038616</v>
      </c>
      <c r="E205" s="378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80"/>
      <c r="R205" s="380"/>
      <c r="S205" s="380"/>
      <c r="T205" s="381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6"/>
        <v>0</v>
      </c>
      <c r="Z205" s="41">
        <f t="shared" si="7"/>
        <v>0</v>
      </c>
      <c r="AA205" s="68" t="s">
        <v>46</v>
      </c>
      <c r="AB205" s="69" t="s">
        <v>46</v>
      </c>
      <c r="AC205" s="223" t="s">
        <v>303</v>
      </c>
      <c r="AG205" s="81"/>
      <c r="AJ205" s="87" t="s">
        <v>87</v>
      </c>
      <c r="AK205" s="87">
        <v>1</v>
      </c>
      <c r="BB205" s="224" t="s">
        <v>70</v>
      </c>
      <c r="BM205" s="81">
        <f t="shared" si="8"/>
        <v>0</v>
      </c>
      <c r="BN205" s="81">
        <f t="shared" si="9"/>
        <v>0</v>
      </c>
      <c r="BO205" s="81">
        <f t="shared" si="10"/>
        <v>0</v>
      </c>
      <c r="BP205" s="81">
        <f t="shared" si="11"/>
        <v>0</v>
      </c>
    </row>
    <row r="206" spans="1:68" ht="27" customHeight="1" x14ac:dyDescent="0.25">
      <c r="A206" s="63" t="s">
        <v>313</v>
      </c>
      <c r="B206" s="63" t="s">
        <v>314</v>
      </c>
      <c r="C206" s="36">
        <v>4301070960</v>
      </c>
      <c r="D206" s="378">
        <v>4607111038623</v>
      </c>
      <c r="E206" s="378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80"/>
      <c r="R206" s="380"/>
      <c r="S206" s="380"/>
      <c r="T206" s="381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6"/>
        <v>0</v>
      </c>
      <c r="Z206" s="41">
        <f t="shared" si="7"/>
        <v>0</v>
      </c>
      <c r="AA206" s="68" t="s">
        <v>46</v>
      </c>
      <c r="AB206" s="69" t="s">
        <v>46</v>
      </c>
      <c r="AC206" s="225" t="s">
        <v>303</v>
      </c>
      <c r="AG206" s="81"/>
      <c r="AJ206" s="87" t="s">
        <v>87</v>
      </c>
      <c r="AK206" s="87">
        <v>1</v>
      </c>
      <c r="BB206" s="226" t="s">
        <v>70</v>
      </c>
      <c r="BM206" s="81">
        <f t="shared" si="8"/>
        <v>0</v>
      </c>
      <c r="BN206" s="81">
        <f t="shared" si="9"/>
        <v>0</v>
      </c>
      <c r="BO206" s="81">
        <f t="shared" si="10"/>
        <v>0</v>
      </c>
      <c r="BP206" s="81">
        <f t="shared" si="11"/>
        <v>0</v>
      </c>
    </row>
    <row r="207" spans="1:68" x14ac:dyDescent="0.2">
      <c r="A207" s="385"/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6"/>
      <c r="P207" s="382" t="s">
        <v>40</v>
      </c>
      <c r="Q207" s="383"/>
      <c r="R207" s="383"/>
      <c r="S207" s="383"/>
      <c r="T207" s="383"/>
      <c r="U207" s="383"/>
      <c r="V207" s="384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85"/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6"/>
      <c r="P208" s="382" t="s">
        <v>40</v>
      </c>
      <c r="Q208" s="383"/>
      <c r="R208" s="383"/>
      <c r="S208" s="383"/>
      <c r="T208" s="383"/>
      <c r="U208" s="383"/>
      <c r="V208" s="384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376" t="s">
        <v>315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76"/>
      <c r="AA209" s="65"/>
      <c r="AB209" s="65"/>
      <c r="AC209" s="82"/>
    </row>
    <row r="210" spans="1:68" ht="14.25" customHeight="1" x14ac:dyDescent="0.25">
      <c r="A210" s="377" t="s">
        <v>80</v>
      </c>
      <c r="B210" s="377"/>
      <c r="C210" s="377"/>
      <c r="D210" s="377"/>
      <c r="E210" s="377"/>
      <c r="F210" s="377"/>
      <c r="G210" s="377"/>
      <c r="H210" s="377"/>
      <c r="I210" s="377"/>
      <c r="J210" s="377"/>
      <c r="K210" s="377"/>
      <c r="L210" s="377"/>
      <c r="M210" s="377"/>
      <c r="N210" s="377"/>
      <c r="O210" s="377"/>
      <c r="P210" s="377"/>
      <c r="Q210" s="377"/>
      <c r="R210" s="377"/>
      <c r="S210" s="377"/>
      <c r="T210" s="377"/>
      <c r="U210" s="377"/>
      <c r="V210" s="377"/>
      <c r="W210" s="377"/>
      <c r="X210" s="377"/>
      <c r="Y210" s="377"/>
      <c r="Z210" s="377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4301070917</v>
      </c>
      <c r="D211" s="378">
        <v>4607111035912</v>
      </c>
      <c r="E211" s="378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80"/>
      <c r="R211" s="380"/>
      <c r="S211" s="380"/>
      <c r="T211" s="38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318</v>
      </c>
      <c r="AG211" s="81"/>
      <c r="AJ211" s="87" t="s">
        <v>87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4301070920</v>
      </c>
      <c r="D212" s="378">
        <v>4607111035929</v>
      </c>
      <c r="E212" s="378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80"/>
      <c r="R212" s="380"/>
      <c r="S212" s="380"/>
      <c r="T212" s="38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318</v>
      </c>
      <c r="AG212" s="81"/>
      <c r="AJ212" s="87" t="s">
        <v>87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4301070915</v>
      </c>
      <c r="D213" s="378">
        <v>4607111035882</v>
      </c>
      <c r="E213" s="378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80"/>
      <c r="R213" s="380"/>
      <c r="S213" s="380"/>
      <c r="T213" s="38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323</v>
      </c>
      <c r="AG213" s="81"/>
      <c r="AJ213" s="87" t="s">
        <v>87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324</v>
      </c>
      <c r="B214" s="63" t="s">
        <v>325</v>
      </c>
      <c r="C214" s="36">
        <v>4301070921</v>
      </c>
      <c r="D214" s="378">
        <v>4607111035905</v>
      </c>
      <c r="E214" s="378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5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80"/>
      <c r="R214" s="380"/>
      <c r="S214" s="380"/>
      <c r="T214" s="381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33" t="s">
        <v>323</v>
      </c>
      <c r="AG214" s="81"/>
      <c r="AJ214" s="87" t="s">
        <v>87</v>
      </c>
      <c r="AK214" s="87">
        <v>1</v>
      </c>
      <c r="BB214" s="23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85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85"/>
      <c r="O215" s="386"/>
      <c r="P215" s="382" t="s">
        <v>40</v>
      </c>
      <c r="Q215" s="383"/>
      <c r="R215" s="383"/>
      <c r="S215" s="383"/>
      <c r="T215" s="383"/>
      <c r="U215" s="383"/>
      <c r="V215" s="384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85"/>
      <c r="O216" s="386"/>
      <c r="P216" s="382" t="s">
        <v>40</v>
      </c>
      <c r="Q216" s="383"/>
      <c r="R216" s="383"/>
      <c r="S216" s="383"/>
      <c r="T216" s="383"/>
      <c r="U216" s="383"/>
      <c r="V216" s="384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376" t="s">
        <v>326</v>
      </c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6"/>
      <c r="O217" s="376"/>
      <c r="P217" s="376"/>
      <c r="Q217" s="376"/>
      <c r="R217" s="376"/>
      <c r="S217" s="376"/>
      <c r="T217" s="376"/>
      <c r="U217" s="376"/>
      <c r="V217" s="376"/>
      <c r="W217" s="376"/>
      <c r="X217" s="376"/>
      <c r="Y217" s="376"/>
      <c r="Z217" s="376"/>
      <c r="AA217" s="65"/>
      <c r="AB217" s="65"/>
      <c r="AC217" s="82"/>
    </row>
    <row r="218" spans="1:68" ht="14.25" customHeight="1" x14ac:dyDescent="0.25">
      <c r="A218" s="377" t="s">
        <v>80</v>
      </c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7"/>
      <c r="P218" s="377"/>
      <c r="Q218" s="377"/>
      <c r="R218" s="377"/>
      <c r="S218" s="377"/>
      <c r="T218" s="377"/>
      <c r="U218" s="377"/>
      <c r="V218" s="377"/>
      <c r="W218" s="377"/>
      <c r="X218" s="377"/>
      <c r="Y218" s="377"/>
      <c r="Z218" s="377"/>
      <c r="AA218" s="66"/>
      <c r="AB218" s="66"/>
      <c r="AC218" s="83"/>
    </row>
    <row r="219" spans="1:68" ht="27" customHeight="1" x14ac:dyDescent="0.25">
      <c r="A219" s="63" t="s">
        <v>327</v>
      </c>
      <c r="B219" s="63" t="s">
        <v>328</v>
      </c>
      <c r="C219" s="36">
        <v>4301071097</v>
      </c>
      <c r="D219" s="378">
        <v>4620207491096</v>
      </c>
      <c r="E219" s="378"/>
      <c r="F219" s="62">
        <v>1</v>
      </c>
      <c r="G219" s="37">
        <v>5</v>
      </c>
      <c r="H219" s="62">
        <v>5</v>
      </c>
      <c r="I219" s="62">
        <v>5.23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59" t="s">
        <v>329</v>
      </c>
      <c r="Q219" s="380"/>
      <c r="R219" s="380"/>
      <c r="S219" s="380"/>
      <c r="T219" s="38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35" t="s">
        <v>330</v>
      </c>
      <c r="AG219" s="81"/>
      <c r="AJ219" s="87" t="s">
        <v>87</v>
      </c>
      <c r="AK219" s="87">
        <v>1</v>
      </c>
      <c r="BB219" s="23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40</v>
      </c>
      <c r="Q220" s="383"/>
      <c r="R220" s="383"/>
      <c r="S220" s="383"/>
      <c r="T220" s="383"/>
      <c r="U220" s="383"/>
      <c r="V220" s="384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85"/>
      <c r="O221" s="386"/>
      <c r="P221" s="382" t="s">
        <v>40</v>
      </c>
      <c r="Q221" s="383"/>
      <c r="R221" s="383"/>
      <c r="S221" s="383"/>
      <c r="T221" s="383"/>
      <c r="U221" s="383"/>
      <c r="V221" s="384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376" t="s">
        <v>331</v>
      </c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376"/>
      <c r="Z222" s="376"/>
      <c r="AA222" s="65"/>
      <c r="AB222" s="65"/>
      <c r="AC222" s="82"/>
    </row>
    <row r="223" spans="1:68" ht="14.25" customHeight="1" x14ac:dyDescent="0.25">
      <c r="A223" s="377" t="s">
        <v>80</v>
      </c>
      <c r="B223" s="377"/>
      <c r="C223" s="377"/>
      <c r="D223" s="377"/>
      <c r="E223" s="377"/>
      <c r="F223" s="377"/>
      <c r="G223" s="377"/>
      <c r="H223" s="377"/>
      <c r="I223" s="377"/>
      <c r="J223" s="377"/>
      <c r="K223" s="377"/>
      <c r="L223" s="377"/>
      <c r="M223" s="377"/>
      <c r="N223" s="377"/>
      <c r="O223" s="377"/>
      <c r="P223" s="377"/>
      <c r="Q223" s="377"/>
      <c r="R223" s="377"/>
      <c r="S223" s="377"/>
      <c r="T223" s="377"/>
      <c r="U223" s="377"/>
      <c r="V223" s="377"/>
      <c r="W223" s="377"/>
      <c r="X223" s="377"/>
      <c r="Y223" s="377"/>
      <c r="Z223" s="377"/>
      <c r="AA223" s="66"/>
      <c r="AB223" s="66"/>
      <c r="AC223" s="83"/>
    </row>
    <row r="224" spans="1:68" ht="27" customHeight="1" x14ac:dyDescent="0.25">
      <c r="A224" s="63" t="s">
        <v>332</v>
      </c>
      <c r="B224" s="63" t="s">
        <v>333</v>
      </c>
      <c r="C224" s="36">
        <v>4301071093</v>
      </c>
      <c r="D224" s="378">
        <v>4620207490709</v>
      </c>
      <c r="E224" s="378"/>
      <c r="F224" s="62">
        <v>0.65</v>
      </c>
      <c r="G224" s="37">
        <v>8</v>
      </c>
      <c r="H224" s="62">
        <v>5.2</v>
      </c>
      <c r="I224" s="62">
        <v>5.47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6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80"/>
      <c r="R224" s="380"/>
      <c r="S224" s="380"/>
      <c r="T224" s="38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7" t="s">
        <v>334</v>
      </c>
      <c r="AG224" s="81"/>
      <c r="AJ224" s="87" t="s">
        <v>87</v>
      </c>
      <c r="AK224" s="87">
        <v>1</v>
      </c>
      <c r="BB224" s="23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85"/>
      <c r="B225" s="385"/>
      <c r="C225" s="385"/>
      <c r="D225" s="385"/>
      <c r="E225" s="385"/>
      <c r="F225" s="385"/>
      <c r="G225" s="385"/>
      <c r="H225" s="385"/>
      <c r="I225" s="385"/>
      <c r="J225" s="385"/>
      <c r="K225" s="385"/>
      <c r="L225" s="385"/>
      <c r="M225" s="385"/>
      <c r="N225" s="385"/>
      <c r="O225" s="386"/>
      <c r="P225" s="382" t="s">
        <v>40</v>
      </c>
      <c r="Q225" s="383"/>
      <c r="R225" s="383"/>
      <c r="S225" s="383"/>
      <c r="T225" s="383"/>
      <c r="U225" s="383"/>
      <c r="V225" s="384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85"/>
      <c r="B226" s="385"/>
      <c r="C226" s="385"/>
      <c r="D226" s="385"/>
      <c r="E226" s="385"/>
      <c r="F226" s="385"/>
      <c r="G226" s="385"/>
      <c r="H226" s="385"/>
      <c r="I226" s="385"/>
      <c r="J226" s="385"/>
      <c r="K226" s="385"/>
      <c r="L226" s="385"/>
      <c r="M226" s="385"/>
      <c r="N226" s="385"/>
      <c r="O226" s="386"/>
      <c r="P226" s="382" t="s">
        <v>40</v>
      </c>
      <c r="Q226" s="383"/>
      <c r="R226" s="383"/>
      <c r="S226" s="383"/>
      <c r="T226" s="383"/>
      <c r="U226" s="383"/>
      <c r="V226" s="384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4.25" customHeight="1" x14ac:dyDescent="0.25">
      <c r="A227" s="377" t="s">
        <v>137</v>
      </c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7"/>
      <c r="O227" s="377"/>
      <c r="P227" s="377"/>
      <c r="Q227" s="377"/>
      <c r="R227" s="377"/>
      <c r="S227" s="377"/>
      <c r="T227" s="377"/>
      <c r="U227" s="377"/>
      <c r="V227" s="377"/>
      <c r="W227" s="377"/>
      <c r="X227" s="377"/>
      <c r="Y227" s="377"/>
      <c r="Z227" s="377"/>
      <c r="AA227" s="66"/>
      <c r="AB227" s="66"/>
      <c r="AC227" s="83"/>
    </row>
    <row r="228" spans="1:68" ht="27" customHeight="1" x14ac:dyDescent="0.25">
      <c r="A228" s="63" t="s">
        <v>335</v>
      </c>
      <c r="B228" s="63" t="s">
        <v>336</v>
      </c>
      <c r="C228" s="36">
        <v>4301135692</v>
      </c>
      <c r="D228" s="378">
        <v>4620207490570</v>
      </c>
      <c r="E228" s="378"/>
      <c r="F228" s="62">
        <v>0.2</v>
      </c>
      <c r="G228" s="37">
        <v>12</v>
      </c>
      <c r="H228" s="62">
        <v>2.4</v>
      </c>
      <c r="I228" s="62">
        <v>3.1036000000000001</v>
      </c>
      <c r="J228" s="37">
        <v>70</v>
      </c>
      <c r="K228" s="37" t="s">
        <v>94</v>
      </c>
      <c r="L228" s="37" t="s">
        <v>86</v>
      </c>
      <c r="M228" s="38" t="s">
        <v>84</v>
      </c>
      <c r="N228" s="38"/>
      <c r="O228" s="37">
        <v>180</v>
      </c>
      <c r="P228" s="4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80"/>
      <c r="R228" s="380"/>
      <c r="S228" s="380"/>
      <c r="T228" s="381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IFERROR(IF(X228="","",X228*0.01788),"")</f>
        <v>0</v>
      </c>
      <c r="AA228" s="68" t="s">
        <v>46</v>
      </c>
      <c r="AB228" s="69" t="s">
        <v>46</v>
      </c>
      <c r="AC228" s="239" t="s">
        <v>337</v>
      </c>
      <c r="AG228" s="81"/>
      <c r="AJ228" s="87" t="s">
        <v>87</v>
      </c>
      <c r="AK228" s="87">
        <v>1</v>
      </c>
      <c r="BB228" s="240" t="s">
        <v>93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338</v>
      </c>
      <c r="B229" s="63" t="s">
        <v>339</v>
      </c>
      <c r="C229" s="36">
        <v>4301135691</v>
      </c>
      <c r="D229" s="378">
        <v>4620207490549</v>
      </c>
      <c r="E229" s="378"/>
      <c r="F229" s="62">
        <v>0.2</v>
      </c>
      <c r="G229" s="37">
        <v>12</v>
      </c>
      <c r="H229" s="62">
        <v>2.4</v>
      </c>
      <c r="I229" s="62">
        <v>3.1036000000000001</v>
      </c>
      <c r="J229" s="37">
        <v>70</v>
      </c>
      <c r="K229" s="37" t="s">
        <v>94</v>
      </c>
      <c r="L229" s="37" t="s">
        <v>86</v>
      </c>
      <c r="M229" s="38" t="s">
        <v>84</v>
      </c>
      <c r="N229" s="38"/>
      <c r="O229" s="37">
        <v>180</v>
      </c>
      <c r="P229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80"/>
      <c r="R229" s="380"/>
      <c r="S229" s="380"/>
      <c r="T229" s="38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IFERROR(IF(X229="","",X229*0.01788),"")</f>
        <v>0</v>
      </c>
      <c r="AA229" s="68" t="s">
        <v>46</v>
      </c>
      <c r="AB229" s="69" t="s">
        <v>46</v>
      </c>
      <c r="AC229" s="241" t="s">
        <v>337</v>
      </c>
      <c r="AG229" s="81"/>
      <c r="AJ229" s="87" t="s">
        <v>87</v>
      </c>
      <c r="AK229" s="87">
        <v>1</v>
      </c>
      <c r="BB229" s="242" t="s">
        <v>93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340</v>
      </c>
      <c r="B230" s="63" t="s">
        <v>341</v>
      </c>
      <c r="C230" s="36">
        <v>4301135694</v>
      </c>
      <c r="D230" s="378">
        <v>4620207490501</v>
      </c>
      <c r="E230" s="378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94</v>
      </c>
      <c r="L230" s="37" t="s">
        <v>86</v>
      </c>
      <c r="M230" s="38" t="s">
        <v>84</v>
      </c>
      <c r="N230" s="38"/>
      <c r="O230" s="37">
        <v>180</v>
      </c>
      <c r="P230" s="46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80"/>
      <c r="R230" s="380"/>
      <c r="S230" s="380"/>
      <c r="T230" s="38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43" t="s">
        <v>337</v>
      </c>
      <c r="AG230" s="81"/>
      <c r="AJ230" s="87" t="s">
        <v>87</v>
      </c>
      <c r="AK230" s="87">
        <v>1</v>
      </c>
      <c r="BB230" s="244" t="s">
        <v>93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85"/>
      <c r="O231" s="386"/>
      <c r="P231" s="382" t="s">
        <v>40</v>
      </c>
      <c r="Q231" s="383"/>
      <c r="R231" s="383"/>
      <c r="S231" s="383"/>
      <c r="T231" s="383"/>
      <c r="U231" s="383"/>
      <c r="V231" s="384"/>
      <c r="W231" s="42" t="s">
        <v>39</v>
      </c>
      <c r="X231" s="43">
        <f>IFERROR(SUM(X228:X230),"0")</f>
        <v>0</v>
      </c>
      <c r="Y231" s="43">
        <f>IFERROR(SUM(Y228:Y230),"0")</f>
        <v>0</v>
      </c>
      <c r="Z231" s="43">
        <f>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385"/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6"/>
      <c r="P232" s="382" t="s">
        <v>40</v>
      </c>
      <c r="Q232" s="383"/>
      <c r="R232" s="383"/>
      <c r="S232" s="383"/>
      <c r="T232" s="383"/>
      <c r="U232" s="383"/>
      <c r="V232" s="384"/>
      <c r="W232" s="42" t="s">
        <v>0</v>
      </c>
      <c r="X232" s="43">
        <f>IFERROR(SUMPRODUCT(X228:X230*H228:H230),"0")</f>
        <v>0</v>
      </c>
      <c r="Y232" s="43">
        <f>IFERROR(SUMPRODUCT(Y228:Y230*H228:H230),"0")</f>
        <v>0</v>
      </c>
      <c r="Z232" s="42"/>
      <c r="AA232" s="67"/>
      <c r="AB232" s="67"/>
      <c r="AC232" s="67"/>
    </row>
    <row r="233" spans="1:68" ht="16.5" customHeight="1" x14ac:dyDescent="0.25">
      <c r="A233" s="376" t="s">
        <v>342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65"/>
      <c r="AB233" s="65"/>
      <c r="AC233" s="82"/>
    </row>
    <row r="234" spans="1:68" ht="14.25" customHeight="1" x14ac:dyDescent="0.25">
      <c r="A234" s="377" t="s">
        <v>80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  <c r="X234" s="377"/>
      <c r="Y234" s="377"/>
      <c r="Z234" s="377"/>
      <c r="AA234" s="66"/>
      <c r="AB234" s="66"/>
      <c r="AC234" s="83"/>
    </row>
    <row r="235" spans="1:68" ht="16.5" customHeight="1" x14ac:dyDescent="0.25">
      <c r="A235" s="63" t="s">
        <v>343</v>
      </c>
      <c r="B235" s="63" t="s">
        <v>344</v>
      </c>
      <c r="C235" s="36">
        <v>4301071063</v>
      </c>
      <c r="D235" s="378">
        <v>4607111039019</v>
      </c>
      <c r="E235" s="378"/>
      <c r="F235" s="62">
        <v>0.43</v>
      </c>
      <c r="G235" s="37">
        <v>16</v>
      </c>
      <c r="H235" s="62">
        <v>6.88</v>
      </c>
      <c r="I235" s="62">
        <v>7.2060000000000004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46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80"/>
      <c r="R235" s="380"/>
      <c r="S235" s="380"/>
      <c r="T235" s="381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45" t="s">
        <v>345</v>
      </c>
      <c r="AG235" s="81"/>
      <c r="AJ235" s="87" t="s">
        <v>87</v>
      </c>
      <c r="AK235" s="87">
        <v>1</v>
      </c>
      <c r="BB235" s="246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16.5" customHeight="1" x14ac:dyDescent="0.25">
      <c r="A236" s="63" t="s">
        <v>346</v>
      </c>
      <c r="B236" s="63" t="s">
        <v>347</v>
      </c>
      <c r="C236" s="36">
        <v>4301071000</v>
      </c>
      <c r="D236" s="378">
        <v>4607111038708</v>
      </c>
      <c r="E236" s="378"/>
      <c r="F236" s="62">
        <v>0.8</v>
      </c>
      <c r="G236" s="37">
        <v>8</v>
      </c>
      <c r="H236" s="62">
        <v>6.4</v>
      </c>
      <c r="I236" s="62">
        <v>6.67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4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80"/>
      <c r="R236" s="380"/>
      <c r="S236" s="380"/>
      <c r="T236" s="38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47" t="s">
        <v>345</v>
      </c>
      <c r="AG236" s="81"/>
      <c r="AJ236" s="87" t="s">
        <v>87</v>
      </c>
      <c r="AK236" s="87">
        <v>1</v>
      </c>
      <c r="BB236" s="248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85"/>
      <c r="B237" s="385"/>
      <c r="C237" s="385"/>
      <c r="D237" s="385"/>
      <c r="E237" s="385"/>
      <c r="F237" s="385"/>
      <c r="G237" s="385"/>
      <c r="H237" s="385"/>
      <c r="I237" s="385"/>
      <c r="J237" s="385"/>
      <c r="K237" s="385"/>
      <c r="L237" s="385"/>
      <c r="M237" s="385"/>
      <c r="N237" s="385"/>
      <c r="O237" s="386"/>
      <c r="P237" s="382" t="s">
        <v>40</v>
      </c>
      <c r="Q237" s="383"/>
      <c r="R237" s="383"/>
      <c r="S237" s="383"/>
      <c r="T237" s="383"/>
      <c r="U237" s="383"/>
      <c r="V237" s="384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385"/>
      <c r="B238" s="385"/>
      <c r="C238" s="385"/>
      <c r="D238" s="385"/>
      <c r="E238" s="385"/>
      <c r="F238" s="385"/>
      <c r="G238" s="385"/>
      <c r="H238" s="385"/>
      <c r="I238" s="385"/>
      <c r="J238" s="385"/>
      <c r="K238" s="385"/>
      <c r="L238" s="385"/>
      <c r="M238" s="385"/>
      <c r="N238" s="385"/>
      <c r="O238" s="386"/>
      <c r="P238" s="382" t="s">
        <v>40</v>
      </c>
      <c r="Q238" s="383"/>
      <c r="R238" s="383"/>
      <c r="S238" s="383"/>
      <c r="T238" s="383"/>
      <c r="U238" s="383"/>
      <c r="V238" s="384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27.75" customHeight="1" x14ac:dyDescent="0.2">
      <c r="A239" s="375" t="s">
        <v>348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54"/>
      <c r="AB239" s="54"/>
      <c r="AC239" s="54"/>
    </row>
    <row r="240" spans="1:68" ht="16.5" customHeight="1" x14ac:dyDescent="0.25">
      <c r="A240" s="376" t="s">
        <v>349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376"/>
      <c r="Y240" s="376"/>
      <c r="Z240" s="376"/>
      <c r="AA240" s="65"/>
      <c r="AB240" s="65"/>
      <c r="AC240" s="82"/>
    </row>
    <row r="241" spans="1:68" ht="14.25" customHeight="1" x14ac:dyDescent="0.25">
      <c r="A241" s="377" t="s">
        <v>80</v>
      </c>
      <c r="B241" s="377"/>
      <c r="C241" s="377"/>
      <c r="D241" s="377"/>
      <c r="E241" s="377"/>
      <c r="F241" s="377"/>
      <c r="G241" s="377"/>
      <c r="H241" s="377"/>
      <c r="I241" s="377"/>
      <c r="J241" s="377"/>
      <c r="K241" s="377"/>
      <c r="L241" s="377"/>
      <c r="M241" s="377"/>
      <c r="N241" s="377"/>
      <c r="O241" s="377"/>
      <c r="P241" s="377"/>
      <c r="Q241" s="377"/>
      <c r="R241" s="377"/>
      <c r="S241" s="377"/>
      <c r="T241" s="377"/>
      <c r="U241" s="377"/>
      <c r="V241" s="377"/>
      <c r="W241" s="377"/>
      <c r="X241" s="377"/>
      <c r="Y241" s="377"/>
      <c r="Z241" s="377"/>
      <c r="AA241" s="66"/>
      <c r="AB241" s="66"/>
      <c r="AC241" s="83"/>
    </row>
    <row r="242" spans="1:68" ht="27" customHeight="1" x14ac:dyDescent="0.25">
      <c r="A242" s="63" t="s">
        <v>350</v>
      </c>
      <c r="B242" s="63" t="s">
        <v>351</v>
      </c>
      <c r="C242" s="36">
        <v>4301071036</v>
      </c>
      <c r="D242" s="378">
        <v>4607111036162</v>
      </c>
      <c r="E242" s="378"/>
      <c r="F242" s="62">
        <v>0.8</v>
      </c>
      <c r="G242" s="37">
        <v>8</v>
      </c>
      <c r="H242" s="62">
        <v>6.4</v>
      </c>
      <c r="I242" s="62">
        <v>6.6811999999999996</v>
      </c>
      <c r="J242" s="37">
        <v>84</v>
      </c>
      <c r="K242" s="37" t="s">
        <v>85</v>
      </c>
      <c r="L242" s="37" t="s">
        <v>86</v>
      </c>
      <c r="M242" s="38" t="s">
        <v>84</v>
      </c>
      <c r="N242" s="38"/>
      <c r="O242" s="37">
        <v>90</v>
      </c>
      <c r="P242" s="4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80"/>
      <c r="R242" s="380"/>
      <c r="S242" s="380"/>
      <c r="T242" s="38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49" t="s">
        <v>352</v>
      </c>
      <c r="AG242" s="81"/>
      <c r="AJ242" s="87" t="s">
        <v>87</v>
      </c>
      <c r="AK242" s="87">
        <v>1</v>
      </c>
      <c r="BB242" s="250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85"/>
      <c r="B243" s="385"/>
      <c r="C243" s="385"/>
      <c r="D243" s="385"/>
      <c r="E243" s="385"/>
      <c r="F243" s="385"/>
      <c r="G243" s="385"/>
      <c r="H243" s="385"/>
      <c r="I243" s="385"/>
      <c r="J243" s="385"/>
      <c r="K243" s="385"/>
      <c r="L243" s="385"/>
      <c r="M243" s="385"/>
      <c r="N243" s="385"/>
      <c r="O243" s="386"/>
      <c r="P243" s="382" t="s">
        <v>40</v>
      </c>
      <c r="Q243" s="383"/>
      <c r="R243" s="383"/>
      <c r="S243" s="383"/>
      <c r="T243" s="383"/>
      <c r="U243" s="383"/>
      <c r="V243" s="384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85"/>
      <c r="B244" s="385"/>
      <c r="C244" s="385"/>
      <c r="D244" s="385"/>
      <c r="E244" s="385"/>
      <c r="F244" s="385"/>
      <c r="G244" s="385"/>
      <c r="H244" s="385"/>
      <c r="I244" s="385"/>
      <c r="J244" s="385"/>
      <c r="K244" s="385"/>
      <c r="L244" s="385"/>
      <c r="M244" s="385"/>
      <c r="N244" s="385"/>
      <c r="O244" s="386"/>
      <c r="P244" s="382" t="s">
        <v>40</v>
      </c>
      <c r="Q244" s="383"/>
      <c r="R244" s="383"/>
      <c r="S244" s="383"/>
      <c r="T244" s="383"/>
      <c r="U244" s="383"/>
      <c r="V244" s="384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5" t="s">
        <v>353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54"/>
      <c r="AB245" s="54"/>
      <c r="AC245" s="54"/>
    </row>
    <row r="246" spans="1:68" ht="16.5" customHeight="1" x14ac:dyDescent="0.25">
      <c r="A246" s="376" t="s">
        <v>354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376"/>
      <c r="Y246" s="376"/>
      <c r="Z246" s="376"/>
      <c r="AA246" s="65"/>
      <c r="AB246" s="65"/>
      <c r="AC246" s="82"/>
    </row>
    <row r="247" spans="1:68" ht="14.25" customHeight="1" x14ac:dyDescent="0.25">
      <c r="A247" s="377" t="s">
        <v>80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77"/>
      <c r="AA247" s="66"/>
      <c r="AB247" s="66"/>
      <c r="AC247" s="83"/>
    </row>
    <row r="248" spans="1:68" ht="27" customHeight="1" x14ac:dyDescent="0.25">
      <c r="A248" s="63" t="s">
        <v>355</v>
      </c>
      <c r="B248" s="63" t="s">
        <v>356</v>
      </c>
      <c r="C248" s="36">
        <v>4301071029</v>
      </c>
      <c r="D248" s="378">
        <v>4607111035899</v>
      </c>
      <c r="E248" s="378"/>
      <c r="F248" s="62">
        <v>1</v>
      </c>
      <c r="G248" s="37">
        <v>5</v>
      </c>
      <c r="H248" s="62">
        <v>5</v>
      </c>
      <c r="I248" s="62">
        <v>5.2619999999999996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4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80"/>
      <c r="R248" s="380"/>
      <c r="S248" s="380"/>
      <c r="T248" s="38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51" t="s">
        <v>250</v>
      </c>
      <c r="AG248" s="81"/>
      <c r="AJ248" s="87" t="s">
        <v>87</v>
      </c>
      <c r="AK248" s="87">
        <v>1</v>
      </c>
      <c r="BB248" s="25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357</v>
      </c>
      <c r="B249" s="63" t="s">
        <v>358</v>
      </c>
      <c r="C249" s="36">
        <v>4301070991</v>
      </c>
      <c r="D249" s="378">
        <v>4607111038180</v>
      </c>
      <c r="E249" s="378"/>
      <c r="F249" s="62">
        <v>0.4</v>
      </c>
      <c r="G249" s="37">
        <v>16</v>
      </c>
      <c r="H249" s="62">
        <v>6.4</v>
      </c>
      <c r="I249" s="62">
        <v>6.71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46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80"/>
      <c r="R249" s="380"/>
      <c r="S249" s="380"/>
      <c r="T249" s="38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53" t="s">
        <v>359</v>
      </c>
      <c r="AG249" s="81"/>
      <c r="AJ249" s="87" t="s">
        <v>87</v>
      </c>
      <c r="AK249" s="87">
        <v>1</v>
      </c>
      <c r="BB249" s="25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85"/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6"/>
      <c r="P250" s="382" t="s">
        <v>40</v>
      </c>
      <c r="Q250" s="383"/>
      <c r="R250" s="383"/>
      <c r="S250" s="383"/>
      <c r="T250" s="383"/>
      <c r="U250" s="383"/>
      <c r="V250" s="384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40</v>
      </c>
      <c r="Q251" s="383"/>
      <c r="R251" s="383"/>
      <c r="S251" s="383"/>
      <c r="T251" s="383"/>
      <c r="U251" s="383"/>
      <c r="V251" s="384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375" t="s">
        <v>360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54"/>
      <c r="AB252" s="54"/>
      <c r="AC252" s="54"/>
    </row>
    <row r="253" spans="1:68" ht="16.5" customHeight="1" x14ac:dyDescent="0.25">
      <c r="A253" s="376" t="s">
        <v>361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  <c r="AA253" s="65"/>
      <c r="AB253" s="65"/>
      <c r="AC253" s="82"/>
    </row>
    <row r="254" spans="1:68" ht="14.25" customHeight="1" x14ac:dyDescent="0.25">
      <c r="A254" s="377" t="s">
        <v>362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377"/>
      <c r="Y254" s="377"/>
      <c r="Z254" s="377"/>
      <c r="AA254" s="66"/>
      <c r="AB254" s="66"/>
      <c r="AC254" s="83"/>
    </row>
    <row r="255" spans="1:68" ht="27" customHeight="1" x14ac:dyDescent="0.25">
      <c r="A255" s="63" t="s">
        <v>363</v>
      </c>
      <c r="B255" s="63" t="s">
        <v>364</v>
      </c>
      <c r="C255" s="36">
        <v>4301133004</v>
      </c>
      <c r="D255" s="378">
        <v>4607111039774</v>
      </c>
      <c r="E255" s="378"/>
      <c r="F255" s="62">
        <v>0.25</v>
      </c>
      <c r="G255" s="37">
        <v>12</v>
      </c>
      <c r="H255" s="62">
        <v>3</v>
      </c>
      <c r="I255" s="62">
        <v>3.22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46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80"/>
      <c r="R255" s="380"/>
      <c r="S255" s="380"/>
      <c r="T255" s="38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55" t="s">
        <v>365</v>
      </c>
      <c r="AG255" s="81"/>
      <c r="AJ255" s="87" t="s">
        <v>87</v>
      </c>
      <c r="AK255" s="87">
        <v>1</v>
      </c>
      <c r="BB255" s="256" t="s">
        <v>93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85"/>
      <c r="B256" s="385"/>
      <c r="C256" s="385"/>
      <c r="D256" s="385"/>
      <c r="E256" s="385"/>
      <c r="F256" s="385"/>
      <c r="G256" s="385"/>
      <c r="H256" s="385"/>
      <c r="I256" s="385"/>
      <c r="J256" s="385"/>
      <c r="K256" s="385"/>
      <c r="L256" s="385"/>
      <c r="M256" s="385"/>
      <c r="N256" s="385"/>
      <c r="O256" s="386"/>
      <c r="P256" s="382" t="s">
        <v>40</v>
      </c>
      <c r="Q256" s="383"/>
      <c r="R256" s="383"/>
      <c r="S256" s="383"/>
      <c r="T256" s="383"/>
      <c r="U256" s="383"/>
      <c r="V256" s="384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385"/>
      <c r="B257" s="385"/>
      <c r="C257" s="385"/>
      <c r="D257" s="385"/>
      <c r="E257" s="385"/>
      <c r="F257" s="385"/>
      <c r="G257" s="385"/>
      <c r="H257" s="385"/>
      <c r="I257" s="385"/>
      <c r="J257" s="385"/>
      <c r="K257" s="385"/>
      <c r="L257" s="385"/>
      <c r="M257" s="385"/>
      <c r="N257" s="385"/>
      <c r="O257" s="386"/>
      <c r="P257" s="382" t="s">
        <v>40</v>
      </c>
      <c r="Q257" s="383"/>
      <c r="R257" s="383"/>
      <c r="S257" s="383"/>
      <c r="T257" s="383"/>
      <c r="U257" s="383"/>
      <c r="V257" s="384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14.25" customHeight="1" x14ac:dyDescent="0.25">
      <c r="A258" s="377" t="s">
        <v>137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77"/>
      <c r="AA258" s="66"/>
      <c r="AB258" s="66"/>
      <c r="AC258" s="83"/>
    </row>
    <row r="259" spans="1:68" ht="37.5" customHeight="1" x14ac:dyDescent="0.25">
      <c r="A259" s="63" t="s">
        <v>366</v>
      </c>
      <c r="B259" s="63" t="s">
        <v>367</v>
      </c>
      <c r="C259" s="36">
        <v>4301135400</v>
      </c>
      <c r="D259" s="378">
        <v>4607111039361</v>
      </c>
      <c r="E259" s="378"/>
      <c r="F259" s="62">
        <v>0.25</v>
      </c>
      <c r="G259" s="37">
        <v>12</v>
      </c>
      <c r="H259" s="62">
        <v>3</v>
      </c>
      <c r="I259" s="62">
        <v>3.7035999999999998</v>
      </c>
      <c r="J259" s="37">
        <v>70</v>
      </c>
      <c r="K259" s="37" t="s">
        <v>94</v>
      </c>
      <c r="L259" s="37" t="s">
        <v>86</v>
      </c>
      <c r="M259" s="38" t="s">
        <v>84</v>
      </c>
      <c r="N259" s="38"/>
      <c r="O259" s="37">
        <v>180</v>
      </c>
      <c r="P259" s="47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80"/>
      <c r="R259" s="380"/>
      <c r="S259" s="380"/>
      <c r="T259" s="38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IFERROR(IF(X259="","",X259*0.01788),"")</f>
        <v>0</v>
      </c>
      <c r="AA259" s="68" t="s">
        <v>46</v>
      </c>
      <c r="AB259" s="69" t="s">
        <v>46</v>
      </c>
      <c r="AC259" s="257" t="s">
        <v>365</v>
      </c>
      <c r="AG259" s="81"/>
      <c r="AJ259" s="87" t="s">
        <v>87</v>
      </c>
      <c r="AK259" s="87">
        <v>1</v>
      </c>
      <c r="BB259" s="258" t="s">
        <v>93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85"/>
      <c r="O260" s="386"/>
      <c r="P260" s="382" t="s">
        <v>40</v>
      </c>
      <c r="Q260" s="383"/>
      <c r="R260" s="383"/>
      <c r="S260" s="383"/>
      <c r="T260" s="383"/>
      <c r="U260" s="383"/>
      <c r="V260" s="384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40</v>
      </c>
      <c r="Q261" s="383"/>
      <c r="R261" s="383"/>
      <c r="S261" s="383"/>
      <c r="T261" s="383"/>
      <c r="U261" s="383"/>
      <c r="V261" s="384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27.75" customHeight="1" x14ac:dyDescent="0.2">
      <c r="A262" s="375" t="s">
        <v>368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54"/>
      <c r="AB262" s="54"/>
      <c r="AC262" s="54"/>
    </row>
    <row r="263" spans="1:68" ht="16.5" customHeight="1" x14ac:dyDescent="0.25">
      <c r="A263" s="376" t="s">
        <v>368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376"/>
      <c r="Y263" s="376"/>
      <c r="Z263" s="376"/>
      <c r="AA263" s="65"/>
      <c r="AB263" s="65"/>
      <c r="AC263" s="82"/>
    </row>
    <row r="264" spans="1:68" ht="14.25" customHeight="1" x14ac:dyDescent="0.25">
      <c r="A264" s="377" t="s">
        <v>80</v>
      </c>
      <c r="B264" s="377"/>
      <c r="C264" s="377"/>
      <c r="D264" s="377"/>
      <c r="E264" s="377"/>
      <c r="F264" s="377"/>
      <c r="G264" s="377"/>
      <c r="H264" s="377"/>
      <c r="I264" s="377"/>
      <c r="J264" s="377"/>
      <c r="K264" s="377"/>
      <c r="L264" s="377"/>
      <c r="M264" s="377"/>
      <c r="N264" s="377"/>
      <c r="O264" s="377"/>
      <c r="P264" s="377"/>
      <c r="Q264" s="377"/>
      <c r="R264" s="377"/>
      <c r="S264" s="377"/>
      <c r="T264" s="377"/>
      <c r="U264" s="377"/>
      <c r="V264" s="377"/>
      <c r="W264" s="377"/>
      <c r="X264" s="377"/>
      <c r="Y264" s="377"/>
      <c r="Z264" s="377"/>
      <c r="AA264" s="66"/>
      <c r="AB264" s="66"/>
      <c r="AC264" s="83"/>
    </row>
    <row r="265" spans="1:68" ht="27" customHeight="1" x14ac:dyDescent="0.25">
      <c r="A265" s="63" t="s">
        <v>369</v>
      </c>
      <c r="B265" s="63" t="s">
        <v>370</v>
      </c>
      <c r="C265" s="36">
        <v>4301071014</v>
      </c>
      <c r="D265" s="378">
        <v>4640242181264</v>
      </c>
      <c r="E265" s="378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180</v>
      </c>
      <c r="P265" s="471" t="s">
        <v>371</v>
      </c>
      <c r="Q265" s="380"/>
      <c r="R265" s="380"/>
      <c r="S265" s="380"/>
      <c r="T265" s="381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9" t="s">
        <v>372</v>
      </c>
      <c r="AG265" s="81"/>
      <c r="AJ265" s="87" t="s">
        <v>87</v>
      </c>
      <c r="AK265" s="87">
        <v>1</v>
      </c>
      <c r="BB265" s="260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373</v>
      </c>
      <c r="B266" s="63" t="s">
        <v>374</v>
      </c>
      <c r="C266" s="36">
        <v>4301071021</v>
      </c>
      <c r="D266" s="378">
        <v>4640242181325</v>
      </c>
      <c r="E266" s="378"/>
      <c r="F266" s="62">
        <v>0.7</v>
      </c>
      <c r="G266" s="37">
        <v>10</v>
      </c>
      <c r="H266" s="62">
        <v>7</v>
      </c>
      <c r="I266" s="62">
        <v>7.28</v>
      </c>
      <c r="J266" s="37">
        <v>84</v>
      </c>
      <c r="K266" s="37" t="s">
        <v>85</v>
      </c>
      <c r="L266" s="37" t="s">
        <v>86</v>
      </c>
      <c r="M266" s="38" t="s">
        <v>84</v>
      </c>
      <c r="N266" s="38"/>
      <c r="O266" s="37">
        <v>180</v>
      </c>
      <c r="P266" s="472" t="s">
        <v>375</v>
      </c>
      <c r="Q266" s="380"/>
      <c r="R266" s="380"/>
      <c r="S266" s="380"/>
      <c r="T266" s="38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61" t="s">
        <v>372</v>
      </c>
      <c r="AG266" s="81"/>
      <c r="AJ266" s="87" t="s">
        <v>87</v>
      </c>
      <c r="AK266" s="87">
        <v>1</v>
      </c>
      <c r="BB266" s="262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4301070993</v>
      </c>
      <c r="D267" s="378">
        <v>4640242180670</v>
      </c>
      <c r="E267" s="378"/>
      <c r="F267" s="62">
        <v>1</v>
      </c>
      <c r="G267" s="37">
        <v>6</v>
      </c>
      <c r="H267" s="62">
        <v>6</v>
      </c>
      <c r="I267" s="62">
        <v>6.23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473" t="s">
        <v>378</v>
      </c>
      <c r="Q267" s="380"/>
      <c r="R267" s="380"/>
      <c r="S267" s="380"/>
      <c r="T267" s="381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3" t="s">
        <v>379</v>
      </c>
      <c r="AG267" s="81"/>
      <c r="AJ267" s="87" t="s">
        <v>87</v>
      </c>
      <c r="AK267" s="87">
        <v>1</v>
      </c>
      <c r="BB267" s="264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85"/>
      <c r="O268" s="386"/>
      <c r="P268" s="382" t="s">
        <v>40</v>
      </c>
      <c r="Q268" s="383"/>
      <c r="R268" s="383"/>
      <c r="S268" s="383"/>
      <c r="T268" s="383"/>
      <c r="U268" s="383"/>
      <c r="V268" s="384"/>
      <c r="W268" s="42" t="s">
        <v>39</v>
      </c>
      <c r="X268" s="43">
        <f>IFERROR(SUM(X265:X267),"0")</f>
        <v>0</v>
      </c>
      <c r="Y268" s="43">
        <f>IFERROR(SUM(Y265:Y267),"0")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385"/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6"/>
      <c r="P269" s="382" t="s">
        <v>40</v>
      </c>
      <c r="Q269" s="383"/>
      <c r="R269" s="383"/>
      <c r="S269" s="383"/>
      <c r="T269" s="383"/>
      <c r="U269" s="383"/>
      <c r="V269" s="384"/>
      <c r="W269" s="42" t="s">
        <v>0</v>
      </c>
      <c r="X269" s="43">
        <f>IFERROR(SUMPRODUCT(X265:X267*H265:H267),"0")</f>
        <v>0</v>
      </c>
      <c r="Y269" s="43">
        <f>IFERROR(SUMPRODUCT(Y265:Y267*H265:H267),"0")</f>
        <v>0</v>
      </c>
      <c r="Z269" s="42"/>
      <c r="AA269" s="67"/>
      <c r="AB269" s="67"/>
      <c r="AC269" s="67"/>
    </row>
    <row r="270" spans="1:68" ht="14.25" customHeight="1" x14ac:dyDescent="0.25">
      <c r="A270" s="377" t="s">
        <v>89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77"/>
      <c r="AA270" s="66"/>
      <c r="AB270" s="66"/>
      <c r="AC270" s="83"/>
    </row>
    <row r="271" spans="1:68" ht="27" customHeight="1" x14ac:dyDescent="0.25">
      <c r="A271" s="63" t="s">
        <v>380</v>
      </c>
      <c r="B271" s="63" t="s">
        <v>381</v>
      </c>
      <c r="C271" s="36">
        <v>4301132080</v>
      </c>
      <c r="D271" s="378">
        <v>4640242180397</v>
      </c>
      <c r="E271" s="378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85</v>
      </c>
      <c r="L271" s="37" t="s">
        <v>86</v>
      </c>
      <c r="M271" s="38" t="s">
        <v>84</v>
      </c>
      <c r="N271" s="38"/>
      <c r="O271" s="37">
        <v>180</v>
      </c>
      <c r="P271" s="47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80"/>
      <c r="R271" s="380"/>
      <c r="S271" s="380"/>
      <c r="T271" s="38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5" t="s">
        <v>382</v>
      </c>
      <c r="AG271" s="81"/>
      <c r="AJ271" s="87" t="s">
        <v>87</v>
      </c>
      <c r="AK271" s="87">
        <v>1</v>
      </c>
      <c r="BB271" s="266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85"/>
      <c r="O272" s="386"/>
      <c r="P272" s="382" t="s">
        <v>40</v>
      </c>
      <c r="Q272" s="383"/>
      <c r="R272" s="383"/>
      <c r="S272" s="383"/>
      <c r="T272" s="383"/>
      <c r="U272" s="383"/>
      <c r="V272" s="384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40</v>
      </c>
      <c r="Q273" s="383"/>
      <c r="R273" s="383"/>
      <c r="S273" s="383"/>
      <c r="T273" s="383"/>
      <c r="U273" s="383"/>
      <c r="V273" s="384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377" t="s">
        <v>131</v>
      </c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7"/>
      <c r="O274" s="377"/>
      <c r="P274" s="377"/>
      <c r="Q274" s="377"/>
      <c r="R274" s="377"/>
      <c r="S274" s="377"/>
      <c r="T274" s="377"/>
      <c r="U274" s="377"/>
      <c r="V274" s="377"/>
      <c r="W274" s="377"/>
      <c r="X274" s="377"/>
      <c r="Y274" s="377"/>
      <c r="Z274" s="377"/>
      <c r="AA274" s="66"/>
      <c r="AB274" s="66"/>
      <c r="AC274" s="83"/>
    </row>
    <row r="275" spans="1:68" ht="27" customHeight="1" x14ac:dyDescent="0.25">
      <c r="A275" s="63" t="s">
        <v>383</v>
      </c>
      <c r="B275" s="63" t="s">
        <v>384</v>
      </c>
      <c r="C275" s="36">
        <v>4301136051</v>
      </c>
      <c r="D275" s="378">
        <v>4640242180304</v>
      </c>
      <c r="E275" s="378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94</v>
      </c>
      <c r="L275" s="37" t="s">
        <v>86</v>
      </c>
      <c r="M275" s="38" t="s">
        <v>84</v>
      </c>
      <c r="N275" s="38"/>
      <c r="O275" s="37">
        <v>180</v>
      </c>
      <c r="P275" s="475" t="s">
        <v>385</v>
      </c>
      <c r="Q275" s="380"/>
      <c r="R275" s="380"/>
      <c r="S275" s="380"/>
      <c r="T275" s="381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7" t="s">
        <v>386</v>
      </c>
      <c r="AG275" s="81"/>
      <c r="AJ275" s="87" t="s">
        <v>87</v>
      </c>
      <c r="AK275" s="87">
        <v>1</v>
      </c>
      <c r="BB275" s="268" t="s">
        <v>93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387</v>
      </c>
      <c r="B276" s="63" t="s">
        <v>388</v>
      </c>
      <c r="C276" s="36">
        <v>4301136053</v>
      </c>
      <c r="D276" s="378">
        <v>4640242180236</v>
      </c>
      <c r="E276" s="378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47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80"/>
      <c r="R276" s="380"/>
      <c r="S276" s="380"/>
      <c r="T276" s="381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69" t="s">
        <v>386</v>
      </c>
      <c r="AG276" s="81"/>
      <c r="AJ276" s="87" t="s">
        <v>87</v>
      </c>
      <c r="AK276" s="87">
        <v>1</v>
      </c>
      <c r="BB276" s="270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389</v>
      </c>
      <c r="B277" s="63" t="s">
        <v>390</v>
      </c>
      <c r="C277" s="36">
        <v>4301136052</v>
      </c>
      <c r="D277" s="378">
        <v>4640242180410</v>
      </c>
      <c r="E277" s="378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4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80"/>
      <c r="R277" s="380"/>
      <c r="S277" s="380"/>
      <c r="T277" s="381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71" t="s">
        <v>386</v>
      </c>
      <c r="AG277" s="81"/>
      <c r="AJ277" s="87" t="s">
        <v>87</v>
      </c>
      <c r="AK277" s="87">
        <v>1</v>
      </c>
      <c r="BB277" s="272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85"/>
      <c r="O278" s="386"/>
      <c r="P278" s="382" t="s">
        <v>40</v>
      </c>
      <c r="Q278" s="383"/>
      <c r="R278" s="383"/>
      <c r="S278" s="383"/>
      <c r="T278" s="383"/>
      <c r="U278" s="383"/>
      <c r="V278" s="384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385"/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6"/>
      <c r="P279" s="382" t="s">
        <v>40</v>
      </c>
      <c r="Q279" s="383"/>
      <c r="R279" s="383"/>
      <c r="S279" s="383"/>
      <c r="T279" s="383"/>
      <c r="U279" s="383"/>
      <c r="V279" s="384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77" t="s">
        <v>137</v>
      </c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7"/>
      <c r="O280" s="377"/>
      <c r="P280" s="377"/>
      <c r="Q280" s="377"/>
      <c r="R280" s="377"/>
      <c r="S280" s="377"/>
      <c r="T280" s="377"/>
      <c r="U280" s="377"/>
      <c r="V280" s="377"/>
      <c r="W280" s="377"/>
      <c r="X280" s="377"/>
      <c r="Y280" s="377"/>
      <c r="Z280" s="377"/>
      <c r="AA280" s="66"/>
      <c r="AB280" s="66"/>
      <c r="AC280" s="83"/>
    </row>
    <row r="281" spans="1:68" ht="37.5" customHeight="1" x14ac:dyDescent="0.25">
      <c r="A281" s="63" t="s">
        <v>391</v>
      </c>
      <c r="B281" s="63" t="s">
        <v>392</v>
      </c>
      <c r="C281" s="36">
        <v>4301135504</v>
      </c>
      <c r="D281" s="378">
        <v>4640242181554</v>
      </c>
      <c r="E281" s="37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478" t="s">
        <v>393</v>
      </c>
      <c r="Q281" s="380"/>
      <c r="R281" s="380"/>
      <c r="S281" s="380"/>
      <c r="T281" s="38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297" si="12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73" t="s">
        <v>394</v>
      </c>
      <c r="AG281" s="81"/>
      <c r="AJ281" s="87" t="s">
        <v>87</v>
      </c>
      <c r="AK281" s="87">
        <v>1</v>
      </c>
      <c r="BB281" s="274" t="s">
        <v>93</v>
      </c>
      <c r="BM281" s="81">
        <f t="shared" ref="BM281:BM297" si="13">IFERROR(X281*I281,"0")</f>
        <v>0</v>
      </c>
      <c r="BN281" s="81">
        <f t="shared" ref="BN281:BN297" si="14">IFERROR(Y281*I281,"0")</f>
        <v>0</v>
      </c>
      <c r="BO281" s="81">
        <f t="shared" ref="BO281:BO297" si="15">IFERROR(X281/J281,"0")</f>
        <v>0</v>
      </c>
      <c r="BP281" s="81">
        <f t="shared" ref="BP281:BP297" si="16">IFERROR(Y281/J281,"0")</f>
        <v>0</v>
      </c>
    </row>
    <row r="282" spans="1:68" ht="27" customHeight="1" x14ac:dyDescent="0.25">
      <c r="A282" s="63" t="s">
        <v>395</v>
      </c>
      <c r="B282" s="63" t="s">
        <v>396</v>
      </c>
      <c r="C282" s="36">
        <v>4301135518</v>
      </c>
      <c r="D282" s="378">
        <v>4640242181561</v>
      </c>
      <c r="E282" s="37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479" t="s">
        <v>397</v>
      </c>
      <c r="Q282" s="380"/>
      <c r="R282" s="380"/>
      <c r="S282" s="380"/>
      <c r="T282" s="38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75" t="s">
        <v>398</v>
      </c>
      <c r="AG282" s="81"/>
      <c r="AJ282" s="87" t="s">
        <v>87</v>
      </c>
      <c r="AK282" s="87">
        <v>1</v>
      </c>
      <c r="BB282" s="276" t="s">
        <v>93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399</v>
      </c>
      <c r="B283" s="63" t="s">
        <v>400</v>
      </c>
      <c r="C283" s="36">
        <v>4301135374</v>
      </c>
      <c r="D283" s="378">
        <v>4640242181424</v>
      </c>
      <c r="E283" s="378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48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80"/>
      <c r="R283" s="380"/>
      <c r="S283" s="380"/>
      <c r="T283" s="38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77" t="s">
        <v>394</v>
      </c>
      <c r="AG283" s="81"/>
      <c r="AJ283" s="87" t="s">
        <v>87</v>
      </c>
      <c r="AK283" s="87">
        <v>1</v>
      </c>
      <c r="BB283" s="278" t="s">
        <v>93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37.5" customHeight="1" x14ac:dyDescent="0.25">
      <c r="A284" s="63" t="s">
        <v>401</v>
      </c>
      <c r="B284" s="63" t="s">
        <v>402</v>
      </c>
      <c r="C284" s="36">
        <v>4301135552</v>
      </c>
      <c r="D284" s="378">
        <v>4640242181431</v>
      </c>
      <c r="E284" s="378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481" t="s">
        <v>403</v>
      </c>
      <c r="Q284" s="380"/>
      <c r="R284" s="380"/>
      <c r="S284" s="380"/>
      <c r="T284" s="38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 t="shared" ref="Z284:Z291" si="17">IFERROR(IF(X284="","",X284*0.00936),"")</f>
        <v>0</v>
      </c>
      <c r="AA284" s="68" t="s">
        <v>46</v>
      </c>
      <c r="AB284" s="69" t="s">
        <v>46</v>
      </c>
      <c r="AC284" s="279" t="s">
        <v>404</v>
      </c>
      <c r="AG284" s="81"/>
      <c r="AJ284" s="87" t="s">
        <v>87</v>
      </c>
      <c r="AK284" s="87">
        <v>1</v>
      </c>
      <c r="BB284" s="280" t="s">
        <v>93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405</v>
      </c>
      <c r="B285" s="63" t="s">
        <v>406</v>
      </c>
      <c r="C285" s="36">
        <v>4301135405</v>
      </c>
      <c r="D285" s="378">
        <v>4640242181523</v>
      </c>
      <c r="E285" s="378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48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80"/>
      <c r="R285" s="380"/>
      <c r="S285" s="380"/>
      <c r="T285" s="38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 t="shared" si="17"/>
        <v>0</v>
      </c>
      <c r="AA285" s="68" t="s">
        <v>46</v>
      </c>
      <c r="AB285" s="69" t="s">
        <v>46</v>
      </c>
      <c r="AC285" s="281" t="s">
        <v>398</v>
      </c>
      <c r="AG285" s="81"/>
      <c r="AJ285" s="87" t="s">
        <v>87</v>
      </c>
      <c r="AK285" s="87">
        <v>1</v>
      </c>
      <c r="BB285" s="282" t="s">
        <v>93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37.5" customHeight="1" x14ac:dyDescent="0.25">
      <c r="A286" s="63" t="s">
        <v>407</v>
      </c>
      <c r="B286" s="63" t="s">
        <v>408</v>
      </c>
      <c r="C286" s="36">
        <v>4301135404</v>
      </c>
      <c r="D286" s="378">
        <v>4640242181516</v>
      </c>
      <c r="E286" s="378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483" t="s">
        <v>409</v>
      </c>
      <c r="Q286" s="380"/>
      <c r="R286" s="380"/>
      <c r="S286" s="380"/>
      <c r="T286" s="38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 t="shared" si="17"/>
        <v>0</v>
      </c>
      <c r="AA286" s="68" t="s">
        <v>46</v>
      </c>
      <c r="AB286" s="69" t="s">
        <v>46</v>
      </c>
      <c r="AC286" s="283" t="s">
        <v>404</v>
      </c>
      <c r="AG286" s="81"/>
      <c r="AJ286" s="87" t="s">
        <v>87</v>
      </c>
      <c r="AK286" s="87">
        <v>1</v>
      </c>
      <c r="BB286" s="284" t="s">
        <v>93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410</v>
      </c>
      <c r="B287" s="63" t="s">
        <v>411</v>
      </c>
      <c r="C287" s="36">
        <v>4301135375</v>
      </c>
      <c r="D287" s="378">
        <v>4640242181486</v>
      </c>
      <c r="E287" s="378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94</v>
      </c>
      <c r="L287" s="37" t="s">
        <v>86</v>
      </c>
      <c r="M287" s="38" t="s">
        <v>84</v>
      </c>
      <c r="N287" s="38"/>
      <c r="O287" s="37">
        <v>180</v>
      </c>
      <c r="P287" s="4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80"/>
      <c r="R287" s="380"/>
      <c r="S287" s="380"/>
      <c r="T287" s="38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 t="shared" si="17"/>
        <v>0</v>
      </c>
      <c r="AA287" s="68" t="s">
        <v>46</v>
      </c>
      <c r="AB287" s="69" t="s">
        <v>46</v>
      </c>
      <c r="AC287" s="285" t="s">
        <v>394</v>
      </c>
      <c r="AG287" s="81"/>
      <c r="AJ287" s="87" t="s">
        <v>87</v>
      </c>
      <c r="AK287" s="87">
        <v>1</v>
      </c>
      <c r="BB287" s="286" t="s">
        <v>93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37.5" customHeight="1" x14ac:dyDescent="0.25">
      <c r="A288" s="63" t="s">
        <v>412</v>
      </c>
      <c r="B288" s="63" t="s">
        <v>413</v>
      </c>
      <c r="C288" s="36">
        <v>4301135402</v>
      </c>
      <c r="D288" s="378">
        <v>4640242181493</v>
      </c>
      <c r="E288" s="378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485" t="s">
        <v>414</v>
      </c>
      <c r="Q288" s="380"/>
      <c r="R288" s="380"/>
      <c r="S288" s="380"/>
      <c r="T288" s="38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 t="shared" si="17"/>
        <v>0</v>
      </c>
      <c r="AA288" s="68" t="s">
        <v>46</v>
      </c>
      <c r="AB288" s="69" t="s">
        <v>46</v>
      </c>
      <c r="AC288" s="287" t="s">
        <v>394</v>
      </c>
      <c r="AG288" s="81"/>
      <c r="AJ288" s="87" t="s">
        <v>87</v>
      </c>
      <c r="AK288" s="87">
        <v>1</v>
      </c>
      <c r="BB288" s="288" t="s">
        <v>93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68" ht="37.5" customHeight="1" x14ac:dyDescent="0.25">
      <c r="A289" s="63" t="s">
        <v>415</v>
      </c>
      <c r="B289" s="63" t="s">
        <v>416</v>
      </c>
      <c r="C289" s="36">
        <v>4301135403</v>
      </c>
      <c r="D289" s="378">
        <v>4640242181509</v>
      </c>
      <c r="E289" s="378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48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80"/>
      <c r="R289" s="380"/>
      <c r="S289" s="380"/>
      <c r="T289" s="38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2"/>
        <v>0</v>
      </c>
      <c r="Z289" s="41">
        <f t="shared" si="17"/>
        <v>0</v>
      </c>
      <c r="AA289" s="68" t="s">
        <v>46</v>
      </c>
      <c r="AB289" s="69" t="s">
        <v>46</v>
      </c>
      <c r="AC289" s="289" t="s">
        <v>394</v>
      </c>
      <c r="AG289" s="81"/>
      <c r="AJ289" s="87" t="s">
        <v>87</v>
      </c>
      <c r="AK289" s="87">
        <v>1</v>
      </c>
      <c r="BB289" s="290" t="s">
        <v>93</v>
      </c>
      <c r="BM289" s="81">
        <f t="shared" si="13"/>
        <v>0</v>
      </c>
      <c r="BN289" s="81">
        <f t="shared" si="14"/>
        <v>0</v>
      </c>
      <c r="BO289" s="81">
        <f t="shared" si="15"/>
        <v>0</v>
      </c>
      <c r="BP289" s="81">
        <f t="shared" si="16"/>
        <v>0</v>
      </c>
    </row>
    <row r="290" spans="1:68" ht="27" customHeight="1" x14ac:dyDescent="0.25">
      <c r="A290" s="63" t="s">
        <v>417</v>
      </c>
      <c r="B290" s="63" t="s">
        <v>418</v>
      </c>
      <c r="C290" s="36">
        <v>4301135304</v>
      </c>
      <c r="D290" s="378">
        <v>4640242181240</v>
      </c>
      <c r="E290" s="378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487" t="s">
        <v>419</v>
      </c>
      <c r="Q290" s="380"/>
      <c r="R290" s="380"/>
      <c r="S290" s="380"/>
      <c r="T290" s="38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2"/>
        <v>0</v>
      </c>
      <c r="Z290" s="41">
        <f t="shared" si="17"/>
        <v>0</v>
      </c>
      <c r="AA290" s="68" t="s">
        <v>46</v>
      </c>
      <c r="AB290" s="69" t="s">
        <v>46</v>
      </c>
      <c r="AC290" s="291" t="s">
        <v>394</v>
      </c>
      <c r="AG290" s="81"/>
      <c r="AJ290" s="87" t="s">
        <v>87</v>
      </c>
      <c r="AK290" s="87">
        <v>1</v>
      </c>
      <c r="BB290" s="292" t="s">
        <v>93</v>
      </c>
      <c r="BM290" s="81">
        <f t="shared" si="13"/>
        <v>0</v>
      </c>
      <c r="BN290" s="81">
        <f t="shared" si="14"/>
        <v>0</v>
      </c>
      <c r="BO290" s="81">
        <f t="shared" si="15"/>
        <v>0</v>
      </c>
      <c r="BP290" s="81">
        <f t="shared" si="16"/>
        <v>0</v>
      </c>
    </row>
    <row r="291" spans="1:68" ht="27" customHeight="1" x14ac:dyDescent="0.25">
      <c r="A291" s="63" t="s">
        <v>420</v>
      </c>
      <c r="B291" s="63" t="s">
        <v>421</v>
      </c>
      <c r="C291" s="36">
        <v>4301135610</v>
      </c>
      <c r="D291" s="378">
        <v>4640242181318</v>
      </c>
      <c r="E291" s="378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94</v>
      </c>
      <c r="L291" s="37" t="s">
        <v>86</v>
      </c>
      <c r="M291" s="38" t="s">
        <v>84</v>
      </c>
      <c r="N291" s="38"/>
      <c r="O291" s="37">
        <v>180</v>
      </c>
      <c r="P291" s="488" t="s">
        <v>422</v>
      </c>
      <c r="Q291" s="380"/>
      <c r="R291" s="380"/>
      <c r="S291" s="380"/>
      <c r="T291" s="38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 t="shared" si="17"/>
        <v>0</v>
      </c>
      <c r="AA291" s="68" t="s">
        <v>46</v>
      </c>
      <c r="AB291" s="69" t="s">
        <v>46</v>
      </c>
      <c r="AC291" s="293" t="s">
        <v>398</v>
      </c>
      <c r="AG291" s="81"/>
      <c r="AJ291" s="87" t="s">
        <v>87</v>
      </c>
      <c r="AK291" s="87">
        <v>1</v>
      </c>
      <c r="BB291" s="294" t="s">
        <v>93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423</v>
      </c>
      <c r="B292" s="63" t="s">
        <v>424</v>
      </c>
      <c r="C292" s="36">
        <v>4301135306</v>
      </c>
      <c r="D292" s="378">
        <v>4640242181387</v>
      </c>
      <c r="E292" s="378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149</v>
      </c>
      <c r="L292" s="37" t="s">
        <v>86</v>
      </c>
      <c r="M292" s="38" t="s">
        <v>84</v>
      </c>
      <c r="N292" s="38"/>
      <c r="O292" s="37">
        <v>180</v>
      </c>
      <c r="P292" s="489" t="s">
        <v>425</v>
      </c>
      <c r="Q292" s="380"/>
      <c r="R292" s="380"/>
      <c r="S292" s="380"/>
      <c r="T292" s="38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5" t="s">
        <v>394</v>
      </c>
      <c r="AG292" s="81"/>
      <c r="AJ292" s="87" t="s">
        <v>87</v>
      </c>
      <c r="AK292" s="87">
        <v>1</v>
      </c>
      <c r="BB292" s="296" t="s">
        <v>93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ht="27" customHeight="1" x14ac:dyDescent="0.25">
      <c r="A293" s="63" t="s">
        <v>426</v>
      </c>
      <c r="B293" s="63" t="s">
        <v>427</v>
      </c>
      <c r="C293" s="36">
        <v>4301135305</v>
      </c>
      <c r="D293" s="378">
        <v>4640242181394</v>
      </c>
      <c r="E293" s="378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149</v>
      </c>
      <c r="L293" s="37" t="s">
        <v>86</v>
      </c>
      <c r="M293" s="38" t="s">
        <v>84</v>
      </c>
      <c r="N293" s="38"/>
      <c r="O293" s="37">
        <v>180</v>
      </c>
      <c r="P293" s="490" t="s">
        <v>428</v>
      </c>
      <c r="Q293" s="380"/>
      <c r="R293" s="380"/>
      <c r="S293" s="380"/>
      <c r="T293" s="38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2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7" t="s">
        <v>394</v>
      </c>
      <c r="AG293" s="81"/>
      <c r="AJ293" s="87" t="s">
        <v>87</v>
      </c>
      <c r="AK293" s="87">
        <v>1</v>
      </c>
      <c r="BB293" s="298" t="s">
        <v>93</v>
      </c>
      <c r="BM293" s="81">
        <f t="shared" si="13"/>
        <v>0</v>
      </c>
      <c r="BN293" s="81">
        <f t="shared" si="14"/>
        <v>0</v>
      </c>
      <c r="BO293" s="81">
        <f t="shared" si="15"/>
        <v>0</v>
      </c>
      <c r="BP293" s="81">
        <f t="shared" si="16"/>
        <v>0</v>
      </c>
    </row>
    <row r="294" spans="1:68" ht="27" customHeight="1" x14ac:dyDescent="0.25">
      <c r="A294" s="63" t="s">
        <v>429</v>
      </c>
      <c r="B294" s="63" t="s">
        <v>430</v>
      </c>
      <c r="C294" s="36">
        <v>4301135309</v>
      </c>
      <c r="D294" s="378">
        <v>4640242181332</v>
      </c>
      <c r="E294" s="378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149</v>
      </c>
      <c r="L294" s="37" t="s">
        <v>86</v>
      </c>
      <c r="M294" s="38" t="s">
        <v>84</v>
      </c>
      <c r="N294" s="38"/>
      <c r="O294" s="37">
        <v>180</v>
      </c>
      <c r="P294" s="491" t="s">
        <v>431</v>
      </c>
      <c r="Q294" s="380"/>
      <c r="R294" s="380"/>
      <c r="S294" s="380"/>
      <c r="T294" s="38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2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9" t="s">
        <v>394</v>
      </c>
      <c r="AG294" s="81"/>
      <c r="AJ294" s="87" t="s">
        <v>87</v>
      </c>
      <c r="AK294" s="87">
        <v>1</v>
      </c>
      <c r="BB294" s="300" t="s">
        <v>93</v>
      </c>
      <c r="BM294" s="81">
        <f t="shared" si="13"/>
        <v>0</v>
      </c>
      <c r="BN294" s="81">
        <f t="shared" si="14"/>
        <v>0</v>
      </c>
      <c r="BO294" s="81">
        <f t="shared" si="15"/>
        <v>0</v>
      </c>
      <c r="BP294" s="81">
        <f t="shared" si="16"/>
        <v>0</v>
      </c>
    </row>
    <row r="295" spans="1:68" ht="27" customHeight="1" x14ac:dyDescent="0.25">
      <c r="A295" s="63" t="s">
        <v>432</v>
      </c>
      <c r="B295" s="63" t="s">
        <v>433</v>
      </c>
      <c r="C295" s="36">
        <v>4301135308</v>
      </c>
      <c r="D295" s="378">
        <v>4640242181349</v>
      </c>
      <c r="E295" s="378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149</v>
      </c>
      <c r="L295" s="37" t="s">
        <v>86</v>
      </c>
      <c r="M295" s="38" t="s">
        <v>84</v>
      </c>
      <c r="N295" s="38"/>
      <c r="O295" s="37">
        <v>180</v>
      </c>
      <c r="P295" s="492" t="s">
        <v>434</v>
      </c>
      <c r="Q295" s="380"/>
      <c r="R295" s="380"/>
      <c r="S295" s="380"/>
      <c r="T295" s="38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2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01" t="s">
        <v>394</v>
      </c>
      <c r="AG295" s="81"/>
      <c r="AJ295" s="87" t="s">
        <v>87</v>
      </c>
      <c r="AK295" s="87">
        <v>1</v>
      </c>
      <c r="BB295" s="302" t="s">
        <v>93</v>
      </c>
      <c r="BM295" s="81">
        <f t="shared" si="13"/>
        <v>0</v>
      </c>
      <c r="BN295" s="81">
        <f t="shared" si="14"/>
        <v>0</v>
      </c>
      <c r="BO295" s="81">
        <f t="shared" si="15"/>
        <v>0</v>
      </c>
      <c r="BP295" s="81">
        <f t="shared" si="16"/>
        <v>0</v>
      </c>
    </row>
    <row r="296" spans="1:68" ht="27" customHeight="1" x14ac:dyDescent="0.25">
      <c r="A296" s="63" t="s">
        <v>435</v>
      </c>
      <c r="B296" s="63" t="s">
        <v>436</v>
      </c>
      <c r="C296" s="36">
        <v>4301135307</v>
      </c>
      <c r="D296" s="378">
        <v>4640242181370</v>
      </c>
      <c r="E296" s="378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149</v>
      </c>
      <c r="L296" s="37" t="s">
        <v>86</v>
      </c>
      <c r="M296" s="38" t="s">
        <v>84</v>
      </c>
      <c r="N296" s="38"/>
      <c r="O296" s="37">
        <v>180</v>
      </c>
      <c r="P296" s="493" t="s">
        <v>437</v>
      </c>
      <c r="Q296" s="380"/>
      <c r="R296" s="380"/>
      <c r="S296" s="380"/>
      <c r="T296" s="38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2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3" t="s">
        <v>438</v>
      </c>
      <c r="AG296" s="81"/>
      <c r="AJ296" s="87" t="s">
        <v>87</v>
      </c>
      <c r="AK296" s="87">
        <v>1</v>
      </c>
      <c r="BB296" s="304" t="s">
        <v>93</v>
      </c>
      <c r="BM296" s="81">
        <f t="shared" si="13"/>
        <v>0</v>
      </c>
      <c r="BN296" s="81">
        <f t="shared" si="14"/>
        <v>0</v>
      </c>
      <c r="BO296" s="81">
        <f t="shared" si="15"/>
        <v>0</v>
      </c>
      <c r="BP296" s="81">
        <f t="shared" si="16"/>
        <v>0</v>
      </c>
    </row>
    <row r="297" spans="1:68" ht="27" customHeight="1" x14ac:dyDescent="0.25">
      <c r="A297" s="63" t="s">
        <v>439</v>
      </c>
      <c r="B297" s="63" t="s">
        <v>440</v>
      </c>
      <c r="C297" s="36">
        <v>4301135198</v>
      </c>
      <c r="D297" s="378">
        <v>4640242180663</v>
      </c>
      <c r="E297" s="378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494" t="s">
        <v>441</v>
      </c>
      <c r="Q297" s="380"/>
      <c r="R297" s="380"/>
      <c r="S297" s="380"/>
      <c r="T297" s="381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2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5" t="s">
        <v>442</v>
      </c>
      <c r="AG297" s="81"/>
      <c r="AJ297" s="87" t="s">
        <v>87</v>
      </c>
      <c r="AK297" s="87">
        <v>1</v>
      </c>
      <c r="BB297" s="306" t="s">
        <v>93</v>
      </c>
      <c r="BM297" s="81">
        <f t="shared" si="13"/>
        <v>0</v>
      </c>
      <c r="BN297" s="81">
        <f t="shared" si="14"/>
        <v>0</v>
      </c>
      <c r="BO297" s="81">
        <f t="shared" si="15"/>
        <v>0</v>
      </c>
      <c r="BP297" s="81">
        <f t="shared" si="16"/>
        <v>0</v>
      </c>
    </row>
    <row r="298" spans="1:68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40</v>
      </c>
      <c r="Q298" s="383"/>
      <c r="R298" s="383"/>
      <c r="S298" s="383"/>
      <c r="T298" s="383"/>
      <c r="U298" s="383"/>
      <c r="V298" s="384"/>
      <c r="W298" s="42" t="s">
        <v>39</v>
      </c>
      <c r="X298" s="43">
        <f>IFERROR(SUM(X281:X297),"0")</f>
        <v>0</v>
      </c>
      <c r="Y298" s="43">
        <f>IFERROR(SUM(Y281:Y297),"0")</f>
        <v>0</v>
      </c>
      <c r="Z298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385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85"/>
      <c r="O299" s="386"/>
      <c r="P299" s="382" t="s">
        <v>40</v>
      </c>
      <c r="Q299" s="383"/>
      <c r="R299" s="383"/>
      <c r="S299" s="383"/>
      <c r="T299" s="383"/>
      <c r="U299" s="383"/>
      <c r="V299" s="384"/>
      <c r="W299" s="42" t="s">
        <v>0</v>
      </c>
      <c r="X299" s="43">
        <f>IFERROR(SUMPRODUCT(X281:X297*H281:H297),"0")</f>
        <v>0</v>
      </c>
      <c r="Y299" s="43">
        <f>IFERROR(SUMPRODUCT(Y281:Y297*H281:H297),"0")</f>
        <v>0</v>
      </c>
      <c r="Z299" s="42"/>
      <c r="AA299" s="67"/>
      <c r="AB299" s="67"/>
      <c r="AC299" s="67"/>
    </row>
    <row r="300" spans="1:68" ht="15" customHeight="1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85"/>
      <c r="O300" s="498"/>
      <c r="P300" s="495" t="s">
        <v>33</v>
      </c>
      <c r="Q300" s="496"/>
      <c r="R300" s="496"/>
      <c r="S300" s="496"/>
      <c r="T300" s="496"/>
      <c r="U300" s="496"/>
      <c r="V300" s="497"/>
      <c r="W300" s="42" t="s">
        <v>0</v>
      </c>
      <c r="X300" s="43">
        <f>IFERROR(X24+X31+X38+X47+X52+X56+X60+X65+X71+X77+X83+X89+X99+X104+X113+X117+X123+X129+X135+X140+X145+X150+X155+X162+X167+X175+X179+X185+X192+X198+X208+X216+X221+X226+X232+X238+X244+X251+X257+X261+X269+X273+X279+X299,"0")</f>
        <v>0</v>
      </c>
      <c r="Y300" s="43">
        <f>IFERROR(Y24+Y31+Y38+Y47+Y52+Y56+Y60+Y65+Y71+Y77+Y83+Y89+Y99+Y104+Y113+Y117+Y123+Y129+Y135+Y140+Y145+Y150+Y155+Y162+Y167+Y175+Y179+Y185+Y192+Y198+Y208+Y216+Y221+Y226+Y232+Y238+Y244+Y251+Y257+Y261+Y269+Y273+Y279+Y299,"0")</f>
        <v>0</v>
      </c>
      <c r="Z300" s="42"/>
      <c r="AA300" s="67"/>
      <c r="AB300" s="67"/>
      <c r="AC300" s="67"/>
    </row>
    <row r="301" spans="1:68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498"/>
      <c r="P301" s="495" t="s">
        <v>34</v>
      </c>
      <c r="Q301" s="496"/>
      <c r="R301" s="496"/>
      <c r="S301" s="496"/>
      <c r="T301" s="496"/>
      <c r="U301" s="496"/>
      <c r="V301" s="497"/>
      <c r="W301" s="42" t="s">
        <v>0</v>
      </c>
      <c r="X301" s="43">
        <f>IFERROR(SUM(BM22:BM297),"0")</f>
        <v>0</v>
      </c>
      <c r="Y301" s="43">
        <f>IFERROR(SUM(BN22:BN297),"0")</f>
        <v>0</v>
      </c>
      <c r="Z301" s="42"/>
      <c r="AA301" s="67"/>
      <c r="AB301" s="67"/>
      <c r="AC301" s="67"/>
    </row>
    <row r="302" spans="1:68" x14ac:dyDescent="0.2">
      <c r="A302" s="385"/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498"/>
      <c r="P302" s="495" t="s">
        <v>35</v>
      </c>
      <c r="Q302" s="496"/>
      <c r="R302" s="496"/>
      <c r="S302" s="496"/>
      <c r="T302" s="496"/>
      <c r="U302" s="496"/>
      <c r="V302" s="497"/>
      <c r="W302" s="42" t="s">
        <v>20</v>
      </c>
      <c r="X302" s="44">
        <f>ROUNDUP(SUM(BO22:BO297),0)</f>
        <v>0</v>
      </c>
      <c r="Y302" s="44">
        <f>ROUNDUP(SUM(BP22:BP297),0)</f>
        <v>0</v>
      </c>
      <c r="Z302" s="42"/>
      <c r="AA302" s="67"/>
      <c r="AB302" s="67"/>
      <c r="AC302" s="67"/>
    </row>
    <row r="303" spans="1:68" x14ac:dyDescent="0.2">
      <c r="A303" s="385"/>
      <c r="B303" s="385"/>
      <c r="C303" s="385"/>
      <c r="D303" s="385"/>
      <c r="E303" s="385"/>
      <c r="F303" s="385"/>
      <c r="G303" s="385"/>
      <c r="H303" s="385"/>
      <c r="I303" s="385"/>
      <c r="J303" s="385"/>
      <c r="K303" s="385"/>
      <c r="L303" s="385"/>
      <c r="M303" s="385"/>
      <c r="N303" s="385"/>
      <c r="O303" s="498"/>
      <c r="P303" s="495" t="s">
        <v>36</v>
      </c>
      <c r="Q303" s="496"/>
      <c r="R303" s="496"/>
      <c r="S303" s="496"/>
      <c r="T303" s="496"/>
      <c r="U303" s="496"/>
      <c r="V303" s="497"/>
      <c r="W303" s="42" t="s">
        <v>0</v>
      </c>
      <c r="X303" s="43">
        <f>GrossWeightTotal+PalletQtyTotal*25</f>
        <v>0</v>
      </c>
      <c r="Y303" s="43">
        <f>GrossWeightTotalR+PalletQtyTotalR*25</f>
        <v>0</v>
      </c>
      <c r="Z303" s="42"/>
      <c r="AA303" s="67"/>
      <c r="AB303" s="67"/>
      <c r="AC303" s="67"/>
    </row>
    <row r="304" spans="1:68" x14ac:dyDescent="0.2">
      <c r="A304" s="385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85"/>
      <c r="O304" s="498"/>
      <c r="P304" s="495" t="s">
        <v>37</v>
      </c>
      <c r="Q304" s="496"/>
      <c r="R304" s="496"/>
      <c r="S304" s="496"/>
      <c r="T304" s="496"/>
      <c r="U304" s="496"/>
      <c r="V304" s="497"/>
      <c r="W304" s="42" t="s">
        <v>20</v>
      </c>
      <c r="X304" s="43">
        <f>IFERROR(X23+X30+X37+X46+X51+X55+X59+X64+X70+X76+X82+X88+X98+X103+X112+X116+X122+X128+X134+X139+X144+X149+X154+X161+X166+X174+X178+X184+X191+X197+X207+X215+X220+X225+X231+X237+X243+X250+X256+X260+X268+X272+X278+X298,"0")</f>
        <v>0</v>
      </c>
      <c r="Y304" s="43">
        <f>IFERROR(Y23+Y30+Y37+Y46+Y51+Y55+Y59+Y64+Y70+Y76+Y82+Y88+Y98+Y103+Y112+Y116+Y122+Y128+Y134+Y139+Y144+Y149+Y154+Y161+Y166+Y174+Y178+Y184+Y191+Y197+Y207+Y215+Y220+Y225+Y231+Y237+Y243+Y250+Y256+Y260+Y268+Y272+Y278+Y298,"0")</f>
        <v>0</v>
      </c>
      <c r="Z304" s="42"/>
      <c r="AA304" s="67"/>
      <c r="AB304" s="67"/>
      <c r="AC304" s="67"/>
    </row>
    <row r="305" spans="1:33" ht="14.25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85"/>
      <c r="O305" s="498"/>
      <c r="P305" s="495" t="s">
        <v>38</v>
      </c>
      <c r="Q305" s="496"/>
      <c r="R305" s="496"/>
      <c r="S305" s="496"/>
      <c r="T305" s="496"/>
      <c r="U305" s="496"/>
      <c r="V305" s="497"/>
      <c r="W305" s="45" t="s">
        <v>52</v>
      </c>
      <c r="X305" s="42"/>
      <c r="Y305" s="42"/>
      <c r="Z305" s="42">
        <f>IFERROR(Z23+Z30+Z37+Z46+Z51+Z55+Z59+Z64+Z70+Z76+Z82+Z88+Z98+Z103+Z112+Z116+Z122+Z128+Z134+Z139+Z144+Z149+Z154+Z161+Z166+Z174+Z178+Z184+Z191+Z197+Z207+Z215+Z220+Z225+Z231+Z237+Z243+Z250+Z256+Z260+Z268+Z272+Z278+Z298,"0")</f>
        <v>0</v>
      </c>
      <c r="AA305" s="67"/>
      <c r="AB305" s="67"/>
      <c r="AC305" s="67"/>
    </row>
    <row r="306" spans="1:33" ht="13.5" thickBot="1" x14ac:dyDescent="0.25"/>
    <row r="307" spans="1:33" ht="27" thickTop="1" thickBot="1" x14ac:dyDescent="0.25">
      <c r="A307" s="46" t="s">
        <v>9</v>
      </c>
      <c r="B307" s="88" t="s">
        <v>79</v>
      </c>
      <c r="C307" s="499" t="s">
        <v>45</v>
      </c>
      <c r="D307" s="499" t="s">
        <v>45</v>
      </c>
      <c r="E307" s="499" t="s">
        <v>45</v>
      </c>
      <c r="F307" s="499" t="s">
        <v>45</v>
      </c>
      <c r="G307" s="499" t="s">
        <v>45</v>
      </c>
      <c r="H307" s="499" t="s">
        <v>45</v>
      </c>
      <c r="I307" s="499" t="s">
        <v>45</v>
      </c>
      <c r="J307" s="499" t="s">
        <v>45</v>
      </c>
      <c r="K307" s="499" t="s">
        <v>45</v>
      </c>
      <c r="L307" s="499" t="s">
        <v>45</v>
      </c>
      <c r="M307" s="499" t="s">
        <v>45</v>
      </c>
      <c r="N307" s="500"/>
      <c r="O307" s="499" t="s">
        <v>45</v>
      </c>
      <c r="P307" s="499" t="s">
        <v>45</v>
      </c>
      <c r="Q307" s="499" t="s">
        <v>45</v>
      </c>
      <c r="R307" s="499" t="s">
        <v>45</v>
      </c>
      <c r="S307" s="499" t="s">
        <v>45</v>
      </c>
      <c r="T307" s="499" t="s">
        <v>45</v>
      </c>
      <c r="U307" s="88" t="s">
        <v>242</v>
      </c>
      <c r="V307" s="88" t="s">
        <v>257</v>
      </c>
      <c r="W307" s="499" t="s">
        <v>276</v>
      </c>
      <c r="X307" s="499" t="s">
        <v>276</v>
      </c>
      <c r="Y307" s="499" t="s">
        <v>276</v>
      </c>
      <c r="Z307" s="499" t="s">
        <v>276</v>
      </c>
      <c r="AA307" s="499" t="s">
        <v>276</v>
      </c>
      <c r="AB307" s="499" t="s">
        <v>276</v>
      </c>
      <c r="AC307" s="499" t="s">
        <v>276</v>
      </c>
      <c r="AD307" s="88" t="s">
        <v>348</v>
      </c>
      <c r="AE307" s="88" t="s">
        <v>353</v>
      </c>
      <c r="AF307" s="88" t="s">
        <v>360</v>
      </c>
      <c r="AG307" s="88" t="s">
        <v>368</v>
      </c>
    </row>
    <row r="308" spans="1:33" ht="14.25" customHeight="1" thickTop="1" x14ac:dyDescent="0.2">
      <c r="A308" s="501" t="s">
        <v>10</v>
      </c>
      <c r="B308" s="499" t="s">
        <v>79</v>
      </c>
      <c r="C308" s="499" t="s">
        <v>88</v>
      </c>
      <c r="D308" s="499" t="s">
        <v>97</v>
      </c>
      <c r="E308" s="499" t="s">
        <v>107</v>
      </c>
      <c r="F308" s="499" t="s">
        <v>120</v>
      </c>
      <c r="G308" s="499" t="s">
        <v>145</v>
      </c>
      <c r="H308" s="499" t="s">
        <v>152</v>
      </c>
      <c r="I308" s="499" t="s">
        <v>158</v>
      </c>
      <c r="J308" s="499" t="s">
        <v>166</v>
      </c>
      <c r="K308" s="499" t="s">
        <v>186</v>
      </c>
      <c r="L308" s="499" t="s">
        <v>190</v>
      </c>
      <c r="M308" s="499" t="s">
        <v>205</v>
      </c>
      <c r="N308" s="1"/>
      <c r="O308" s="499" t="s">
        <v>211</v>
      </c>
      <c r="P308" s="499" t="s">
        <v>218</v>
      </c>
      <c r="Q308" s="499" t="s">
        <v>225</v>
      </c>
      <c r="R308" s="499" t="s">
        <v>229</v>
      </c>
      <c r="S308" s="499" t="s">
        <v>232</v>
      </c>
      <c r="T308" s="499" t="s">
        <v>238</v>
      </c>
      <c r="U308" s="499" t="s">
        <v>243</v>
      </c>
      <c r="V308" s="499" t="s">
        <v>258</v>
      </c>
      <c r="W308" s="499" t="s">
        <v>277</v>
      </c>
      <c r="X308" s="499" t="s">
        <v>293</v>
      </c>
      <c r="Y308" s="499" t="s">
        <v>300</v>
      </c>
      <c r="Z308" s="499" t="s">
        <v>315</v>
      </c>
      <c r="AA308" s="499" t="s">
        <v>326</v>
      </c>
      <c r="AB308" s="499" t="s">
        <v>331</v>
      </c>
      <c r="AC308" s="499" t="s">
        <v>342</v>
      </c>
      <c r="AD308" s="499" t="s">
        <v>349</v>
      </c>
      <c r="AE308" s="499" t="s">
        <v>354</v>
      </c>
      <c r="AF308" s="499" t="s">
        <v>361</v>
      </c>
      <c r="AG308" s="499" t="s">
        <v>368</v>
      </c>
    </row>
    <row r="309" spans="1:33" ht="13.5" thickBot="1" x14ac:dyDescent="0.25">
      <c r="A309" s="502"/>
      <c r="B309" s="499"/>
      <c r="C309" s="499"/>
      <c r="D309" s="499"/>
      <c r="E309" s="499"/>
      <c r="F309" s="499"/>
      <c r="G309" s="499"/>
      <c r="H309" s="499"/>
      <c r="I309" s="499"/>
      <c r="J309" s="499"/>
      <c r="K309" s="499"/>
      <c r="L309" s="499"/>
      <c r="M309" s="499"/>
      <c r="N309" s="1"/>
      <c r="O309" s="499"/>
      <c r="P309" s="499"/>
      <c r="Q309" s="499"/>
      <c r="R309" s="499"/>
      <c r="S309" s="499"/>
      <c r="T309" s="499"/>
      <c r="U309" s="499"/>
      <c r="V309" s="499"/>
      <c r="W309" s="499"/>
      <c r="X309" s="499"/>
      <c r="Y309" s="499"/>
      <c r="Z309" s="499"/>
      <c r="AA309" s="499"/>
      <c r="AB309" s="499"/>
      <c r="AC309" s="499"/>
      <c r="AD309" s="499"/>
      <c r="AE309" s="499"/>
      <c r="AF309" s="499"/>
      <c r="AG309" s="499"/>
    </row>
    <row r="310" spans="1:33" ht="18" thickTop="1" thickBot="1" x14ac:dyDescent="0.25">
      <c r="A310" s="46" t="s">
        <v>13</v>
      </c>
      <c r="B310" s="52">
        <f>IFERROR(X22*H22,"0")</f>
        <v>0</v>
      </c>
      <c r="C310" s="52">
        <f>IFERROR(X28*H28,"0")+IFERROR(X29*H29,"0")</f>
        <v>0</v>
      </c>
      <c r="D310" s="52">
        <f>IFERROR(X34*H34,"0")+IFERROR(X35*H35,"0")+IFERROR(X36*H36,"0")</f>
        <v>0</v>
      </c>
      <c r="E310" s="52">
        <f>IFERROR(X41*H41,"0")+IFERROR(X42*H42,"0")+IFERROR(X43*H43,"0")+IFERROR(X44*H44,"0")+IFERROR(X45*H45,"0")</f>
        <v>0</v>
      </c>
      <c r="F310" s="52">
        <f>IFERROR(X50*H50,"0")+IFERROR(X54*H54,"0")+IFERROR(X58*H58,"0")+IFERROR(X62*H62,"0")+IFERROR(X63*H63,"0")+IFERROR(X67*H67,"0")+IFERROR(X68*H68,"0")+IFERROR(X69*H69,"0")</f>
        <v>0</v>
      </c>
      <c r="G310" s="52">
        <f>IFERROR(X74*H74,"0")+IFERROR(X75*H75,"0")</f>
        <v>0</v>
      </c>
      <c r="H310" s="52">
        <f>IFERROR(X80*H80,"0")+IFERROR(X81*H81,"0")</f>
        <v>0</v>
      </c>
      <c r="I310" s="52">
        <f>IFERROR(X86*H86,"0")+IFERROR(X87*H87,"0")</f>
        <v>0</v>
      </c>
      <c r="J310" s="52">
        <f>IFERROR(X92*H92,"0")+IFERROR(X93*H93,"0")+IFERROR(X94*H94,"0")+IFERROR(X95*H95,"0")+IFERROR(X96*H96,"0")+IFERROR(X97*H97,"0")</f>
        <v>0</v>
      </c>
      <c r="K310" s="52">
        <f>IFERROR(X102*H102,"0")</f>
        <v>0</v>
      </c>
      <c r="L310" s="52">
        <f>IFERROR(X107*H107,"0")+IFERROR(X108*H108,"0")+IFERROR(X109*H109,"0")+IFERROR(X110*H110,"0")+IFERROR(X111*H111,"0")+IFERROR(X115*H115,"0")</f>
        <v>0</v>
      </c>
      <c r="M310" s="52">
        <f>IFERROR(X120*H120,"0")+IFERROR(X121*H121,"0")</f>
        <v>0</v>
      </c>
      <c r="N310" s="1"/>
      <c r="O310" s="52">
        <f>IFERROR(X126*H126,"0")+IFERROR(X127*H127,"0")</f>
        <v>0</v>
      </c>
      <c r="P310" s="52">
        <f>IFERROR(X132*H132,"0")+IFERROR(X133*H133,"0")</f>
        <v>0</v>
      </c>
      <c r="Q310" s="52">
        <f>IFERROR(X138*H138,"0")</f>
        <v>0</v>
      </c>
      <c r="R310" s="52">
        <f>IFERROR(X143*H143,"0")</f>
        <v>0</v>
      </c>
      <c r="S310" s="52">
        <f>IFERROR(X148*H148,"0")</f>
        <v>0</v>
      </c>
      <c r="T310" s="52">
        <f>IFERROR(X153*H153,"0")</f>
        <v>0</v>
      </c>
      <c r="U310" s="52">
        <f>IFERROR(X159*H159,"0")+IFERROR(X160*H160,"0")+IFERROR(X164*H164,"0")+IFERROR(X165*H165,"0")</f>
        <v>0</v>
      </c>
      <c r="V310" s="52">
        <f>IFERROR(X171*H171,"0")+IFERROR(X172*H172,"0")+IFERROR(X173*H173,"0")+IFERROR(X177*H177,"0")</f>
        <v>0</v>
      </c>
      <c r="W310" s="52">
        <f>IFERROR(X183*H183,"0")+IFERROR(X187*H187,"0")+IFERROR(X188*H188,"0")+IFERROR(X189*H189,"0")+IFERROR(X190*H190,"0")</f>
        <v>0</v>
      </c>
      <c r="X310" s="52">
        <f>IFERROR(X195*H195,"0")+IFERROR(X196*H196,"0")</f>
        <v>0</v>
      </c>
      <c r="Y310" s="52">
        <f>IFERROR(X201*H201,"0")+IFERROR(X202*H202,"0")+IFERROR(X203*H203,"0")+IFERROR(X204*H204,"0")+IFERROR(X205*H205,"0")+IFERROR(X206*H206,"0")</f>
        <v>0</v>
      </c>
      <c r="Z310" s="52">
        <f>IFERROR(X211*H211,"0")+IFERROR(X212*H212,"0")+IFERROR(X213*H213,"0")+IFERROR(X214*H214,"0")</f>
        <v>0</v>
      </c>
      <c r="AA310" s="52">
        <f>IFERROR(X219*H219,"0")</f>
        <v>0</v>
      </c>
      <c r="AB310" s="52">
        <f>IFERROR(X224*H224,"0")+IFERROR(X228*H228,"0")+IFERROR(X229*H229,"0")+IFERROR(X230*H230,"0")</f>
        <v>0</v>
      </c>
      <c r="AC310" s="52">
        <f>IFERROR(X235*H235,"0")+IFERROR(X236*H236,"0")</f>
        <v>0</v>
      </c>
      <c r="AD310" s="52">
        <f>IFERROR(X242*H242,"0")</f>
        <v>0</v>
      </c>
      <c r="AE310" s="52">
        <f>IFERROR(X248*H248,"0")+IFERROR(X249*H249,"0")</f>
        <v>0</v>
      </c>
      <c r="AF310" s="52">
        <f>IFERROR(X255*H255,"0")+IFERROR(X259*H259,"0")</f>
        <v>0</v>
      </c>
      <c r="AG310" s="52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thickTop="1" x14ac:dyDescent="0.2">
      <c r="C311" s="1"/>
    </row>
    <row r="312" spans="1:33" ht="19.5" customHeight="1" x14ac:dyDescent="0.2">
      <c r="A312" s="70" t="s">
        <v>62</v>
      </c>
      <c r="B312" s="70" t="s">
        <v>63</v>
      </c>
      <c r="C312" s="70" t="s">
        <v>65</v>
      </c>
    </row>
    <row r="313" spans="1:33" x14ac:dyDescent="0.2">
      <c r="A313" s="71">
        <f>SUMPRODUCT(--(BB:BB="ЗПФ"),--(W:W="кор"),H:H,Y:Y)+SUMPRODUCT(--(BB:BB="ЗПФ"),--(W:W="кг"),Y:Y)</f>
        <v>0</v>
      </c>
      <c r="B313" s="72">
        <f>SUMPRODUCT(--(BB:BB="ПГП"),--(W:W="кор"),H:H,Y:Y)+SUMPRODUCT(--(BB:BB="ПГП"),--(W:W="кг"),Y:Y)</f>
        <v>0</v>
      </c>
      <c r="C313" s="72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1">
    <mergeCell ref="AG308:AG309"/>
    <mergeCell ref="X308:X309"/>
    <mergeCell ref="Y308:Y309"/>
    <mergeCell ref="Z308:Z309"/>
    <mergeCell ref="AA308:AA309"/>
    <mergeCell ref="AB308:AB309"/>
    <mergeCell ref="AC308:AC309"/>
    <mergeCell ref="AD308:AD309"/>
    <mergeCell ref="AE308:AE309"/>
    <mergeCell ref="AF308:AF309"/>
    <mergeCell ref="C307:T307"/>
    <mergeCell ref="W307:AC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K308:K309"/>
    <mergeCell ref="L308:L309"/>
    <mergeCell ref="M308:M309"/>
    <mergeCell ref="O308:O309"/>
    <mergeCell ref="P308:P309"/>
    <mergeCell ref="Q308:Q309"/>
    <mergeCell ref="R308:R309"/>
    <mergeCell ref="S308:S309"/>
    <mergeCell ref="T308:T309"/>
    <mergeCell ref="U308:U309"/>
    <mergeCell ref="V308:V309"/>
    <mergeCell ref="W308:W309"/>
    <mergeCell ref="D297:E297"/>
    <mergeCell ref="P297:T297"/>
    <mergeCell ref="P298:V298"/>
    <mergeCell ref="A298:O299"/>
    <mergeCell ref="P299:V299"/>
    <mergeCell ref="P300:V300"/>
    <mergeCell ref="A300:O305"/>
    <mergeCell ref="P301:V301"/>
    <mergeCell ref="P302:V302"/>
    <mergeCell ref="P303:V303"/>
    <mergeCell ref="P304:V304"/>
    <mergeCell ref="P305:V305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A264:Z264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P256:V256"/>
    <mergeCell ref="A256:O257"/>
    <mergeCell ref="P257:V257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D249:E249"/>
    <mergeCell ref="P249:T249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56:Z156"/>
    <mergeCell ref="A157:Z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98:V98"/>
    <mergeCell ref="A98:O99"/>
    <mergeCell ref="P99:V99"/>
    <mergeCell ref="A100:Z100"/>
    <mergeCell ref="A101:Z101"/>
    <mergeCell ref="D102:E102"/>
    <mergeCell ref="P102:T102"/>
    <mergeCell ref="P103:V103"/>
    <mergeCell ref="A103:O104"/>
    <mergeCell ref="P104:V104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97 X275:X277 X271 X265:X267 X259 X255 X248:X249 X242 X235:X236 X228:X230 X224 X219 X211:X214 X201:X206 X195:X196 X187:X190 X183 X177 X171:X173 X164:X165 X159:X160 X153 X148 X143 X138 X132:X133 X126:X127 X120:X121 X115 X107:X111 X102 X92:X97 X86:X87 X80:X81 X74:X75 X67:X69 X62:X63 X58 X54 X50 X41:X45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443</v>
      </c>
      <c r="H1" s="9"/>
    </row>
    <row r="3" spans="2:8" x14ac:dyDescent="0.2">
      <c r="B3" s="53" t="s">
        <v>444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446</v>
      </c>
      <c r="C6" s="53" t="s">
        <v>447</v>
      </c>
      <c r="D6" s="53" t="s">
        <v>448</v>
      </c>
      <c r="E6" s="53" t="s">
        <v>46</v>
      </c>
    </row>
    <row r="7" spans="2:8" x14ac:dyDescent="0.2">
      <c r="B7" s="53" t="s">
        <v>449</v>
      </c>
      <c r="C7" s="53" t="s">
        <v>450</v>
      </c>
      <c r="D7" s="53" t="s">
        <v>451</v>
      </c>
      <c r="E7" s="53" t="s">
        <v>46</v>
      </c>
    </row>
    <row r="8" spans="2:8" x14ac:dyDescent="0.2">
      <c r="B8" s="53" t="s">
        <v>452</v>
      </c>
      <c r="C8" s="53" t="s">
        <v>453</v>
      </c>
      <c r="D8" s="53" t="s">
        <v>454</v>
      </c>
      <c r="E8" s="53" t="s">
        <v>46</v>
      </c>
    </row>
    <row r="9" spans="2:8" x14ac:dyDescent="0.2">
      <c r="B9" s="53" t="s">
        <v>455</v>
      </c>
      <c r="C9" s="53" t="s">
        <v>456</v>
      </c>
      <c r="D9" s="53" t="s">
        <v>457</v>
      </c>
      <c r="E9" s="53" t="s">
        <v>46</v>
      </c>
    </row>
    <row r="10" spans="2:8" x14ac:dyDescent="0.2">
      <c r="B10" s="53" t="s">
        <v>458</v>
      </c>
      <c r="C10" s="53" t="s">
        <v>459</v>
      </c>
      <c r="D10" s="53" t="s">
        <v>460</v>
      </c>
      <c r="E10" s="53" t="s">
        <v>46</v>
      </c>
    </row>
    <row r="11" spans="2:8" x14ac:dyDescent="0.2">
      <c r="B11" s="53" t="s">
        <v>461</v>
      </c>
      <c r="C11" s="53" t="s">
        <v>462</v>
      </c>
      <c r="D11" s="53" t="s">
        <v>237</v>
      </c>
      <c r="E11" s="53" t="s">
        <v>46</v>
      </c>
    </row>
    <row r="13" spans="2:8" x14ac:dyDescent="0.2">
      <c r="B13" s="53" t="s">
        <v>463</v>
      </c>
      <c r="C13" s="53" t="s">
        <v>447</v>
      </c>
      <c r="D13" s="53" t="s">
        <v>46</v>
      </c>
      <c r="E13" s="53" t="s">
        <v>46</v>
      </c>
    </row>
    <row r="15" spans="2:8" x14ac:dyDescent="0.2">
      <c r="B15" s="53" t="s">
        <v>464</v>
      </c>
      <c r="C15" s="53" t="s">
        <v>450</v>
      </c>
      <c r="D15" s="53" t="s">
        <v>46</v>
      </c>
      <c r="E15" s="53" t="s">
        <v>46</v>
      </c>
    </row>
    <row r="17" spans="2:5" x14ac:dyDescent="0.2">
      <c r="B17" s="53" t="s">
        <v>465</v>
      </c>
      <c r="C17" s="53" t="s">
        <v>453</v>
      </c>
      <c r="D17" s="53" t="s">
        <v>46</v>
      </c>
      <c r="E17" s="53" t="s">
        <v>46</v>
      </c>
    </row>
    <row r="19" spans="2:5" x14ac:dyDescent="0.2">
      <c r="B19" s="53" t="s">
        <v>466</v>
      </c>
      <c r="C19" s="53" t="s">
        <v>456</v>
      </c>
      <c r="D19" s="53" t="s">
        <v>46</v>
      </c>
      <c r="E19" s="53" t="s">
        <v>46</v>
      </c>
    </row>
    <row r="21" spans="2:5" x14ac:dyDescent="0.2">
      <c r="B21" s="53" t="s">
        <v>467</v>
      </c>
      <c r="C21" s="53" t="s">
        <v>459</v>
      </c>
      <c r="D21" s="53" t="s">
        <v>46</v>
      </c>
      <c r="E21" s="53" t="s">
        <v>46</v>
      </c>
    </row>
    <row r="23" spans="2:5" x14ac:dyDescent="0.2">
      <c r="B23" s="53" t="s">
        <v>468</v>
      </c>
      <c r="C23" s="53" t="s">
        <v>462</v>
      </c>
      <c r="D23" s="53" t="s">
        <v>46</v>
      </c>
      <c r="E23" s="53" t="s">
        <v>46</v>
      </c>
    </row>
    <row r="25" spans="2:5" x14ac:dyDescent="0.2">
      <c r="B25" s="53" t="s">
        <v>469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470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471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472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473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474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475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476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477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478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479</v>
      </c>
      <c r="C35" s="53" t="s">
        <v>46</v>
      </c>
      <c r="D35" s="53" t="s">
        <v>46</v>
      </c>
      <c r="E35" s="53" t="s">
        <v>46</v>
      </c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488</vt:i4>
      </vt:variant>
    </vt:vector>
  </HeadingPairs>
  <TitlesOfParts>
    <vt:vector size="4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2025-07-17T11:38:30Z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