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Махеев\промежуточная таблица\"/>
    </mc:Choice>
  </mc:AlternateContent>
  <xr:revisionPtr revIDLastSave="0" documentId="13_ncr:1_{8EF2B165-3838-4131-8A85-5BA07433EFBD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</externalReferenc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8" i="1" l="1"/>
  <c r="K12" i="1"/>
  <c r="K17" i="1"/>
  <c r="K21" i="1"/>
  <c r="K25" i="1"/>
  <c r="K52" i="1"/>
  <c r="K57" i="1"/>
  <c r="J13" i="1"/>
  <c r="K13" i="1" s="1"/>
  <c r="J14" i="1"/>
  <c r="K14" i="1" s="1"/>
  <c r="J15" i="1"/>
  <c r="K15" i="1" s="1"/>
  <c r="J16" i="1"/>
  <c r="K16" i="1" s="1"/>
  <c r="J18" i="1"/>
  <c r="K18" i="1" s="1"/>
  <c r="J19" i="1"/>
  <c r="K19" i="1" s="1"/>
  <c r="J20" i="1"/>
  <c r="K20" i="1" s="1"/>
  <c r="J22" i="1"/>
  <c r="K22" i="1" s="1"/>
  <c r="J23" i="1"/>
  <c r="K23" i="1" s="1"/>
  <c r="J24" i="1"/>
  <c r="K24" i="1" s="1"/>
  <c r="J25" i="1"/>
  <c r="J26" i="1"/>
  <c r="K26" i="1" s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34" i="1"/>
  <c r="K34" i="1" s="1"/>
  <c r="J35" i="1"/>
  <c r="K35" i="1" s="1"/>
  <c r="J36" i="1"/>
  <c r="K36" i="1" s="1"/>
  <c r="J37" i="1"/>
  <c r="K37" i="1" s="1"/>
  <c r="J38" i="1"/>
  <c r="K38" i="1" s="1"/>
  <c r="J39" i="1"/>
  <c r="K39" i="1" s="1"/>
  <c r="J40" i="1"/>
  <c r="K40" i="1" s="1"/>
  <c r="J41" i="1"/>
  <c r="K41" i="1" s="1"/>
  <c r="J42" i="1"/>
  <c r="K42" i="1" s="1"/>
  <c r="J43" i="1"/>
  <c r="K43" i="1" s="1"/>
  <c r="J44" i="1"/>
  <c r="K44" i="1" s="1"/>
  <c r="J45" i="1"/>
  <c r="K45" i="1" s="1"/>
  <c r="J46" i="1"/>
  <c r="K46" i="1" s="1"/>
  <c r="J47" i="1"/>
  <c r="K47" i="1" s="1"/>
  <c r="J48" i="1"/>
  <c r="K48" i="1" s="1"/>
  <c r="J49" i="1"/>
  <c r="K49" i="1" s="1"/>
  <c r="J50" i="1"/>
  <c r="K50" i="1" s="1"/>
  <c r="J51" i="1"/>
  <c r="K51" i="1" s="1"/>
  <c r="J53" i="1"/>
  <c r="K53" i="1" s="1"/>
  <c r="J54" i="1"/>
  <c r="K54" i="1" s="1"/>
  <c r="J55" i="1"/>
  <c r="K55" i="1" s="1"/>
  <c r="J56" i="1"/>
  <c r="K56" i="1" s="1"/>
  <c r="J58" i="1"/>
  <c r="K58" i="1" s="1"/>
  <c r="J11" i="1"/>
  <c r="K11" i="1" s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11" i="1"/>
  <c r="H12" i="1"/>
  <c r="H13" i="1"/>
  <c r="AA13" i="1" s="1"/>
  <c r="H14" i="1"/>
  <c r="AA14" i="1" s="1"/>
  <c r="H15" i="1"/>
  <c r="H16" i="1"/>
  <c r="H17" i="1"/>
  <c r="AA17" i="1" s="1"/>
  <c r="H18" i="1"/>
  <c r="AA18" i="1" s="1"/>
  <c r="H19" i="1"/>
  <c r="AA19" i="1" s="1"/>
  <c r="H20" i="1"/>
  <c r="AA20" i="1" s="1"/>
  <c r="H21" i="1"/>
  <c r="AA21" i="1" s="1"/>
  <c r="H22" i="1"/>
  <c r="AA22" i="1" s="1"/>
  <c r="H23" i="1"/>
  <c r="H24" i="1"/>
  <c r="H25" i="1"/>
  <c r="H26" i="1"/>
  <c r="H27" i="1"/>
  <c r="H28" i="1"/>
  <c r="H29" i="1"/>
  <c r="H30" i="1"/>
  <c r="H31" i="1"/>
  <c r="H32" i="1"/>
  <c r="H33" i="1"/>
  <c r="H34" i="1"/>
  <c r="AA34" i="1" s="1"/>
  <c r="H35" i="1"/>
  <c r="AA35" i="1" s="1"/>
  <c r="H36" i="1"/>
  <c r="AA36" i="1" s="1"/>
  <c r="H37" i="1"/>
  <c r="AA37" i="1" s="1"/>
  <c r="H38" i="1"/>
  <c r="H39" i="1"/>
  <c r="H40" i="1"/>
  <c r="H41" i="1"/>
  <c r="H42" i="1"/>
  <c r="H43" i="1"/>
  <c r="H44" i="1"/>
  <c r="H45" i="1"/>
  <c r="H46" i="1"/>
  <c r="H47" i="1"/>
  <c r="H48" i="1"/>
  <c r="AA48" i="1" s="1"/>
  <c r="H49" i="1"/>
  <c r="H50" i="1"/>
  <c r="H51" i="1"/>
  <c r="H52" i="1"/>
  <c r="AA52" i="1" s="1"/>
  <c r="H53" i="1"/>
  <c r="AA53" i="1" s="1"/>
  <c r="H54" i="1"/>
  <c r="AA54" i="1" s="1"/>
  <c r="H55" i="1"/>
  <c r="AA55" i="1" s="1"/>
  <c r="H56" i="1"/>
  <c r="AA56" i="1" s="1"/>
  <c r="H57" i="1"/>
  <c r="AA57" i="1" s="1"/>
  <c r="H58" i="1"/>
  <c r="AA58" i="1" s="1"/>
  <c r="H11" i="1"/>
  <c r="AA11" i="1" s="1"/>
  <c r="G12" i="1"/>
  <c r="G13" i="1"/>
  <c r="G14" i="1"/>
  <c r="G15" i="1"/>
  <c r="G16" i="1"/>
  <c r="G17" i="1"/>
  <c r="G18" i="1"/>
  <c r="G19" i="1"/>
  <c r="G20" i="1"/>
  <c r="G21" i="1"/>
  <c r="G22" i="1"/>
  <c r="G23" i="1"/>
  <c r="G26" i="1"/>
  <c r="G27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11" i="1"/>
  <c r="O12" i="1"/>
  <c r="S12" i="1" s="1"/>
  <c r="O13" i="1"/>
  <c r="S13" i="1" s="1"/>
  <c r="O14" i="1"/>
  <c r="S14" i="1" s="1"/>
  <c r="O15" i="1"/>
  <c r="O16" i="1"/>
  <c r="S16" i="1" s="1"/>
  <c r="O17" i="1"/>
  <c r="S17" i="1" s="1"/>
  <c r="O18" i="1"/>
  <c r="S18" i="1" s="1"/>
  <c r="O19" i="1"/>
  <c r="R19" i="1" s="1"/>
  <c r="O20" i="1"/>
  <c r="S20" i="1" s="1"/>
  <c r="O21" i="1"/>
  <c r="S21" i="1" s="1"/>
  <c r="O22" i="1"/>
  <c r="S22" i="1" s="1"/>
  <c r="O23" i="1"/>
  <c r="O24" i="1"/>
  <c r="S24" i="1" s="1"/>
  <c r="O25" i="1"/>
  <c r="S25" i="1" s="1"/>
  <c r="O26" i="1"/>
  <c r="S26" i="1" s="1"/>
  <c r="O27" i="1"/>
  <c r="O28" i="1"/>
  <c r="S28" i="1" s="1"/>
  <c r="O29" i="1"/>
  <c r="S29" i="1" s="1"/>
  <c r="O30" i="1"/>
  <c r="S30" i="1" s="1"/>
  <c r="O31" i="1"/>
  <c r="O32" i="1"/>
  <c r="S32" i="1" s="1"/>
  <c r="O33" i="1"/>
  <c r="S33" i="1" s="1"/>
  <c r="O34" i="1"/>
  <c r="S34" i="1" s="1"/>
  <c r="O35" i="1"/>
  <c r="S35" i="1" s="1"/>
  <c r="O36" i="1"/>
  <c r="S36" i="1" s="1"/>
  <c r="O37" i="1"/>
  <c r="S37" i="1" s="1"/>
  <c r="O38" i="1"/>
  <c r="S38" i="1" s="1"/>
  <c r="O39" i="1"/>
  <c r="O40" i="1"/>
  <c r="S40" i="1" s="1"/>
  <c r="O41" i="1"/>
  <c r="S41" i="1" s="1"/>
  <c r="O42" i="1"/>
  <c r="S42" i="1" s="1"/>
  <c r="O43" i="1"/>
  <c r="O44" i="1"/>
  <c r="S44" i="1" s="1"/>
  <c r="O45" i="1"/>
  <c r="S45" i="1" s="1"/>
  <c r="O46" i="1"/>
  <c r="S46" i="1" s="1"/>
  <c r="O47" i="1"/>
  <c r="O48" i="1"/>
  <c r="S48" i="1" s="1"/>
  <c r="O49" i="1"/>
  <c r="S49" i="1" s="1"/>
  <c r="O50" i="1"/>
  <c r="S50" i="1" s="1"/>
  <c r="O51" i="1"/>
  <c r="S51" i="1" s="1"/>
  <c r="O52" i="1"/>
  <c r="S52" i="1" s="1"/>
  <c r="O53" i="1"/>
  <c r="S53" i="1" s="1"/>
  <c r="O54" i="1"/>
  <c r="S54" i="1" s="1"/>
  <c r="O55" i="1"/>
  <c r="S55" i="1" s="1"/>
  <c r="O56" i="1"/>
  <c r="S56" i="1" s="1"/>
  <c r="O57" i="1"/>
  <c r="S57" i="1" s="1"/>
  <c r="O58" i="1"/>
  <c r="S58" i="1" s="1"/>
  <c r="O11" i="1"/>
  <c r="S11" i="1" s="1"/>
  <c r="E10" i="1"/>
  <c r="F10" i="1"/>
  <c r="N10" i="1"/>
  <c r="M10" i="1"/>
  <c r="L10" i="1"/>
  <c r="O10" i="1" l="1"/>
  <c r="AA43" i="1"/>
  <c r="R43" i="1"/>
  <c r="AA31" i="1"/>
  <c r="R31" i="1"/>
  <c r="AA27" i="1"/>
  <c r="R27" i="1"/>
  <c r="AA23" i="1"/>
  <c r="R23" i="1"/>
  <c r="R15" i="1"/>
  <c r="AA15" i="1"/>
  <c r="K10" i="1"/>
  <c r="AA47" i="1"/>
  <c r="R47" i="1"/>
  <c r="AA39" i="1"/>
  <c r="R39" i="1"/>
  <c r="R11" i="1"/>
  <c r="R55" i="1"/>
  <c r="R35" i="1"/>
  <c r="R18" i="1"/>
  <c r="R14" i="1"/>
  <c r="R22" i="1"/>
  <c r="S47" i="1"/>
  <c r="S43" i="1"/>
  <c r="S39" i="1"/>
  <c r="S31" i="1"/>
  <c r="S27" i="1"/>
  <c r="S23" i="1"/>
  <c r="S19" i="1"/>
  <c r="S15" i="1"/>
  <c r="V10" i="1"/>
  <c r="X10" i="1"/>
  <c r="J10" i="1"/>
  <c r="R58" i="1"/>
  <c r="R54" i="1"/>
  <c r="R34" i="1"/>
  <c r="R21" i="1"/>
  <c r="R17" i="1"/>
  <c r="R13" i="1"/>
  <c r="R57" i="1"/>
  <c r="R53" i="1"/>
  <c r="R37" i="1"/>
  <c r="R20" i="1"/>
  <c r="W10" i="1"/>
  <c r="R56" i="1"/>
  <c r="R52" i="1"/>
  <c r="R48" i="1"/>
  <c r="R36" i="1"/>
  <c r="AA12" i="1" l="1"/>
  <c r="P10" i="1"/>
  <c r="R12" i="1"/>
  <c r="AA32" i="1"/>
  <c r="R32" i="1"/>
  <c r="AA16" i="1"/>
  <c r="R16" i="1"/>
  <c r="AA41" i="1"/>
  <c r="R41" i="1"/>
  <c r="AA42" i="1"/>
  <c r="R42" i="1"/>
  <c r="AA28" i="1"/>
  <c r="R28" i="1"/>
  <c r="AA33" i="1"/>
  <c r="R33" i="1"/>
  <c r="AA40" i="1"/>
  <c r="R40" i="1"/>
  <c r="AA25" i="1"/>
  <c r="R25" i="1"/>
  <c r="AA45" i="1"/>
  <c r="R45" i="1"/>
  <c r="AA26" i="1"/>
  <c r="R26" i="1"/>
  <c r="AA46" i="1"/>
  <c r="R46" i="1"/>
  <c r="AA49" i="1"/>
  <c r="R49" i="1"/>
  <c r="AA38" i="1"/>
  <c r="R38" i="1"/>
  <c r="AA24" i="1"/>
  <c r="R24" i="1"/>
  <c r="AA44" i="1"/>
  <c r="R44" i="1"/>
  <c r="AA29" i="1"/>
  <c r="R29" i="1"/>
  <c r="AA50" i="1"/>
  <c r="R50" i="1"/>
  <c r="AA30" i="1"/>
  <c r="R30" i="1"/>
  <c r="AA51" i="1"/>
  <c r="R51" i="1"/>
  <c r="AA10" i="1" l="1"/>
</calcChain>
</file>

<file path=xl/sharedStrings.xml><?xml version="1.0" encoding="utf-8"?>
<sst xmlns="http://schemas.openxmlformats.org/spreadsheetml/2006/main" count="201" uniqueCount="89">
  <si>
    <t>Ведомость по товарам на складах</t>
  </si>
  <si>
    <t>Параметры:</t>
  </si>
  <si>
    <t>Период: 01.05.2025 - 08.05.2025</t>
  </si>
  <si>
    <t>Количество товаров: В единицах хранения</t>
  </si>
  <si>
    <t>Отбор:</t>
  </si>
  <si>
    <t>Склад Равно "Склад БЕРДЯНСК" И
Номенклатура В группе из списка "Эссен Продакшн АГ АО"</t>
  </si>
  <si>
    <t>Номенклатура</t>
  </si>
  <si>
    <t>Ед. изм.</t>
  </si>
  <si>
    <t>Количество</t>
  </si>
  <si>
    <t>Начальный остаток</t>
  </si>
  <si>
    <t>Приход</t>
  </si>
  <si>
    <t>Расход</t>
  </si>
  <si>
    <t>Конечный остаток</t>
  </si>
  <si>
    <t>Вафли декорированные "Вертушки-Веснушки" со вкусом вареной сгущенки 400 г  ЭсПрод</t>
  </si>
  <si>
    <t>шт</t>
  </si>
  <si>
    <t>Вафли декорированные "Вертушки-Веснушки" со вкусом шоколада 400 г  ЭсПрод</t>
  </si>
  <si>
    <t>Горчица "Махеевъ" пакет дой-пак, Зернистая 140 г  ЭсПрод</t>
  </si>
  <si>
    <t>Горчица готовая "Зернистая" Махеевъ с/банка ТВИСТ 190 г  ЭсПрод</t>
  </si>
  <si>
    <t>Горчица готовая "Русская" Махеевъ ДОЙ-ПАК с дозатором 140 г  ЭсПрод</t>
  </si>
  <si>
    <t>Горчица готовая "Русская" Махеевъ с/банка ТВИСТ 190 г  ЭсПрод</t>
  </si>
  <si>
    <t>Горчица Махеевъ "Русская" пакет 10 г  ЭсПрод</t>
  </si>
  <si>
    <t>ДаЁжъ Конфеты с карамелью, арахисом и криспи вал 1,5 кг  ЭсПрод</t>
  </si>
  <si>
    <t>ДаЁжъ Конфеты с карамелью, арахисом и криспи ВЕС вал 1,5 кг  ЭсПрод</t>
  </si>
  <si>
    <t>кг</t>
  </si>
  <si>
    <t>ДаЁжъ® Конфеты Вкус пломбира вал 1,5 кг  ЭсПрод</t>
  </si>
  <si>
    <t>Джем "Персик и Манго" Махеевъ ДОЙ-ПАК с дозатором 300 г (16 шт)  ЭсПрод</t>
  </si>
  <si>
    <t>Кетчуп  Махеевъ "Болгарский" пакет ДОЙ-ПАК с дозатором 300 г  ЭсПрод</t>
  </si>
  <si>
    <t>Кетчуп  Махеевъ "Для Гриля и Шашлыка" ДОЙ-ПАК с дозатором 260 г  ЭсПрод</t>
  </si>
  <si>
    <t>Кетчуп "Томатный" пакет Дой-пак с дозатором 300 г  ЭсПрод</t>
  </si>
  <si>
    <t>Кетчуп "Томатный" пакет Дой-пак с дозатором 500 г   ЭсПрод</t>
  </si>
  <si>
    <t>Кетчуп "Чили" пакет Дой-пак с дозатором 300 г  ЭсПрод</t>
  </si>
  <si>
    <t>Кетчуп "Шашлычный" пакет Дой-пак с дозатором 300 г  ЭсПрод</t>
  </si>
  <si>
    <t>Кетчуп "Шашлычный" пакет Дой-пак с дозатором 500 г   ЭсПрод</t>
  </si>
  <si>
    <t>Кетчуп Махеевъ "Лечо" пакет ДОЙ-ПАК с дозатором 300 г  ЭсПрод</t>
  </si>
  <si>
    <t>Кетчуп первой категории "Острый Томатный" пакет ДОЙ-ПАК с дозатором 300 г     ЭсПрод</t>
  </si>
  <si>
    <t>Конфеты "35" со вкусом шоколада ВЕС 1,5 кг  ЭсПрод</t>
  </si>
  <si>
    <t>Конфеты "35" со сливочной начинкой ВЕС 1,5 кг  ЭсПрод</t>
  </si>
  <si>
    <t>Конфеты Arami с кокосовой стружкой вал 2 кг  ЭсПрод</t>
  </si>
  <si>
    <t>Конфеты TRUFFLE CLASSIC/ТРЮФЕЛЬ КЛАССИЧЕСКИЙ Пакет 500 г  ЭсПрод</t>
  </si>
  <si>
    <t>Конфеты TRUFFLE MILK/ТРЮФЕЛЬ МОЛОЧНЫЙ Пакет 500 г ЭсПрод</t>
  </si>
  <si>
    <t>Майонез "Махеевъ" "Оливковый" пакет Дой-пак с дозатором 50,5% жирн. 770 г  ЭсПрод</t>
  </si>
  <si>
    <t>Майонез "Махеевъ" "Оливковый" пакет Дой-пак с дозатором 67% жирн. 380 г   ЭсПрод</t>
  </si>
  <si>
    <t>Майонез "Махеевъ" "Провансаль" (белый) пакет Дой-пак с дозатором 50,5% жирн. 190 г  ЭсПрод</t>
  </si>
  <si>
    <t>Майонез "Махеевъ" "Провансаль" (белый) пакет Дой-пак с дозатором 50,5% жирн. 380 г  ЭсПрод</t>
  </si>
  <si>
    <t>Майонез "Махеевъ" "Провансаль" (классика) пакет Дой-пак с дозатором 50,5% жирн. 190 г  ЭсПрод</t>
  </si>
  <si>
    <t>Майонез "Махеевъ" "Провансаль" (классика) пакет Дой-пак с дозатором 50,5% жирн. 380 г   ЭсПрод</t>
  </si>
  <si>
    <t>Майонез "Махеевъ" "Провансаль" (классика) пакет Дой-пак с дозатором 50,5% жирн. 770 г  ЭсПрод</t>
  </si>
  <si>
    <t>Майонез "Махеевъ" "Провансаль" (классика) пакет Дой-пак с дозатором 67% жирн. 190 г  ЭсПрод</t>
  </si>
  <si>
    <t>Майонез "Махеевъ" "С перепелиным яйцом" пакет Дой-пак с дозатором 50,5% жирн. 770 г   ЭсПрод</t>
  </si>
  <si>
    <t>Майонез "Махеевъ" "С перепелиным яйцом" пакет Дой-пак с дозатором 50,5% жирн.380 г  ЭсПрод</t>
  </si>
  <si>
    <t>Майонез "Махеевъ" "С перепелиным яйцом" пакет Дой-пак с дозатором 67% жирн.190 г  ЭсПрод</t>
  </si>
  <si>
    <t>Майонез "Махеевъ" "С перепелиным яйцом" пакет Дой-пак с дозатором 67% жирн.380 г  ЭсПрод</t>
  </si>
  <si>
    <t>Майонез "Провансаль" ДОЙ-ПАК с дозатором 380 г (400 мл)  ЭсПрод</t>
  </si>
  <si>
    <t>Майонез "Провансаль" ДОЙ-ПАК с дозатором 800 мл  ЭсПрод</t>
  </si>
  <si>
    <t>Майонез Махеевъ " Оливковый" 50,5% жирн.ДОЙ-ПАК с дозатором 380 г  Эссен</t>
  </si>
  <si>
    <t>Майонезный соус Махеевъ "Тар-Тар" 25% ДП 200 г  ЭсПрод</t>
  </si>
  <si>
    <t>Набор конфет TRUFFLE/ТРЮФЕЛЬ вал 4 кг  ЭсПрод</t>
  </si>
  <si>
    <t>Приправа пищевкусовая "Маринад Универсальный" Махеевъ ДОЙ-ПАК 300 г(16шт) ЭсПрод</t>
  </si>
  <si>
    <t>Снэки "Трубочки хрустящие со вкусом сгущенного молока" 400 г (3)  ЭсПрод</t>
  </si>
  <si>
    <t>Соус деликатесный Махеевъ "Барбекю" ДОЙ-ПАК с дозатором 230 г (16 шт)  ЭсПрод</t>
  </si>
  <si>
    <t>Томатная паста Махеевъ " Домашняя" пакет 140 г   ЭсПрод</t>
  </si>
  <si>
    <t>Фрукты протертые с сахаром Махеевъ "Лимон протертый с сахаром и Апельсин" ДОЙ-ПАК с доз 300г ЭсПрод</t>
  </si>
  <si>
    <t>Хрен закуска "Столовый" Махеевъ с/банка ТВИСТ 190 г  ЭсПрод</t>
  </si>
  <si>
    <t>метка</t>
  </si>
  <si>
    <t>кратное</t>
  </si>
  <si>
    <t>сроки</t>
  </si>
  <si>
    <t>заяв</t>
  </si>
  <si>
    <t>разн</t>
  </si>
  <si>
    <t>заказ</t>
  </si>
  <si>
    <t xml:space="preserve">  заказ</t>
  </si>
  <si>
    <t>сред. в день</t>
  </si>
  <si>
    <t>кон ост</t>
  </si>
  <si>
    <t>факт</t>
  </si>
  <si>
    <t>оппр</t>
  </si>
  <si>
    <t>тк пр</t>
  </si>
  <si>
    <t>ср</t>
  </si>
  <si>
    <t>комен</t>
  </si>
  <si>
    <t>скид</t>
  </si>
  <si>
    <t>вес</t>
  </si>
  <si>
    <t>14,04,</t>
  </si>
  <si>
    <t>24,04,</t>
  </si>
  <si>
    <t>17,05,</t>
  </si>
  <si>
    <t>01,05,</t>
  </si>
  <si>
    <t>Лёха</t>
  </si>
  <si>
    <t>увел продажи</t>
  </si>
  <si>
    <t>E-1KH-623-D26-X00-Y16</t>
  </si>
  <si>
    <t>E-1KH-284-D50-X00-Y10</t>
  </si>
  <si>
    <t>Мелитополь</t>
  </si>
  <si>
    <t>Бердянск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</si>
</sst>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7" x14ac:knownFonts="1">
    <font>
      <sz val="8"/>
      <name val="Arial"/>
    </font>
    <font>
      <b/>
      <sz val="18"/>
      <name val="Arial"/>
    </font>
    <font>
      <sz val="10"/>
      <name val="Arial"/>
    </font>
    <font>
      <sz val="10"/>
      <name val="Arial"/>
      <family val="2"/>
      <charset val="204"/>
    </font>
    <font>
      <b/>
      <sz val="10"/>
      <color rgb="FFFF0000"/>
      <name val="Trebuchet MS"/>
      <family val="2"/>
      <charset val="204"/>
    </font>
    <font>
      <sz val="10"/>
      <color rgb="FFFF0000"/>
      <name val="Arial"/>
      <family val="2"/>
      <charset val="204"/>
    </font>
    <font>
      <b/>
      <sz val="8"/>
      <color indexed="56"/>
      <name val="Trebuchet MS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CFFCC"/>
        <bgColor indexed="64"/>
      </patternFill>
    </fill>
  </fills>
  <borders count="8">
    <border>
      <left/>
      <right/>
      <top/>
      <bottom/>
      <diagonal/>
    </border>
    <border>
      <left style="thin">
        <color rgb="FFCCC085"/>
      </left>
      <right/>
      <top/>
      <bottom style="thin">
        <color rgb="FFCCC085"/>
      </bottom>
      <diagonal/>
    </border>
    <border>
      <left style="thin">
        <color rgb="FFCCC085"/>
      </left>
      <right style="thin">
        <color rgb="FFCCC085"/>
      </right>
      <top style="thin">
        <color rgb="FFCCC085"/>
      </top>
      <bottom/>
      <diagonal/>
    </border>
    <border>
      <left style="thin">
        <color rgb="FFCCC085"/>
      </left>
      <right style="thin">
        <color rgb="FFCCC085"/>
      </right>
      <top/>
      <bottom style="thin">
        <color rgb="FFCCC085"/>
      </bottom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0" borderId="0" xfId="0" applyFont="1" applyAlignment="1">
      <alignment horizontal="left" vertical="top"/>
    </xf>
    <xf numFmtId="0" fontId="2" fillId="2" borderId="4" xfId="0" applyFont="1" applyFill="1" applyBorder="1" applyAlignment="1">
      <alignment horizontal="left" vertical="top"/>
    </xf>
    <xf numFmtId="0" fontId="0" fillId="0" borderId="0" xfId="0" applyAlignment="1"/>
    <xf numFmtId="0" fontId="2" fillId="2" borderId="2" xfId="0" applyFont="1" applyFill="1" applyBorder="1" applyAlignment="1">
      <alignment horizontal="left" vertical="top"/>
    </xf>
    <xf numFmtId="0" fontId="2" fillId="2" borderId="1" xfId="0" applyFont="1" applyFill="1" applyBorder="1" applyAlignment="1">
      <alignment horizontal="left" vertical="top"/>
    </xf>
    <xf numFmtId="0" fontId="2" fillId="2" borderId="3" xfId="0" applyFont="1" applyFill="1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164" fontId="0" fillId="0" borderId="4" xfId="0" applyNumberFormat="1" applyBorder="1" applyAlignment="1">
      <alignment horizontal="right" vertical="top"/>
    </xf>
    <xf numFmtId="0" fontId="3" fillId="2" borderId="4" xfId="0" applyFont="1" applyFill="1" applyBorder="1" applyAlignment="1">
      <alignment horizontal="left" vertical="top"/>
    </xf>
    <xf numFmtId="0" fontId="4" fillId="3" borderId="0" xfId="0" applyFont="1" applyFill="1" applyAlignment="1">
      <alignment horizontal="center" vertical="top"/>
    </xf>
    <xf numFmtId="0" fontId="5" fillId="2" borderId="4" xfId="0" applyFont="1" applyFill="1" applyBorder="1" applyAlignment="1">
      <alignment horizontal="left" vertical="top"/>
    </xf>
    <xf numFmtId="16" fontId="3" fillId="2" borderId="4" xfId="0" applyNumberFormat="1" applyFont="1" applyFill="1" applyBorder="1" applyAlignment="1">
      <alignment horizontal="left" vertical="top"/>
    </xf>
    <xf numFmtId="16" fontId="3" fillId="2" borderId="4" xfId="0" applyNumberFormat="1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center" vertical="top"/>
    </xf>
    <xf numFmtId="0" fontId="3" fillId="2" borderId="4" xfId="0" applyFont="1" applyFill="1" applyBorder="1" applyAlignment="1">
      <alignment horizontal="left" vertical="top" wrapText="1"/>
    </xf>
    <xf numFmtId="164" fontId="6" fillId="4" borderId="5" xfId="0" applyNumberFormat="1" applyFont="1" applyFill="1" applyBorder="1" applyAlignment="1">
      <alignment horizontal="right" vertical="top"/>
    </xf>
    <xf numFmtId="0" fontId="3" fillId="2" borderId="2" xfId="0" applyFont="1" applyFill="1" applyBorder="1" applyAlignment="1">
      <alignment horizontal="left" vertical="top"/>
    </xf>
    <xf numFmtId="164" fontId="0" fillId="0" borderId="0" xfId="0" applyNumberFormat="1" applyAlignment="1"/>
    <xf numFmtId="165" fontId="0" fillId="0" borderId="0" xfId="0" applyNumberFormat="1" applyAlignment="1"/>
    <xf numFmtId="164" fontId="0" fillId="0" borderId="6" xfId="0" applyNumberFormat="1" applyBorder="1" applyAlignment="1"/>
    <xf numFmtId="0" fontId="3" fillId="5" borderId="7" xfId="0" applyFont="1" applyFill="1" applyBorder="1" applyAlignment="1">
      <alignment horizontal="center"/>
    </xf>
    <xf numFmtId="164" fontId="6" fillId="4" borderId="0" xfId="0" applyNumberFormat="1" applyFont="1" applyFill="1" applyBorder="1" applyAlignment="1">
      <alignment horizontal="right" vertical="top"/>
    </xf>
    <xf numFmtId="164" fontId="0" fillId="0" borderId="0" xfId="0" applyNumberFormat="1" applyBorder="1" applyAlignme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&#1045;&#1074;&#1075;&#1077;&#1085;&#1080;&#1103;/Downloads/&#1076;&#1074;.%2001.05.2025%20&#1069;&#1089;&#1089;&#1077;&#1085;%20&#1041;&#1077;&#1088;&#1076;&#1103;&#1085;&#1089;&#108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&#1045;&#1074;&#1075;&#1077;&#1085;&#1080;&#1103;/Desktop/&#1079;&#1072;&#1103;&#1074;.%20&#1086;&#1090;&#1075;&#1088;&#1091;&#1078;.%2008.05.2025%20&#1069;&#1089;&#1089;&#1077;&#1085;%20&#1041;&#1077;&#1088;&#1076;&#1103;&#1085;&#1089;&#1082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&#1045;&#1074;&#1075;&#1077;&#1085;&#1080;&#1103;/Downloads/&#1076;&#1074;.%2001.05.2025%20&#1069;&#1089;&#1089;&#1077;&#1085;%20&#1052;&#1077;&#1083;&#1080;&#1090;&#1086;&#1087;&#1086;&#1083;&#110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Ведомость по товарам на складах</v>
          </cell>
        </row>
        <row r="4">
          <cell r="A4" t="str">
            <v>Параметры:</v>
          </cell>
          <cell r="B4" t="str">
            <v>Период: 24.04.2025 - 01.05.2025</v>
          </cell>
        </row>
        <row r="5">
          <cell r="B5" t="str">
            <v>Количество товаров: В единицах хранения</v>
          </cell>
        </row>
        <row r="6">
          <cell r="A6" t="str">
            <v>Отбор:</v>
          </cell>
          <cell r="B6" t="str">
            <v>Склад Равно "Склад БЕРДЯНСК" ИНоменклатура В группе из списка "Эссен Продакшн АГ АО"</v>
          </cell>
        </row>
        <row r="8">
          <cell r="A8" t="str">
            <v>Номенклатура</v>
          </cell>
          <cell r="B8" t="str">
            <v>Ед. изм.</v>
          </cell>
          <cell r="C8" t="str">
            <v>Количество</v>
          </cell>
          <cell r="G8" t="str">
            <v>метка</v>
          </cell>
          <cell r="H8" t="str">
            <v>кратное</v>
          </cell>
          <cell r="I8" t="str">
            <v>сроки</v>
          </cell>
          <cell r="J8" t="str">
            <v>заяв</v>
          </cell>
          <cell r="K8" t="str">
            <v>разн</v>
          </cell>
          <cell r="L8" t="str">
            <v>заказ</v>
          </cell>
          <cell r="M8" t="str">
            <v xml:space="preserve">  заказ</v>
          </cell>
          <cell r="N8" t="str">
            <v>заказ</v>
          </cell>
          <cell r="O8" t="str">
            <v>сред. в день</v>
          </cell>
          <cell r="P8" t="str">
            <v>заказ</v>
          </cell>
          <cell r="Q8" t="str">
            <v>кон ост</v>
          </cell>
          <cell r="R8" t="str">
            <v>факт</v>
          </cell>
          <cell r="S8" t="str">
            <v>оппр</v>
          </cell>
          <cell r="T8" t="str">
            <v>тк пр</v>
          </cell>
          <cell r="U8" t="str">
            <v>ср</v>
          </cell>
          <cell r="V8" t="str">
            <v>ср</v>
          </cell>
          <cell r="W8" t="str">
            <v>ср</v>
          </cell>
        </row>
        <row r="9">
          <cell r="C9" t="str">
            <v>Начальный остаток</v>
          </cell>
          <cell r="D9" t="str">
            <v>Приход</v>
          </cell>
          <cell r="E9" t="str">
            <v>Расход</v>
          </cell>
          <cell r="F9" t="str">
            <v>Конечный остаток</v>
          </cell>
          <cell r="P9" t="str">
            <v>10,05,</v>
          </cell>
          <cell r="U9" t="str">
            <v>28,02,</v>
          </cell>
          <cell r="V9" t="str">
            <v>14,04,</v>
          </cell>
          <cell r="W9" t="str">
            <v>24,04,</v>
          </cell>
        </row>
        <row r="10">
          <cell r="E10">
            <v>5594.5</v>
          </cell>
          <cell r="F10">
            <v>15140.607</v>
          </cell>
          <cell r="J10">
            <v>6042</v>
          </cell>
          <cell r="K10">
            <v>-447.5</v>
          </cell>
          <cell r="L10">
            <v>0</v>
          </cell>
          <cell r="M10">
            <v>0</v>
          </cell>
          <cell r="N10">
            <v>0</v>
          </cell>
          <cell r="O10">
            <v>1118.9000000000001</v>
          </cell>
          <cell r="P10">
            <v>9757.9000000000015</v>
          </cell>
          <cell r="U10">
            <v>1467.6</v>
          </cell>
          <cell r="V10">
            <v>715.42000000000019</v>
          </cell>
          <cell r="W10">
            <v>176.77860000000001</v>
          </cell>
        </row>
        <row r="11">
          <cell r="A11" t="str">
            <v>Вафли декорированные "Вертушки-Веснушки" со вкусом вареной сгущенки 400 г  ЭсПрод</v>
          </cell>
          <cell r="B11" t="str">
            <v>шт</v>
          </cell>
          <cell r="C11">
            <v>51</v>
          </cell>
          <cell r="E11">
            <v>0</v>
          </cell>
          <cell r="F11">
            <v>46</v>
          </cell>
          <cell r="G11" t="str">
            <v>E-1BA-150-G40-X00-Y9</v>
          </cell>
          <cell r="H11">
            <v>0.4</v>
          </cell>
          <cell r="J11">
            <v>0</v>
          </cell>
          <cell r="K11">
            <v>0</v>
          </cell>
          <cell r="O11">
            <v>0</v>
          </cell>
          <cell r="Q11" t="e">
            <v>#DIV/0!</v>
          </cell>
          <cell r="R11" t="e">
            <v>#DIV/0!</v>
          </cell>
          <cell r="U11">
            <v>3.4</v>
          </cell>
          <cell r="V11">
            <v>1.7</v>
          </cell>
          <cell r="W11">
            <v>0.4</v>
          </cell>
        </row>
        <row r="12">
          <cell r="A12" t="str">
            <v>Вафли декорированные "Вертушки-Веснушки" со вкусом шоколада 400 г  ЭсПрод</v>
          </cell>
          <cell r="B12" t="str">
            <v>шт</v>
          </cell>
          <cell r="C12">
            <v>5</v>
          </cell>
          <cell r="E12">
            <v>5</v>
          </cell>
          <cell r="G12" t="str">
            <v>E-1BA-152-G40-X00-Y9</v>
          </cell>
          <cell r="H12">
            <v>0.4</v>
          </cell>
          <cell r="J12">
            <v>5</v>
          </cell>
          <cell r="K12">
            <v>0</v>
          </cell>
          <cell r="O12">
            <v>1</v>
          </cell>
          <cell r="P12">
            <v>18</v>
          </cell>
          <cell r="Q12">
            <v>18</v>
          </cell>
          <cell r="R12">
            <v>0</v>
          </cell>
          <cell r="U12">
            <v>0</v>
          </cell>
          <cell r="V12">
            <v>1.28</v>
          </cell>
          <cell r="W12">
            <v>0.4</v>
          </cell>
        </row>
        <row r="13">
          <cell r="A13" t="str">
            <v>Горчица "Махеевъ" пакет дой-пак, Зернистая 140 г  ЭсПрод</v>
          </cell>
          <cell r="B13" t="str">
            <v>шт</v>
          </cell>
          <cell r="C13">
            <v>1020</v>
          </cell>
          <cell r="E13">
            <v>92</v>
          </cell>
          <cell r="F13">
            <v>910</v>
          </cell>
          <cell r="G13" t="str">
            <v>E-1GO-163-D14-X00-Y18</v>
          </cell>
          <cell r="H13">
            <v>0.14000000000000001</v>
          </cell>
          <cell r="J13">
            <v>92</v>
          </cell>
          <cell r="K13">
            <v>0</v>
          </cell>
          <cell r="O13">
            <v>18.399999999999999</v>
          </cell>
          <cell r="Q13">
            <v>49.456521739130437</v>
          </cell>
          <cell r="R13">
            <v>49.456521739130437</v>
          </cell>
          <cell r="U13">
            <v>25.8</v>
          </cell>
          <cell r="V13">
            <v>7.94</v>
          </cell>
          <cell r="W13">
            <v>3.2</v>
          </cell>
        </row>
        <row r="14">
          <cell r="A14" t="str">
            <v>Горчица готовая "Зернистая" Махеевъ с/банка ТВИСТ 190 г  ЭсПрод</v>
          </cell>
          <cell r="B14" t="str">
            <v>шт</v>
          </cell>
          <cell r="C14">
            <v>666</v>
          </cell>
          <cell r="E14">
            <v>101</v>
          </cell>
          <cell r="F14">
            <v>565</v>
          </cell>
          <cell r="G14" t="str">
            <v>E-1GO-163-B19-X00-Y12</v>
          </cell>
          <cell r="H14">
            <v>0.19</v>
          </cell>
          <cell r="J14">
            <v>101</v>
          </cell>
          <cell r="K14">
            <v>0</v>
          </cell>
          <cell r="O14">
            <v>20.2</v>
          </cell>
          <cell r="Q14">
            <v>27.970297029702973</v>
          </cell>
          <cell r="R14">
            <v>27.970297029702973</v>
          </cell>
          <cell r="U14">
            <v>27.4</v>
          </cell>
          <cell r="V14">
            <v>7.66</v>
          </cell>
          <cell r="W14">
            <v>-1.2</v>
          </cell>
        </row>
        <row r="15">
          <cell r="A15" t="str">
            <v>Горчица готовая "Русская" Махеевъ ДОЙ-ПАК с дозатором 140 г  ЭсПрод</v>
          </cell>
          <cell r="B15" t="str">
            <v>шт</v>
          </cell>
          <cell r="C15">
            <v>24</v>
          </cell>
          <cell r="D15">
            <v>1134</v>
          </cell>
          <cell r="E15">
            <v>427</v>
          </cell>
          <cell r="F15">
            <v>731</v>
          </cell>
          <cell r="G15" t="str">
            <v>E-1GO-205-D14-X00-Y18</v>
          </cell>
          <cell r="H15">
            <v>0.14000000000000001</v>
          </cell>
          <cell r="J15">
            <v>465</v>
          </cell>
          <cell r="K15">
            <v>-38</v>
          </cell>
          <cell r="O15">
            <v>85.4</v>
          </cell>
          <cell r="P15">
            <v>806.2</v>
          </cell>
          <cell r="Q15">
            <v>18</v>
          </cell>
          <cell r="R15">
            <v>8.5597189695550338</v>
          </cell>
          <cell r="U15">
            <v>24</v>
          </cell>
          <cell r="V15">
            <v>39.82</v>
          </cell>
          <cell r="W15">
            <v>-4.8</v>
          </cell>
        </row>
        <row r="16">
          <cell r="A16" t="str">
            <v>Горчица готовая "Русская" Махеевъ с/банка ТВИСТ 190 г  ЭсПрод</v>
          </cell>
          <cell r="B16" t="str">
            <v>шт</v>
          </cell>
          <cell r="C16">
            <v>349</v>
          </cell>
          <cell r="E16">
            <v>119</v>
          </cell>
          <cell r="F16">
            <v>222</v>
          </cell>
          <cell r="G16" t="str">
            <v>E-1GO-205-B19-X00-Y12</v>
          </cell>
          <cell r="H16">
            <v>0.19</v>
          </cell>
          <cell r="J16">
            <v>119</v>
          </cell>
          <cell r="K16">
            <v>0</v>
          </cell>
          <cell r="O16">
            <v>23.8</v>
          </cell>
          <cell r="P16">
            <v>206.40000000000003</v>
          </cell>
          <cell r="Q16">
            <v>18</v>
          </cell>
          <cell r="R16">
            <v>9.3277310924369736</v>
          </cell>
          <cell r="U16">
            <v>81.599999999999994</v>
          </cell>
          <cell r="V16">
            <v>21.86</v>
          </cell>
          <cell r="W16">
            <v>8.8000000000000007</v>
          </cell>
        </row>
        <row r="17">
          <cell r="A17" t="str">
            <v>Горчица Махеевъ "Русская" пакет 10 г  ЭсПрод</v>
          </cell>
          <cell r="B17" t="str">
            <v>шт</v>
          </cell>
          <cell r="C17">
            <v>3</v>
          </cell>
          <cell r="E17">
            <v>0</v>
          </cell>
          <cell r="F17">
            <v>3</v>
          </cell>
          <cell r="H17">
            <v>0.01</v>
          </cell>
          <cell r="J17">
            <v>0</v>
          </cell>
          <cell r="K17">
            <v>0</v>
          </cell>
          <cell r="O17">
            <v>0</v>
          </cell>
          <cell r="Q17" t="e">
            <v>#DIV/0!</v>
          </cell>
          <cell r="R17" t="e">
            <v>#DIV/0!</v>
          </cell>
          <cell r="U17">
            <v>0</v>
          </cell>
          <cell r="V17">
            <v>0</v>
          </cell>
          <cell r="W17">
            <v>-0.6</v>
          </cell>
        </row>
        <row r="18">
          <cell r="A18" t="str">
            <v>ДаЁжъ Конфеты с карамелью, арахисом и криспи вал 1,5 кг  ЭсПрод</v>
          </cell>
          <cell r="B18" t="str">
            <v>шт</v>
          </cell>
          <cell r="D18">
            <v>48</v>
          </cell>
          <cell r="E18">
            <v>0</v>
          </cell>
          <cell r="F18">
            <v>48</v>
          </cell>
          <cell r="H18">
            <v>1.5</v>
          </cell>
          <cell r="J18">
            <v>5.5</v>
          </cell>
          <cell r="K18">
            <v>-5.5</v>
          </cell>
          <cell r="O18">
            <v>0</v>
          </cell>
          <cell r="Q18" t="e">
            <v>#DIV/0!</v>
          </cell>
          <cell r="R18" t="e">
            <v>#DIV/0!</v>
          </cell>
          <cell r="U18">
            <v>0</v>
          </cell>
          <cell r="V18">
            <v>0</v>
          </cell>
          <cell r="W18">
            <v>0</v>
          </cell>
        </row>
        <row r="19">
          <cell r="A19" t="str">
            <v>ДаЁжъ Конфеты с карамелью, арахисом и криспи ВЕС вал 1,5 кг  ЭсПрод</v>
          </cell>
          <cell r="B19" t="str">
            <v>кг</v>
          </cell>
          <cell r="C19">
            <v>124.8</v>
          </cell>
          <cell r="E19">
            <v>9</v>
          </cell>
          <cell r="F19">
            <v>115.8</v>
          </cell>
          <cell r="G19" t="str">
            <v>E-4KF-345-W15-X00-Y1</v>
          </cell>
          <cell r="H19">
            <v>1</v>
          </cell>
          <cell r="J19">
            <v>9</v>
          </cell>
          <cell r="K19">
            <v>0</v>
          </cell>
          <cell r="O19">
            <v>1.8</v>
          </cell>
          <cell r="Q19">
            <v>64.333333333333329</v>
          </cell>
          <cell r="R19">
            <v>64.333333333333329</v>
          </cell>
          <cell r="U19">
            <v>3.6</v>
          </cell>
          <cell r="V19">
            <v>1.62</v>
          </cell>
          <cell r="W19">
            <v>2.04</v>
          </cell>
        </row>
        <row r="20">
          <cell r="A20" t="str">
            <v>ДаЁжъ® Конфеты Вкус пломбира вал 1,5 кг  ЭсПрод</v>
          </cell>
          <cell r="B20" t="str">
            <v>кг</v>
          </cell>
          <cell r="C20">
            <v>101.77500000000001</v>
          </cell>
          <cell r="D20">
            <v>72</v>
          </cell>
          <cell r="E20">
            <v>18</v>
          </cell>
          <cell r="F20">
            <v>154.27500000000001</v>
          </cell>
          <cell r="G20" t="str">
            <v>E-4KF-603-W15-X00-Y1</v>
          </cell>
          <cell r="H20">
            <v>1</v>
          </cell>
          <cell r="J20">
            <v>19.5</v>
          </cell>
          <cell r="K20">
            <v>-1.5</v>
          </cell>
          <cell r="O20">
            <v>3.6</v>
          </cell>
          <cell r="Q20">
            <v>42.854166666666664</v>
          </cell>
          <cell r="R20">
            <v>42.854166666666664</v>
          </cell>
          <cell r="U20">
            <v>2.4</v>
          </cell>
          <cell r="V20">
            <v>1.86</v>
          </cell>
          <cell r="W20">
            <v>3.0449999999999999</v>
          </cell>
        </row>
        <row r="21">
          <cell r="A21" t="str">
            <v>Джем "Персик и Манго" Махеевъ ДОЙ-ПАК с дозатором 300 г (16 шт)  ЭсПрод</v>
          </cell>
          <cell r="B21" t="str">
            <v>шт</v>
          </cell>
          <cell r="C21">
            <v>69</v>
          </cell>
          <cell r="E21">
            <v>5</v>
          </cell>
          <cell r="F21">
            <v>64</v>
          </cell>
          <cell r="G21" t="str">
            <v>E-1DZ-260-D30-X00-Y16</v>
          </cell>
          <cell r="H21">
            <v>0.3</v>
          </cell>
          <cell r="J21">
            <v>5</v>
          </cell>
          <cell r="K21">
            <v>0</v>
          </cell>
          <cell r="O21">
            <v>1</v>
          </cell>
          <cell r="Q21">
            <v>64</v>
          </cell>
          <cell r="R21">
            <v>64</v>
          </cell>
          <cell r="U21">
            <v>0</v>
          </cell>
          <cell r="V21">
            <v>1.32</v>
          </cell>
          <cell r="W21">
            <v>-5</v>
          </cell>
        </row>
        <row r="22">
          <cell r="A22" t="str">
            <v>Кетчуп  Махеевъ "Болгарский" пакет ДОЙ-ПАК с дозатором 300 г  ЭсПрод</v>
          </cell>
          <cell r="B22" t="str">
            <v>шт</v>
          </cell>
          <cell r="C22">
            <v>559</v>
          </cell>
          <cell r="E22">
            <v>41</v>
          </cell>
          <cell r="F22">
            <v>503</v>
          </cell>
          <cell r="G22" t="str">
            <v>E-1KH-233-D30-X00-Y16</v>
          </cell>
          <cell r="H22">
            <v>0.3</v>
          </cell>
          <cell r="J22">
            <v>41</v>
          </cell>
          <cell r="K22">
            <v>0</v>
          </cell>
          <cell r="O22">
            <v>8.1999999999999993</v>
          </cell>
          <cell r="Q22">
            <v>61.341463414634148</v>
          </cell>
          <cell r="R22">
            <v>61.341463414634148</v>
          </cell>
          <cell r="U22">
            <v>43.4</v>
          </cell>
          <cell r="V22">
            <v>8.86</v>
          </cell>
          <cell r="W22">
            <v>0</v>
          </cell>
        </row>
        <row r="23">
          <cell r="A23" t="str">
            <v>Кетчуп  Махеевъ "Для Гриля и Шашлыка" ДОЙ-ПАК с дозатором 260 г  ЭсПрод</v>
          </cell>
          <cell r="B23" t="str">
            <v>шт</v>
          </cell>
          <cell r="C23">
            <v>27</v>
          </cell>
          <cell r="D23">
            <v>512</v>
          </cell>
          <cell r="E23">
            <v>87</v>
          </cell>
          <cell r="F23">
            <v>452</v>
          </cell>
          <cell r="G23" t="str">
            <v>E-1KH-623-D26-X00-Y16</v>
          </cell>
          <cell r="H23">
            <v>0.26</v>
          </cell>
          <cell r="J23">
            <v>90</v>
          </cell>
          <cell r="K23">
            <v>-3</v>
          </cell>
          <cell r="O23">
            <v>17.399999999999999</v>
          </cell>
          <cell r="Q23">
            <v>25.977011494252874</v>
          </cell>
          <cell r="R23">
            <v>25.977011494252874</v>
          </cell>
          <cell r="U23">
            <v>41.6</v>
          </cell>
          <cell r="V23">
            <v>11.66</v>
          </cell>
          <cell r="W23">
            <v>-2.8</v>
          </cell>
        </row>
        <row r="24">
          <cell r="A24" t="str">
            <v>Кетчуп "Томатный" пакет Дой-пак с дозатором 300 г  ЭсПрод</v>
          </cell>
          <cell r="B24" t="str">
            <v>шт</v>
          </cell>
          <cell r="D24">
            <v>512</v>
          </cell>
          <cell r="E24">
            <v>262</v>
          </cell>
          <cell r="F24">
            <v>250</v>
          </cell>
          <cell r="H24">
            <v>0.3</v>
          </cell>
          <cell r="J24">
            <v>262</v>
          </cell>
          <cell r="K24">
            <v>0</v>
          </cell>
          <cell r="O24">
            <v>52.4</v>
          </cell>
          <cell r="P24">
            <v>693.19999999999993</v>
          </cell>
          <cell r="Q24">
            <v>18</v>
          </cell>
          <cell r="R24">
            <v>4.770992366412214</v>
          </cell>
          <cell r="U24">
            <v>0</v>
          </cell>
          <cell r="V24">
            <v>0</v>
          </cell>
          <cell r="W24">
            <v>0</v>
          </cell>
        </row>
        <row r="25">
          <cell r="A25" t="str">
            <v>Кетчуп "Томатный" пакет Дой-пак с дозатором 500 г   ЭсПрод</v>
          </cell>
          <cell r="B25" t="str">
            <v>шт</v>
          </cell>
          <cell r="C25">
            <v>17</v>
          </cell>
          <cell r="E25">
            <v>14</v>
          </cell>
          <cell r="F25">
            <v>3</v>
          </cell>
          <cell r="H25">
            <v>0.5</v>
          </cell>
          <cell r="J25">
            <v>82</v>
          </cell>
          <cell r="K25">
            <v>-68</v>
          </cell>
          <cell r="O25">
            <v>2.8</v>
          </cell>
          <cell r="P25">
            <v>47.4</v>
          </cell>
          <cell r="Q25">
            <v>18</v>
          </cell>
          <cell r="R25">
            <v>1.0714285714285714</v>
          </cell>
          <cell r="U25">
            <v>0</v>
          </cell>
          <cell r="V25">
            <v>0</v>
          </cell>
          <cell r="W25">
            <v>-3.4</v>
          </cell>
        </row>
        <row r="26">
          <cell r="A26" t="str">
            <v>Кетчуп "Чили" пакет Дой-пак с дозатором 300 г  ЭсПрод</v>
          </cell>
          <cell r="B26" t="str">
            <v>шт</v>
          </cell>
          <cell r="C26">
            <v>43</v>
          </cell>
          <cell r="D26">
            <v>512</v>
          </cell>
          <cell r="E26">
            <v>382</v>
          </cell>
          <cell r="F26">
            <v>173</v>
          </cell>
          <cell r="G26" t="str">
            <v>E-1KH-291-D30-X00-Y16</v>
          </cell>
          <cell r="H26">
            <v>0.3</v>
          </cell>
          <cell r="J26">
            <v>399</v>
          </cell>
          <cell r="K26">
            <v>-17</v>
          </cell>
          <cell r="O26">
            <v>76.400000000000006</v>
          </cell>
          <cell r="P26">
            <v>1202.2</v>
          </cell>
          <cell r="Q26">
            <v>18</v>
          </cell>
          <cell r="R26">
            <v>2.2643979057591621</v>
          </cell>
          <cell r="U26">
            <v>62.8</v>
          </cell>
          <cell r="V26">
            <v>39.36</v>
          </cell>
          <cell r="W26">
            <v>11.4</v>
          </cell>
        </row>
        <row r="27">
          <cell r="A27" t="str">
            <v>Кетчуп "Шашлычный" пакет Дой-пак с дозатором 300 г  ЭсПрод</v>
          </cell>
          <cell r="B27" t="str">
            <v>шт</v>
          </cell>
          <cell r="C27">
            <v>40</v>
          </cell>
          <cell r="D27">
            <v>1024</v>
          </cell>
          <cell r="E27">
            <v>649</v>
          </cell>
          <cell r="F27">
            <v>415</v>
          </cell>
          <cell r="G27" t="str">
            <v>E-1KH-295-D30-X00-Y16</v>
          </cell>
          <cell r="H27">
            <v>0.3</v>
          </cell>
          <cell r="J27">
            <v>683</v>
          </cell>
          <cell r="K27">
            <v>-34</v>
          </cell>
          <cell r="O27">
            <v>129.80000000000001</v>
          </cell>
          <cell r="P27">
            <v>1921.4</v>
          </cell>
          <cell r="Q27">
            <v>18</v>
          </cell>
          <cell r="R27">
            <v>3.1972265023112478</v>
          </cell>
          <cell r="U27">
            <v>92</v>
          </cell>
          <cell r="V27">
            <v>55.3</v>
          </cell>
          <cell r="W27">
            <v>-8</v>
          </cell>
        </row>
        <row r="28">
          <cell r="A28" t="str">
            <v>Кетчуп "Шашлычный" пакет Дой-пак с дозатором 500 г   ЭсПрод</v>
          </cell>
          <cell r="B28" t="str">
            <v>шт</v>
          </cell>
          <cell r="D28">
            <v>320</v>
          </cell>
          <cell r="E28">
            <v>225</v>
          </cell>
          <cell r="F28">
            <v>95</v>
          </cell>
          <cell r="H28">
            <v>0.5</v>
          </cell>
          <cell r="J28">
            <v>225</v>
          </cell>
          <cell r="K28">
            <v>0</v>
          </cell>
          <cell r="O28">
            <v>45</v>
          </cell>
          <cell r="P28">
            <v>715</v>
          </cell>
          <cell r="Q28">
            <v>18</v>
          </cell>
          <cell r="R28">
            <v>2.1111111111111112</v>
          </cell>
          <cell r="U28">
            <v>0</v>
          </cell>
          <cell r="V28">
            <v>0</v>
          </cell>
          <cell r="W28">
            <v>0</v>
          </cell>
        </row>
        <row r="29">
          <cell r="A29" t="str">
            <v>Кетчуп Махеевъ "Лечо" пакет ДОЙ-ПАК с дозатором 300 г  ЭсПрод</v>
          </cell>
          <cell r="B29" t="str">
            <v>шт</v>
          </cell>
          <cell r="C29">
            <v>255</v>
          </cell>
          <cell r="E29">
            <v>98</v>
          </cell>
          <cell r="F29">
            <v>145</v>
          </cell>
          <cell r="G29" t="str">
            <v>E-1KH-249-D30-X00-Y16</v>
          </cell>
          <cell r="H29">
            <v>0.3</v>
          </cell>
          <cell r="J29">
            <v>98</v>
          </cell>
          <cell r="K29">
            <v>0</v>
          </cell>
          <cell r="O29">
            <v>19.600000000000001</v>
          </cell>
          <cell r="P29">
            <v>207.8</v>
          </cell>
          <cell r="Q29">
            <v>18</v>
          </cell>
          <cell r="R29">
            <v>7.3979591836734686</v>
          </cell>
          <cell r="U29">
            <v>46.4</v>
          </cell>
          <cell r="V29">
            <v>11.4</v>
          </cell>
          <cell r="W29">
            <v>2.8</v>
          </cell>
        </row>
        <row r="30">
          <cell r="A30" t="str">
            <v>Кетчуп первой категории "Острый Томатный" пакет ДОЙ-ПАК с дозатором 300 г     ЭсПрод</v>
          </cell>
          <cell r="B30" t="str">
            <v>шт</v>
          </cell>
          <cell r="C30">
            <v>70</v>
          </cell>
          <cell r="E30">
            <v>42</v>
          </cell>
          <cell r="F30">
            <v>4</v>
          </cell>
          <cell r="G30" t="str">
            <v>E-1KH-593-D30-X00-Y16</v>
          </cell>
          <cell r="H30">
            <v>0.3</v>
          </cell>
          <cell r="J30">
            <v>45</v>
          </cell>
          <cell r="K30">
            <v>-3</v>
          </cell>
          <cell r="O30">
            <v>8.4</v>
          </cell>
          <cell r="P30">
            <v>147.20000000000002</v>
          </cell>
          <cell r="Q30">
            <v>18</v>
          </cell>
          <cell r="R30">
            <v>0.47619047619047616</v>
          </cell>
          <cell r="U30">
            <v>14</v>
          </cell>
          <cell r="V30">
            <v>4.74</v>
          </cell>
          <cell r="W30">
            <v>13.2</v>
          </cell>
        </row>
        <row r="31">
          <cell r="A31" t="str">
            <v>Конфеты "35" со вкусом шоколада ВЕС 1,5 кг  ЭсПрод</v>
          </cell>
          <cell r="B31" t="str">
            <v>кг</v>
          </cell>
          <cell r="C31">
            <v>6.5270000000000001</v>
          </cell>
          <cell r="D31">
            <v>144</v>
          </cell>
          <cell r="E31">
            <v>22.5</v>
          </cell>
          <cell r="F31">
            <v>128.02699999999999</v>
          </cell>
          <cell r="G31" t="str">
            <v>E-4KF-110-W15-X00-Y1</v>
          </cell>
          <cell r="H31">
            <v>1</v>
          </cell>
          <cell r="J31">
            <v>36</v>
          </cell>
          <cell r="K31">
            <v>-13.5</v>
          </cell>
          <cell r="O31">
            <v>4.5</v>
          </cell>
          <cell r="Q31">
            <v>28.450444444444443</v>
          </cell>
          <cell r="R31">
            <v>28.450444444444443</v>
          </cell>
          <cell r="U31">
            <v>7.2</v>
          </cell>
          <cell r="V31">
            <v>3.18</v>
          </cell>
          <cell r="W31">
            <v>-0.70540000000000003</v>
          </cell>
        </row>
        <row r="32">
          <cell r="A32" t="str">
            <v>Конфеты "35" со сливочной начинкой ВЕС 1,5 кг  ЭсПрод</v>
          </cell>
          <cell r="B32" t="str">
            <v>кг</v>
          </cell>
          <cell r="C32">
            <v>27</v>
          </cell>
          <cell r="D32">
            <v>48</v>
          </cell>
          <cell r="E32">
            <v>33</v>
          </cell>
          <cell r="F32">
            <v>37.5</v>
          </cell>
          <cell r="G32" t="str">
            <v>E-4KF-111-W15-X00-Y1</v>
          </cell>
          <cell r="H32">
            <v>1</v>
          </cell>
          <cell r="J32">
            <v>33</v>
          </cell>
          <cell r="K32">
            <v>0</v>
          </cell>
          <cell r="O32">
            <v>6.6</v>
          </cell>
          <cell r="P32">
            <v>81.3</v>
          </cell>
          <cell r="Q32">
            <v>18</v>
          </cell>
          <cell r="R32">
            <v>5.6818181818181825</v>
          </cell>
          <cell r="U32">
            <v>6</v>
          </cell>
          <cell r="V32">
            <v>2.46</v>
          </cell>
          <cell r="W32">
            <v>10.8</v>
          </cell>
        </row>
        <row r="33">
          <cell r="A33" t="str">
            <v>Конфеты Arami с кокосовой стружкой вал 2 кг  ЭсПрод</v>
          </cell>
          <cell r="B33" t="str">
            <v>кг</v>
          </cell>
          <cell r="C33">
            <v>40.005000000000003</v>
          </cell>
          <cell r="E33">
            <v>6</v>
          </cell>
          <cell r="F33">
            <v>32.005000000000003</v>
          </cell>
          <cell r="G33" t="str">
            <v>E-4KF-604-W20-X00-Y1</v>
          </cell>
          <cell r="H33">
            <v>1</v>
          </cell>
          <cell r="J33">
            <v>6</v>
          </cell>
          <cell r="K33">
            <v>0</v>
          </cell>
          <cell r="O33">
            <v>1.2</v>
          </cell>
          <cell r="Q33">
            <v>26.670833333333338</v>
          </cell>
          <cell r="R33">
            <v>26.670833333333338</v>
          </cell>
          <cell r="U33">
            <v>3.6</v>
          </cell>
          <cell r="V33">
            <v>1.4</v>
          </cell>
          <cell r="W33">
            <v>2.399</v>
          </cell>
        </row>
        <row r="34">
          <cell r="A34" t="str">
            <v>Конфеты TRUFFLE CLASSIC/ТРЮФЕЛЬ КЛАССИЧЕСКИЙ Пакет 500 г  ЭсПрод</v>
          </cell>
          <cell r="B34" t="str">
            <v>шт</v>
          </cell>
          <cell r="C34">
            <v>1</v>
          </cell>
          <cell r="D34">
            <v>120</v>
          </cell>
          <cell r="E34">
            <v>12</v>
          </cell>
          <cell r="F34">
            <v>109</v>
          </cell>
          <cell r="G34" t="str">
            <v>E-4KF-440-F50-X00-Y10</v>
          </cell>
          <cell r="H34">
            <v>0.5</v>
          </cell>
          <cell r="J34">
            <v>16</v>
          </cell>
          <cell r="K34">
            <v>-4</v>
          </cell>
          <cell r="O34">
            <v>2.4</v>
          </cell>
          <cell r="Q34">
            <v>45.416666666666671</v>
          </cell>
          <cell r="R34">
            <v>45.416666666666671</v>
          </cell>
          <cell r="U34">
            <v>8</v>
          </cell>
          <cell r="V34">
            <v>4.8</v>
          </cell>
          <cell r="W34">
            <v>-0.2</v>
          </cell>
        </row>
        <row r="35">
          <cell r="A35" t="str">
            <v>Конфеты TRUFFLE MILK/ТРЮФЕЛЬ МОЛОЧНЫЙ Пакет 500 г ЭсПрод</v>
          </cell>
          <cell r="B35" t="str">
            <v>шт</v>
          </cell>
          <cell r="C35">
            <v>3</v>
          </cell>
          <cell r="D35">
            <v>120</v>
          </cell>
          <cell r="E35">
            <v>5</v>
          </cell>
          <cell r="F35">
            <v>118</v>
          </cell>
          <cell r="G35" t="str">
            <v>E-4KF-441-F50-X00-Y10</v>
          </cell>
          <cell r="H35">
            <v>0.5</v>
          </cell>
          <cell r="J35">
            <v>11</v>
          </cell>
          <cell r="K35">
            <v>-6</v>
          </cell>
          <cell r="O35">
            <v>1</v>
          </cell>
          <cell r="Q35">
            <v>118</v>
          </cell>
          <cell r="R35">
            <v>118</v>
          </cell>
          <cell r="U35">
            <v>8</v>
          </cell>
          <cell r="V35">
            <v>4.8</v>
          </cell>
          <cell r="W35">
            <v>-0.6</v>
          </cell>
        </row>
        <row r="36">
          <cell r="A36" t="str">
            <v>Майонез "Махеевъ" "Оливковый" пакет Дой-пак с дозатором 50,5% жирн. 770 г  ЭсПрод</v>
          </cell>
          <cell r="B36" t="str">
            <v>шт</v>
          </cell>
          <cell r="C36">
            <v>1000</v>
          </cell>
          <cell r="E36">
            <v>58</v>
          </cell>
          <cell r="F36">
            <v>929</v>
          </cell>
          <cell r="G36" t="str">
            <v>E-1MZ-258-D77-X00-Y10</v>
          </cell>
          <cell r="H36">
            <v>0.77</v>
          </cell>
          <cell r="J36">
            <v>58</v>
          </cell>
          <cell r="K36">
            <v>0</v>
          </cell>
          <cell r="O36">
            <v>11.6</v>
          </cell>
          <cell r="Q36">
            <v>80.08620689655173</v>
          </cell>
          <cell r="R36">
            <v>80.08620689655173</v>
          </cell>
          <cell r="U36">
            <v>14</v>
          </cell>
          <cell r="V36">
            <v>9.2200000000000006</v>
          </cell>
          <cell r="W36">
            <v>6.2</v>
          </cell>
        </row>
        <row r="37">
          <cell r="A37" t="str">
            <v>Майонез "Махеевъ" "Оливковый" пакет Дой-пак с дозатором 67% жирн. 380 г   ЭсПрод</v>
          </cell>
          <cell r="B37" t="str">
            <v>шт</v>
          </cell>
          <cell r="C37">
            <v>1223</v>
          </cell>
          <cell r="E37">
            <v>104</v>
          </cell>
          <cell r="F37">
            <v>1117</v>
          </cell>
          <cell r="G37" t="str">
            <v>E-1MZ-259-D38-X00-Y20</v>
          </cell>
          <cell r="H37">
            <v>0.38</v>
          </cell>
          <cell r="J37">
            <v>104</v>
          </cell>
          <cell r="K37">
            <v>0</v>
          </cell>
          <cell r="O37">
            <v>20.8</v>
          </cell>
          <cell r="Q37">
            <v>53.701923076923073</v>
          </cell>
          <cell r="R37">
            <v>53.701923076923073</v>
          </cell>
          <cell r="U37">
            <v>31</v>
          </cell>
          <cell r="V37">
            <v>11.84</v>
          </cell>
          <cell r="W37">
            <v>1.6</v>
          </cell>
        </row>
        <row r="38">
          <cell r="A38" t="str">
            <v>Майонез "Махеевъ" "Провансаль" (белый) пакет Дой-пак с дозатором 50,5% жирн. 190 г  ЭсПрод</v>
          </cell>
          <cell r="B38" t="str">
            <v>шт</v>
          </cell>
          <cell r="C38">
            <v>348</v>
          </cell>
          <cell r="D38">
            <v>320</v>
          </cell>
          <cell r="E38">
            <v>115</v>
          </cell>
          <cell r="F38">
            <v>536</v>
          </cell>
          <cell r="G38" t="str">
            <v>E-1MZ-268-D19-X00-Y20</v>
          </cell>
          <cell r="H38">
            <v>0.19</v>
          </cell>
          <cell r="J38">
            <v>117</v>
          </cell>
          <cell r="K38">
            <v>-2</v>
          </cell>
          <cell r="O38">
            <v>23</v>
          </cell>
          <cell r="Q38">
            <v>23.304347826086957</v>
          </cell>
          <cell r="R38">
            <v>23.304347826086957</v>
          </cell>
          <cell r="U38">
            <v>57.8</v>
          </cell>
          <cell r="V38">
            <v>18.02</v>
          </cell>
          <cell r="W38">
            <v>0.2</v>
          </cell>
        </row>
        <row r="39">
          <cell r="A39" t="str">
            <v>Майонез "Махеевъ" "Провансаль" (белый) пакет Дой-пак с дозатором 50,5% жирн. 380 г  ЭсПрод</v>
          </cell>
          <cell r="B39" t="str">
            <v>шт</v>
          </cell>
          <cell r="C39">
            <v>743</v>
          </cell>
          <cell r="E39">
            <v>173</v>
          </cell>
          <cell r="F39">
            <v>499</v>
          </cell>
          <cell r="G39" t="str">
            <v>E-1MZ-268-D38-X00-Y20</v>
          </cell>
          <cell r="H39">
            <v>0.38</v>
          </cell>
          <cell r="J39">
            <v>169</v>
          </cell>
          <cell r="K39">
            <v>4</v>
          </cell>
          <cell r="O39">
            <v>34.6</v>
          </cell>
          <cell r="P39">
            <v>123.80000000000007</v>
          </cell>
          <cell r="Q39">
            <v>18</v>
          </cell>
          <cell r="R39">
            <v>14.421965317919074</v>
          </cell>
          <cell r="U39">
            <v>50.2</v>
          </cell>
          <cell r="V39">
            <v>29.92</v>
          </cell>
          <cell r="W39">
            <v>35.6</v>
          </cell>
        </row>
        <row r="40">
          <cell r="A40" t="str">
            <v>Майонез "Махеевъ" "Провансаль" (классика) пакет Дой-пак с дозатором 50,5% жирн. 190 г  ЭсПрод</v>
          </cell>
          <cell r="B40" t="str">
            <v>шт</v>
          </cell>
          <cell r="C40">
            <v>98</v>
          </cell>
          <cell r="D40">
            <v>320</v>
          </cell>
          <cell r="E40">
            <v>131</v>
          </cell>
          <cell r="F40">
            <v>287</v>
          </cell>
          <cell r="G40" t="str">
            <v>E-1MZ-267-D19-X00-Y20</v>
          </cell>
          <cell r="H40">
            <v>0.19</v>
          </cell>
          <cell r="J40">
            <v>131</v>
          </cell>
          <cell r="K40">
            <v>0</v>
          </cell>
          <cell r="O40">
            <v>26.2</v>
          </cell>
          <cell r="P40">
            <v>184.59999999999997</v>
          </cell>
          <cell r="Q40">
            <v>18</v>
          </cell>
          <cell r="R40">
            <v>10.954198473282442</v>
          </cell>
          <cell r="U40">
            <v>41.6</v>
          </cell>
          <cell r="V40">
            <v>16.940000000000001</v>
          </cell>
          <cell r="W40">
            <v>7.6</v>
          </cell>
        </row>
        <row r="41">
          <cell r="A41" t="str">
            <v>Майонез "Махеевъ" "Провансаль" (классика) пакет Дой-пак с дозатором 50,5% жирн. 380 г   ЭсПрод</v>
          </cell>
          <cell r="B41" t="str">
            <v>шт</v>
          </cell>
          <cell r="C41">
            <v>27</v>
          </cell>
          <cell r="E41">
            <v>96</v>
          </cell>
          <cell r="F41">
            <v>-70</v>
          </cell>
          <cell r="G41" t="str">
            <v>E-1MZ-267-D38-X00-Y20</v>
          </cell>
          <cell r="H41">
            <v>0.38</v>
          </cell>
          <cell r="J41">
            <v>135</v>
          </cell>
          <cell r="K41">
            <v>-39</v>
          </cell>
          <cell r="O41">
            <v>19.2</v>
          </cell>
          <cell r="P41">
            <v>415.59999999999997</v>
          </cell>
          <cell r="Q41">
            <v>18</v>
          </cell>
          <cell r="R41">
            <v>-3.6458333333333335</v>
          </cell>
          <cell r="U41">
            <v>88.6</v>
          </cell>
          <cell r="V41">
            <v>30.36</v>
          </cell>
          <cell r="W41">
            <v>-5.4</v>
          </cell>
        </row>
        <row r="42">
          <cell r="A42" t="str">
            <v>Майонез "Махеевъ" "Провансаль" (классика) пакет Дой-пак с дозатором 50,5% жирн. 770 г  ЭсПрод</v>
          </cell>
          <cell r="B42" t="str">
            <v>шт</v>
          </cell>
          <cell r="C42">
            <v>66</v>
          </cell>
          <cell r="D42">
            <v>1280</v>
          </cell>
          <cell r="E42">
            <v>409</v>
          </cell>
          <cell r="F42">
            <v>936</v>
          </cell>
          <cell r="G42" t="str">
            <v>E-1MZ-267-D77-X00-Y10</v>
          </cell>
          <cell r="H42">
            <v>0.77</v>
          </cell>
          <cell r="J42">
            <v>435</v>
          </cell>
          <cell r="K42">
            <v>-26</v>
          </cell>
          <cell r="O42">
            <v>81.8</v>
          </cell>
          <cell r="P42">
            <v>536.39999999999986</v>
          </cell>
          <cell r="Q42">
            <v>18</v>
          </cell>
          <cell r="R42">
            <v>11.442542787286063</v>
          </cell>
          <cell r="U42">
            <v>138.80000000000001</v>
          </cell>
          <cell r="V42">
            <v>71</v>
          </cell>
          <cell r="W42">
            <v>-5.4</v>
          </cell>
        </row>
        <row r="43">
          <cell r="A43" t="str">
            <v>Майонез "Махеевъ" "Провансаль" (классика) пакет Дой-пак с дозатором 67% жирн. 190 г  ЭсПрод</v>
          </cell>
          <cell r="B43" t="str">
            <v>шт</v>
          </cell>
          <cell r="C43">
            <v>364</v>
          </cell>
          <cell r="D43">
            <v>320</v>
          </cell>
          <cell r="E43">
            <v>165</v>
          </cell>
          <cell r="F43">
            <v>494</v>
          </cell>
          <cell r="G43" t="str">
            <v>E-1MZ-269-D19-X00-Y20</v>
          </cell>
          <cell r="H43">
            <v>0.19</v>
          </cell>
          <cell r="J43">
            <v>168</v>
          </cell>
          <cell r="K43">
            <v>-3</v>
          </cell>
          <cell r="O43">
            <v>33</v>
          </cell>
          <cell r="P43">
            <v>100</v>
          </cell>
          <cell r="Q43">
            <v>18</v>
          </cell>
          <cell r="R43">
            <v>14.969696969696969</v>
          </cell>
          <cell r="U43">
            <v>43</v>
          </cell>
          <cell r="V43">
            <v>17.78</v>
          </cell>
          <cell r="W43">
            <v>14</v>
          </cell>
        </row>
        <row r="44">
          <cell r="A44" t="str">
            <v>Майонез "Махеевъ" "С перепелиным яйцом" пакет Дой-пак с дозатором 50,5% жирн. 770 г   ЭсПрод</v>
          </cell>
          <cell r="B44" t="str">
            <v>шт</v>
          </cell>
          <cell r="C44">
            <v>66</v>
          </cell>
          <cell r="D44">
            <v>1440</v>
          </cell>
          <cell r="E44">
            <v>359</v>
          </cell>
          <cell r="F44">
            <v>1147</v>
          </cell>
          <cell r="G44" t="str">
            <v>E-1MZ-273-D77-X00-Y10</v>
          </cell>
          <cell r="H44">
            <v>0.77</v>
          </cell>
          <cell r="J44">
            <v>394</v>
          </cell>
          <cell r="K44">
            <v>-35</v>
          </cell>
          <cell r="O44">
            <v>71.8</v>
          </cell>
          <cell r="P44">
            <v>145.39999999999986</v>
          </cell>
          <cell r="Q44">
            <v>18</v>
          </cell>
          <cell r="R44">
            <v>15.974930362116993</v>
          </cell>
          <cell r="U44">
            <v>127.8</v>
          </cell>
          <cell r="V44">
            <v>73.3</v>
          </cell>
          <cell r="W44">
            <v>-13</v>
          </cell>
        </row>
        <row r="45">
          <cell r="A45" t="str">
            <v>Майонез "Махеевъ" "С перепелиным яйцом" пакет Дой-пак с дозатором 50,5% жирн.380 г  ЭсПрод</v>
          </cell>
          <cell r="B45" t="str">
            <v>шт</v>
          </cell>
          <cell r="C45">
            <v>1280</v>
          </cell>
          <cell r="E45">
            <v>304</v>
          </cell>
          <cell r="F45">
            <v>873</v>
          </cell>
          <cell r="G45" t="str">
            <v>E-1MZ-273-D38-X00-Y20</v>
          </cell>
          <cell r="H45">
            <v>0.38</v>
          </cell>
          <cell r="J45">
            <v>304</v>
          </cell>
          <cell r="K45">
            <v>0</v>
          </cell>
          <cell r="O45">
            <v>60.8</v>
          </cell>
          <cell r="P45">
            <v>221.39999999999986</v>
          </cell>
          <cell r="Q45">
            <v>18</v>
          </cell>
          <cell r="R45">
            <v>14.358552631578949</v>
          </cell>
          <cell r="U45">
            <v>70.400000000000006</v>
          </cell>
          <cell r="V45">
            <v>50.52</v>
          </cell>
          <cell r="W45">
            <v>45.2</v>
          </cell>
        </row>
        <row r="46">
          <cell r="A46" t="str">
            <v>Майонез "Махеевъ" "С перепелиным яйцом" пакет Дой-пак с дозатором 67% жирн.190 г  ЭсПрод</v>
          </cell>
          <cell r="B46" t="str">
            <v>шт</v>
          </cell>
          <cell r="C46">
            <v>19</v>
          </cell>
          <cell r="D46">
            <v>640</v>
          </cell>
          <cell r="E46">
            <v>300</v>
          </cell>
          <cell r="F46">
            <v>359</v>
          </cell>
          <cell r="G46" t="str">
            <v>E-1MZ-274-D19-X00-Y20</v>
          </cell>
          <cell r="H46">
            <v>0.19</v>
          </cell>
          <cell r="J46">
            <v>375</v>
          </cell>
          <cell r="K46">
            <v>-75</v>
          </cell>
          <cell r="O46">
            <v>60</v>
          </cell>
          <cell r="P46">
            <v>721</v>
          </cell>
          <cell r="Q46">
            <v>18</v>
          </cell>
          <cell r="R46">
            <v>5.9833333333333334</v>
          </cell>
          <cell r="U46">
            <v>72.599999999999994</v>
          </cell>
          <cell r="V46">
            <v>41.54</v>
          </cell>
          <cell r="W46">
            <v>-4.2</v>
          </cell>
        </row>
        <row r="47">
          <cell r="A47" t="str">
            <v>Майонез "Махеевъ" "С перепелиным яйцом" пакет Дой-пак с дозатором 67% жирн.380 г  ЭсПрод</v>
          </cell>
          <cell r="B47" t="str">
            <v>шт</v>
          </cell>
          <cell r="C47">
            <v>833</v>
          </cell>
          <cell r="E47">
            <v>325</v>
          </cell>
          <cell r="F47">
            <v>426</v>
          </cell>
          <cell r="G47" t="str">
            <v>E-1MZ-274-D38-X00-Y20</v>
          </cell>
          <cell r="H47">
            <v>0.38</v>
          </cell>
          <cell r="J47">
            <v>341</v>
          </cell>
          <cell r="K47">
            <v>-16</v>
          </cell>
          <cell r="O47">
            <v>65</v>
          </cell>
          <cell r="P47">
            <v>744</v>
          </cell>
          <cell r="Q47">
            <v>18</v>
          </cell>
          <cell r="R47">
            <v>6.5538461538461537</v>
          </cell>
          <cell r="U47">
            <v>75</v>
          </cell>
          <cell r="V47">
            <v>43.22</v>
          </cell>
          <cell r="W47">
            <v>36.200000000000003</v>
          </cell>
        </row>
        <row r="48">
          <cell r="A48" t="str">
            <v>Майонез "Провансаль" ДОЙ-ПАК с дозатором 380 г (400 мл)  ЭсПрод</v>
          </cell>
          <cell r="B48" t="str">
            <v>шт</v>
          </cell>
          <cell r="D48">
            <v>960</v>
          </cell>
          <cell r="E48">
            <v>0</v>
          </cell>
          <cell r="F48">
            <v>960</v>
          </cell>
          <cell r="H48">
            <v>0.38</v>
          </cell>
          <cell r="J48">
            <v>63</v>
          </cell>
          <cell r="K48">
            <v>-63</v>
          </cell>
          <cell r="O48">
            <v>0</v>
          </cell>
          <cell r="Q48" t="e">
            <v>#DIV/0!</v>
          </cell>
          <cell r="R48" t="e">
            <v>#DIV/0!</v>
          </cell>
          <cell r="U48">
            <v>0</v>
          </cell>
          <cell r="V48">
            <v>0</v>
          </cell>
          <cell r="W48">
            <v>0</v>
          </cell>
        </row>
        <row r="49">
          <cell r="A49" t="str">
            <v>Майонез "Провансаль" ДОЙ-ПАК с дозатором 800 мл  ЭсПрод</v>
          </cell>
          <cell r="B49" t="str">
            <v>шт</v>
          </cell>
          <cell r="C49">
            <v>73</v>
          </cell>
          <cell r="D49">
            <v>480</v>
          </cell>
          <cell r="E49">
            <v>149</v>
          </cell>
          <cell r="F49">
            <v>393</v>
          </cell>
          <cell r="G49" t="str">
            <v>E-1MZ-268-D77-X00-Y10</v>
          </cell>
          <cell r="H49">
            <v>0.8</v>
          </cell>
          <cell r="J49">
            <v>150</v>
          </cell>
          <cell r="K49">
            <v>-1</v>
          </cell>
          <cell r="O49">
            <v>29.8</v>
          </cell>
          <cell r="P49">
            <v>143.39999999999998</v>
          </cell>
          <cell r="Q49">
            <v>18</v>
          </cell>
          <cell r="R49">
            <v>13.187919463087248</v>
          </cell>
          <cell r="U49">
            <v>22.8</v>
          </cell>
          <cell r="V49">
            <v>33.44</v>
          </cell>
          <cell r="W49">
            <v>11.8</v>
          </cell>
        </row>
        <row r="50">
          <cell r="A50" t="str">
            <v>Майонез Махеевъ " Оливковый" 50,5% жирн.ДОЙ-ПАК с дозатором 380 г  Эссен</v>
          </cell>
          <cell r="B50" t="str">
            <v>шт</v>
          </cell>
          <cell r="C50">
            <v>228</v>
          </cell>
          <cell r="E50">
            <v>110</v>
          </cell>
          <cell r="F50">
            <v>113</v>
          </cell>
          <cell r="G50" t="str">
            <v>E-1MZ-258-D38-X00-Y20</v>
          </cell>
          <cell r="H50">
            <v>0.38</v>
          </cell>
          <cell r="J50">
            <v>110</v>
          </cell>
          <cell r="K50">
            <v>0</v>
          </cell>
          <cell r="O50">
            <v>22</v>
          </cell>
          <cell r="P50">
            <v>283</v>
          </cell>
          <cell r="Q50">
            <v>18</v>
          </cell>
          <cell r="R50">
            <v>5.1363636363636367</v>
          </cell>
          <cell r="U50">
            <v>37.799999999999997</v>
          </cell>
          <cell r="V50">
            <v>12.36</v>
          </cell>
          <cell r="W50">
            <v>10.4</v>
          </cell>
        </row>
        <row r="51">
          <cell r="A51" t="str">
            <v>Майонезный соус Махеевъ "Тар-Тар" 25% ДП 200 г  ЭсПрод</v>
          </cell>
          <cell r="B51" t="str">
            <v>шт</v>
          </cell>
          <cell r="C51">
            <v>134</v>
          </cell>
          <cell r="E51">
            <v>24</v>
          </cell>
          <cell r="F51">
            <v>96</v>
          </cell>
          <cell r="G51" t="str">
            <v>E-2MC-533-D20-X00-Y20</v>
          </cell>
          <cell r="H51">
            <v>0.2</v>
          </cell>
          <cell r="J51">
            <v>24</v>
          </cell>
          <cell r="K51">
            <v>0</v>
          </cell>
          <cell r="O51">
            <v>4.8</v>
          </cell>
          <cell r="Q51">
            <v>20</v>
          </cell>
          <cell r="R51">
            <v>20</v>
          </cell>
          <cell r="U51">
            <v>13.6</v>
          </cell>
          <cell r="V51">
            <v>2.9</v>
          </cell>
          <cell r="W51">
            <v>3.6</v>
          </cell>
        </row>
        <row r="52">
          <cell r="A52" t="str">
            <v>Набор конфет TRUFFLE/ТРЮФЕЛЬ вал 4 кг  ЭсПрод</v>
          </cell>
          <cell r="B52" t="str">
            <v>кг</v>
          </cell>
          <cell r="C52">
            <v>40</v>
          </cell>
          <cell r="E52">
            <v>16</v>
          </cell>
          <cell r="F52">
            <v>24</v>
          </cell>
          <cell r="G52" t="str">
            <v>E-4KF-602-W40-X00-Y1</v>
          </cell>
          <cell r="H52">
            <v>1</v>
          </cell>
          <cell r="J52">
            <v>16</v>
          </cell>
          <cell r="K52">
            <v>0</v>
          </cell>
          <cell r="O52">
            <v>3.2</v>
          </cell>
          <cell r="P52">
            <v>33.6</v>
          </cell>
          <cell r="Q52">
            <v>18</v>
          </cell>
          <cell r="R52">
            <v>7.5</v>
          </cell>
          <cell r="U52">
            <v>5.6</v>
          </cell>
          <cell r="V52">
            <v>1.52</v>
          </cell>
          <cell r="W52">
            <v>6.4</v>
          </cell>
        </row>
        <row r="53">
          <cell r="A53" t="str">
            <v>Приправа пищевкусовая "Маринад Универсальный" Махеевъ ДОЙ-ПАК 300 г(16шт) ЭсПрод</v>
          </cell>
          <cell r="B53" t="str">
            <v>шт</v>
          </cell>
          <cell r="C53">
            <v>119</v>
          </cell>
          <cell r="E53">
            <v>16</v>
          </cell>
          <cell r="F53">
            <v>103</v>
          </cell>
          <cell r="G53" t="str">
            <v>E-3PP-464-D30-X00-Y16</v>
          </cell>
          <cell r="H53">
            <v>0.3</v>
          </cell>
          <cell r="J53">
            <v>16</v>
          </cell>
          <cell r="K53">
            <v>0</v>
          </cell>
          <cell r="O53">
            <v>3.2</v>
          </cell>
          <cell r="Q53">
            <v>32.1875</v>
          </cell>
          <cell r="R53">
            <v>32.1875</v>
          </cell>
          <cell r="U53">
            <v>13</v>
          </cell>
          <cell r="V53">
            <v>2.74</v>
          </cell>
          <cell r="W53">
            <v>-4</v>
          </cell>
        </row>
        <row r="54">
          <cell r="A54" t="str">
            <v>Снэки "Трубочки хрустящие со вкусом сгущенного молока" 400 г (3)  ЭсПрод</v>
          </cell>
          <cell r="B54" t="str">
            <v>шт</v>
          </cell>
          <cell r="C54">
            <v>3</v>
          </cell>
          <cell r="E54">
            <v>0</v>
          </cell>
          <cell r="F54">
            <v>3</v>
          </cell>
          <cell r="G54" t="str">
            <v>E-2SN-208-G40-X00-Y9</v>
          </cell>
          <cell r="H54">
            <v>0.4</v>
          </cell>
          <cell r="J54">
            <v>4</v>
          </cell>
          <cell r="K54">
            <v>-4</v>
          </cell>
          <cell r="O54">
            <v>0</v>
          </cell>
          <cell r="Q54" t="e">
            <v>#DIV/0!</v>
          </cell>
          <cell r="R54" t="e">
            <v>#DIV/0!</v>
          </cell>
          <cell r="U54">
            <v>1.4</v>
          </cell>
          <cell r="V54">
            <v>1.08</v>
          </cell>
          <cell r="W54">
            <v>-0.6</v>
          </cell>
        </row>
        <row r="55">
          <cell r="A55" t="str">
            <v>Соус деликатесный Махеевъ "Барбекю" ДОЙ-ПАК с дозатором 230 г (16 шт)  ЭсПрод</v>
          </cell>
          <cell r="B55" t="str">
            <v>шт</v>
          </cell>
          <cell r="C55">
            <v>147</v>
          </cell>
          <cell r="E55">
            <v>22</v>
          </cell>
          <cell r="F55">
            <v>112</v>
          </cell>
          <cell r="G55" t="str">
            <v>E-3SD-232-D23-X00-Y16</v>
          </cell>
          <cell r="H55">
            <v>0.23</v>
          </cell>
          <cell r="J55">
            <v>22</v>
          </cell>
          <cell r="K55">
            <v>0</v>
          </cell>
          <cell r="O55">
            <v>4.4000000000000004</v>
          </cell>
          <cell r="Q55">
            <v>25.454545454545453</v>
          </cell>
          <cell r="R55">
            <v>25.454545454545453</v>
          </cell>
          <cell r="U55">
            <v>15.4</v>
          </cell>
          <cell r="V55">
            <v>2.62</v>
          </cell>
          <cell r="W55">
            <v>4.4000000000000004</v>
          </cell>
        </row>
        <row r="56">
          <cell r="A56" t="str">
            <v>Томатная паста Махеевъ " Домашняя" пакет 140 г   ЭсПрод</v>
          </cell>
          <cell r="B56" t="str">
            <v>шт</v>
          </cell>
          <cell r="C56">
            <v>221</v>
          </cell>
          <cell r="E56">
            <v>61</v>
          </cell>
          <cell r="F56">
            <v>160</v>
          </cell>
          <cell r="G56" t="str">
            <v>E-1TP-225-D14-X00-Y18</v>
          </cell>
          <cell r="H56">
            <v>0.14000000000000001</v>
          </cell>
          <cell r="J56">
            <v>55</v>
          </cell>
          <cell r="K56">
            <v>6</v>
          </cell>
          <cell r="O56">
            <v>12.2</v>
          </cell>
          <cell r="P56">
            <v>59.599999999999994</v>
          </cell>
          <cell r="Q56">
            <v>18</v>
          </cell>
          <cell r="R56">
            <v>13.114754098360656</v>
          </cell>
          <cell r="U56">
            <v>39.200000000000003</v>
          </cell>
          <cell r="V56">
            <v>8.4600000000000009</v>
          </cell>
          <cell r="W56">
            <v>-3.6</v>
          </cell>
        </row>
        <row r="57">
          <cell r="A57" t="str">
            <v>Фрукты протертые с сахаром Махеевъ "Лимон протертый с сахаром и Апельсин" ДОЙ-ПАК с доз 300г ЭсПрод</v>
          </cell>
          <cell r="B57" t="str">
            <v>шт</v>
          </cell>
          <cell r="C57">
            <v>31</v>
          </cell>
          <cell r="E57">
            <v>0</v>
          </cell>
          <cell r="F57">
            <v>31</v>
          </cell>
          <cell r="H57">
            <v>0.3</v>
          </cell>
          <cell r="J57">
            <v>0</v>
          </cell>
          <cell r="K57">
            <v>0</v>
          </cell>
          <cell r="O57">
            <v>0</v>
          </cell>
          <cell r="Q57" t="e">
            <v>#DIV/0!</v>
          </cell>
          <cell r="R57" t="e">
            <v>#DIV/0!</v>
          </cell>
          <cell r="U57">
            <v>1</v>
          </cell>
          <cell r="V57">
            <v>0.2</v>
          </cell>
          <cell r="W57">
            <v>0</v>
          </cell>
        </row>
        <row r="58">
          <cell r="A58" t="str">
            <v>Хрен закуска "Столовый" Махеевъ с/банка ТВИСТ 190 г  ЭсПрод</v>
          </cell>
          <cell r="B58" t="str">
            <v>шт</v>
          </cell>
          <cell r="C58">
            <v>292</v>
          </cell>
          <cell r="E58">
            <v>3</v>
          </cell>
          <cell r="F58">
            <v>289</v>
          </cell>
          <cell r="G58" t="str">
            <v>E-1XZ-206-B19-X00-Y12</v>
          </cell>
          <cell r="H58">
            <v>0.19</v>
          </cell>
          <cell r="J58">
            <v>3</v>
          </cell>
          <cell r="K58">
            <v>0</v>
          </cell>
          <cell r="O58">
            <v>0.6</v>
          </cell>
          <cell r="Q58">
            <v>481.66666666666669</v>
          </cell>
          <cell r="R58">
            <v>481.66666666666669</v>
          </cell>
          <cell r="U58">
            <v>5.8</v>
          </cell>
          <cell r="V58">
            <v>3.42</v>
          </cell>
          <cell r="W58">
            <v>-1.4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B2" t="str">
            <v>Период отчета: 02.05.2025 - 08.05.2025</v>
          </cell>
        </row>
        <row r="3">
          <cell r="A3" t="str">
            <v>Отбор:</v>
          </cell>
          <cell r="B3" t="str">
            <v>Номенклатура В группе из списка "Эссен Продакшн АГ АО"</v>
          </cell>
        </row>
        <row r="5">
          <cell r="A5" t="str">
            <v>Документ.Склад</v>
          </cell>
          <cell r="B5" t="str">
            <v>по заказам</v>
          </cell>
        </row>
        <row r="6">
          <cell r="A6" t="str">
            <v>Номенклатура</v>
          </cell>
          <cell r="B6" t="str">
            <v>Заказано</v>
          </cell>
        </row>
        <row r="7">
          <cell r="A7" t="str">
            <v>Склад БЕРДЯНСК</v>
          </cell>
          <cell r="B7">
            <v>5180</v>
          </cell>
        </row>
        <row r="8">
          <cell r="A8" t="str">
            <v>Эссен Продакшн АГ АО</v>
          </cell>
          <cell r="B8">
            <v>5180</v>
          </cell>
        </row>
        <row r="9">
          <cell r="A9" t="str">
            <v>Эссен Продакшн (КГ)</v>
          </cell>
          <cell r="B9">
            <v>78</v>
          </cell>
        </row>
        <row r="10">
          <cell r="A10" t="str">
            <v>ДаЁжъ Конфеты с карамелью, арахисом и криспи ВЕС вал 1,5 кг  ЭсПрод</v>
          </cell>
          <cell r="B10">
            <v>1.5</v>
          </cell>
        </row>
        <row r="11">
          <cell r="A11" t="str">
            <v>ДаЁжъ® Конфеты Вкус пломбира вал 1,5 кг  ЭсПрод</v>
          </cell>
          <cell r="B11">
            <v>7.5</v>
          </cell>
        </row>
        <row r="12">
          <cell r="A12" t="str">
            <v>Конфеты "35" со вкусом шоколада ВЕС 1,5 кг  ЭсПрод</v>
          </cell>
          <cell r="B12">
            <v>37.5</v>
          </cell>
        </row>
        <row r="13">
          <cell r="A13" t="str">
            <v>Конфеты "35" со сливочной начинкой ВЕС 1,5 кг  ЭсПрод</v>
          </cell>
          <cell r="B13">
            <v>19.5</v>
          </cell>
        </row>
        <row r="14">
          <cell r="A14" t="str">
            <v>Конфеты Arami с кокосовой стружкой вал 2 кг  ЭсПрод</v>
          </cell>
          <cell r="B14">
            <v>12</v>
          </cell>
        </row>
        <row r="15">
          <cell r="A15" t="str">
            <v>Вафли декорированные "Вертушки-Веснушки" со вкусом вареной сгущенки 400 г  ЭсПрод</v>
          </cell>
          <cell r="B15">
            <v>4</v>
          </cell>
        </row>
        <row r="16">
          <cell r="A16" t="str">
            <v>Горчица "Махеевъ" пакет дой-пак, Зернистая 140 г  ЭсПрод</v>
          </cell>
          <cell r="B16">
            <v>71</v>
          </cell>
        </row>
        <row r="17">
          <cell r="A17" t="str">
            <v>Горчица готовая "Зернистая" Махеевъ с/банка ТВИСТ 190 г  ЭсПрод</v>
          </cell>
          <cell r="B17">
            <v>21</v>
          </cell>
        </row>
        <row r="18">
          <cell r="A18" t="str">
            <v>Горчица готовая "Русская" Махеевъ ДОЙ-ПАК с дозатором 140 г  ЭсПрод</v>
          </cell>
          <cell r="B18">
            <v>323</v>
          </cell>
        </row>
        <row r="19">
          <cell r="A19" t="str">
            <v>Горчица готовая "Русская" Махеевъ с/банка ТВИСТ 190 г  ЭсПрод</v>
          </cell>
          <cell r="B19">
            <v>89</v>
          </cell>
        </row>
        <row r="20">
          <cell r="A20" t="str">
            <v>ДаЁжъ Конфеты с карамелью, арахисом и криспи вал 1,5 кг  ЭсПрод</v>
          </cell>
          <cell r="B20">
            <v>2</v>
          </cell>
        </row>
        <row r="21">
          <cell r="A21" t="str">
            <v>Кетчуп  Махеевъ "Болгарский" пакет ДОЙ-ПАК с дозатором 300 г  ЭсПрод</v>
          </cell>
          <cell r="B21">
            <v>43</v>
          </cell>
        </row>
        <row r="22">
          <cell r="A22" t="str">
            <v>Кетчуп  Махеевъ "Для Гриля и Шашлыка" ДОЙ-ПАК с дозатором 260 г  ЭсПрод</v>
          </cell>
          <cell r="B22">
            <v>153</v>
          </cell>
        </row>
        <row r="23">
          <cell r="A23" t="str">
            <v>Кетчуп "Томатный" пакет Дой-пак с дозатором 300 г  ЭсПрод</v>
          </cell>
          <cell r="B23">
            <v>253</v>
          </cell>
        </row>
        <row r="24">
          <cell r="A24" t="str">
            <v>Кетчуп "Томатный" пакет Дой-пак с дозатором 500 г   ЭсПрод</v>
          </cell>
          <cell r="B24">
            <v>6</v>
          </cell>
        </row>
        <row r="25">
          <cell r="A25" t="str">
            <v>Кетчуп "Чили" пакет Дой-пак с дозатором 300 г  ЭсПрод</v>
          </cell>
          <cell r="B25">
            <v>251</v>
          </cell>
        </row>
        <row r="26">
          <cell r="A26" t="str">
            <v>Кетчуп "Шашлычный" пакет Дой-пак с дозатором 300 г  ЭсПрод</v>
          </cell>
          <cell r="B26">
            <v>464</v>
          </cell>
        </row>
        <row r="27">
          <cell r="A27" t="str">
            <v>Кетчуп "Шашлычный" пакет Дой-пак с дозатором 500 г   ЭсПрод</v>
          </cell>
          <cell r="B27">
            <v>88</v>
          </cell>
        </row>
        <row r="28">
          <cell r="A28" t="str">
            <v>Кетчуп Махеевъ "Лечо" пакет ДОЙ-ПАК с дозатором 300 г  ЭсПрод</v>
          </cell>
          <cell r="B28">
            <v>77</v>
          </cell>
        </row>
        <row r="29">
          <cell r="A29" t="str">
            <v>Кетчуп первой категории "Острый Томатный" пакет ДОЙ-ПАК с дозатором 300 г     ЭсПрод</v>
          </cell>
          <cell r="B29">
            <v>7</v>
          </cell>
        </row>
        <row r="30">
          <cell r="A30" t="str">
            <v>Конфеты TRUFFLE CLASSIC/ТРЮФЕЛЬ КЛАССИЧЕСКИЙ Пакет 500 г  ЭсПрод</v>
          </cell>
          <cell r="B30">
            <v>13</v>
          </cell>
        </row>
        <row r="31">
          <cell r="A31" t="str">
            <v>Конфеты TRUFFLE MILK/ТРЮФЕЛЬ МОЛОЧНЫЙ Пакет 500 г ЭсПрод</v>
          </cell>
          <cell r="B31">
            <v>11</v>
          </cell>
        </row>
        <row r="32">
          <cell r="A32" t="str">
            <v>Майонез "Махеевъ" "Оливковый" пакет Дой-пак с дозатором 50,5% жирн. 770 г  ЭсПрод</v>
          </cell>
          <cell r="B32">
            <v>54</v>
          </cell>
        </row>
        <row r="33">
          <cell r="A33" t="str">
            <v>Майонез "Махеевъ" "Оливковый" пакет Дой-пак с дозатором 67% жирн. 380 г   ЭсПрод</v>
          </cell>
          <cell r="B33">
            <v>114</v>
          </cell>
        </row>
        <row r="34">
          <cell r="A34" t="str">
            <v>Майонез "Махеевъ" "Провансаль" (белый) пакет Дой-пак с дозатором 50,5% жирн. 190 г  ЭсПрод</v>
          </cell>
          <cell r="B34">
            <v>264</v>
          </cell>
        </row>
        <row r="35">
          <cell r="A35" t="str">
            <v>Майонез "Махеевъ" "Провансаль" (белый) пакет Дой-пак с дозатором 50,5% жирн. 380 г  ЭсПрод</v>
          </cell>
          <cell r="B35">
            <v>226</v>
          </cell>
        </row>
        <row r="36">
          <cell r="A36" t="str">
            <v>Майонез "Махеевъ" "Провансаль" (классика) пакет Дой-пак с дозатором 50,5% жирн. 190 г  ЭсПрод</v>
          </cell>
          <cell r="B36">
            <v>155</v>
          </cell>
        </row>
        <row r="37">
          <cell r="A37" t="str">
            <v>Майонез "Махеевъ" "Провансаль" (классика) пакет Дой-пак с дозатором 50,5% жирн. 380 г   ЭсПрод</v>
          </cell>
          <cell r="B37">
            <v>48</v>
          </cell>
        </row>
        <row r="38">
          <cell r="A38" t="str">
            <v>Майонез "Махеевъ" "Провансаль" (классика) пакет Дой-пак с дозатором 50,5% жирн. 770 г  ЭсПрод</v>
          </cell>
          <cell r="B38">
            <v>497</v>
          </cell>
        </row>
        <row r="39">
          <cell r="A39" t="str">
            <v>Майонез "Махеевъ" "Провансаль" (классика) пакет Дой-пак с дозатором 67% жирн. 190 г  ЭсПрод</v>
          </cell>
          <cell r="B39">
            <v>148</v>
          </cell>
        </row>
        <row r="40">
          <cell r="A40" t="str">
            <v>Майонез "Махеевъ" "С перепелиным яйцом" пакет Дой-пак с дозатором 50,5% жирн. 770 г   ЭсПрод</v>
          </cell>
          <cell r="B40">
            <v>325</v>
          </cell>
        </row>
        <row r="41">
          <cell r="A41" t="str">
            <v>Майонез "Махеевъ" "С перепелиным яйцом" пакет Дой-пак с дозатором 50,5% жирн.380 г  ЭсПрод</v>
          </cell>
          <cell r="B41">
            <v>303</v>
          </cell>
        </row>
        <row r="42">
          <cell r="A42" t="str">
            <v>Майонез "Махеевъ" "С перепелиным яйцом" пакет Дой-пак с дозатором 67% жирн.190 г  ЭсПрод</v>
          </cell>
          <cell r="B42">
            <v>330</v>
          </cell>
        </row>
        <row r="43">
          <cell r="A43" t="str">
            <v>Майонез "Махеевъ" "С перепелиным яйцом" пакет Дой-пак с дозатором 67% жирн.380 г  ЭсПрод</v>
          </cell>
          <cell r="B43">
            <v>277</v>
          </cell>
        </row>
        <row r="44">
          <cell r="A44" t="str">
            <v>Майонез "Провансаль" ДОЙ-ПАК с дозатором 380 г (400 мл)  ЭсПрод</v>
          </cell>
          <cell r="B44">
            <v>64</v>
          </cell>
        </row>
        <row r="45">
          <cell r="A45" t="str">
            <v>Майонез "Провансаль" ДОЙ-ПАК с дозатором 800 мл  ЭсПрод</v>
          </cell>
          <cell r="B45">
            <v>225</v>
          </cell>
        </row>
        <row r="46">
          <cell r="A46" t="str">
            <v>Майонез Махеевъ " Оливковый" 50,5% жирн.ДОЙ-ПАК с дозатором 380 г  Эссен</v>
          </cell>
          <cell r="B46">
            <v>122</v>
          </cell>
        </row>
        <row r="47">
          <cell r="A47" t="str">
            <v>Майонезный соус Махеевъ "Тар-Тар" 25% ДП 200 г  ЭсПрод</v>
          </cell>
          <cell r="B47">
            <v>23</v>
          </cell>
        </row>
        <row r="48">
          <cell r="A48" t="str">
            <v>Приправа пищевкусовая "Маринад Универсальный" Махеевъ ДОЙ-ПАК 300 г(16шт) ЭсПрод</v>
          </cell>
          <cell r="B48">
            <v>3</v>
          </cell>
        </row>
        <row r="49">
          <cell r="A49" t="str">
            <v>Снэки "Трубочки хрустящие со вкусом сгущенного молока" 400 г (3)  ЭсПрод</v>
          </cell>
          <cell r="B49">
            <v>2</v>
          </cell>
        </row>
        <row r="50">
          <cell r="A50" t="str">
            <v>Соус деликатесный Махеевъ "Барбекю" ДОЙ-ПАК с дозатором 230 г (16 шт)  ЭсПрод</v>
          </cell>
          <cell r="B50">
            <v>8</v>
          </cell>
        </row>
        <row r="51">
          <cell r="A51" t="str">
            <v>Томатная паста Махеевъ " Домашняя" пакет 140 г   ЭсПрод</v>
          </cell>
          <cell r="B51">
            <v>23</v>
          </cell>
        </row>
        <row r="52">
          <cell r="A52" t="str">
            <v>Хрен закуска "Столовый" Махеевъ с/банка ТВИСТ 190 г  ЭсПрод</v>
          </cell>
          <cell r="B52">
            <v>15</v>
          </cell>
        </row>
        <row r="53">
          <cell r="A53" t="str">
            <v>Итого</v>
          </cell>
          <cell r="B53">
            <v>13919.5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 refreshError="1">
        <row r="2">
          <cell r="A2" t="str">
            <v>Ведомость по товарам на складах</v>
          </cell>
        </row>
        <row r="4">
          <cell r="A4" t="str">
            <v>Параметры:</v>
          </cell>
          <cell r="B4" t="str">
            <v>Период: 24.04.2025 - 01.05.2025</v>
          </cell>
        </row>
        <row r="5">
          <cell r="B5" t="str">
            <v>Количество товаров: В единицах хранения</v>
          </cell>
        </row>
        <row r="6">
          <cell r="A6" t="str">
            <v>Отбор:</v>
          </cell>
          <cell r="B6" t="str">
            <v>Склад В списке "3 БАКАЛЕЯ Мелитополь; 1 КОЛБАСНЫЕ ИЗДЕЛИЯ Мелит...; 2 ЗПФ Мелитополь" И
Номенклатура В группе из списка "Эссен Продакшн АГ АО"</v>
          </cell>
        </row>
        <row r="8">
          <cell r="A8" t="str">
            <v>Номенклатура</v>
          </cell>
          <cell r="B8" t="str">
            <v>Ед. изм.</v>
          </cell>
          <cell r="C8" t="str">
            <v>Количество</v>
          </cell>
          <cell r="G8" t="str">
            <v>метка</v>
          </cell>
        </row>
        <row r="9">
          <cell r="C9" t="str">
            <v>Начальный остаток</v>
          </cell>
          <cell r="D9" t="str">
            <v>Приход</v>
          </cell>
          <cell r="E9" t="str">
            <v>Расход</v>
          </cell>
          <cell r="F9" t="str">
            <v>Конечный остаток</v>
          </cell>
        </row>
        <row r="10">
          <cell r="E10">
            <v>4792</v>
          </cell>
          <cell r="F10">
            <v>34605.5</v>
          </cell>
        </row>
        <row r="11">
          <cell r="A11" t="str">
            <v>Вафли декорированные "Вертушки-Веснушки" со вкусом вареной сгущенки 400 г  ЭсПрод</v>
          </cell>
          <cell r="B11" t="str">
            <v>шт</v>
          </cell>
          <cell r="C11">
            <v>32</v>
          </cell>
          <cell r="D11">
            <v>72</v>
          </cell>
          <cell r="E11">
            <v>9</v>
          </cell>
          <cell r="F11">
            <v>93</v>
          </cell>
          <cell r="G11" t="str">
            <v>E-1BA-150-G40-X00-Y9</v>
          </cell>
        </row>
        <row r="12">
          <cell r="A12" t="str">
            <v>Вафли декорированные "Вертушки-Веснушки" со вкусом шоколада 400 г  ЭсПрод</v>
          </cell>
          <cell r="B12" t="str">
            <v>шт</v>
          </cell>
          <cell r="C12">
            <v>25</v>
          </cell>
          <cell r="D12">
            <v>72</v>
          </cell>
          <cell r="E12">
            <v>11</v>
          </cell>
          <cell r="F12">
            <v>84</v>
          </cell>
          <cell r="G12" t="str">
            <v>E-1BA-152-G40-X00-Y9</v>
          </cell>
        </row>
        <row r="13">
          <cell r="A13" t="str">
            <v>Горчица "Махеевъ" пакет дой-пак, Зернистая 140 г  ЭсПрод</v>
          </cell>
          <cell r="B13" t="str">
            <v>шт</v>
          </cell>
          <cell r="C13">
            <v>115</v>
          </cell>
          <cell r="D13">
            <v>378</v>
          </cell>
          <cell r="E13">
            <v>41</v>
          </cell>
          <cell r="F13">
            <v>452</v>
          </cell>
          <cell r="G13" t="str">
            <v>E-1GO-163-D14-X00-Y18</v>
          </cell>
        </row>
        <row r="14">
          <cell r="A14" t="str">
            <v>Горчица готовая "Зернистая" Махеевъ с/банка ТВИСТ 190 г  ЭсПрод</v>
          </cell>
          <cell r="B14" t="str">
            <v>шт</v>
          </cell>
          <cell r="C14">
            <v>593</v>
          </cell>
          <cell r="D14">
            <v>1</v>
          </cell>
          <cell r="E14">
            <v>73</v>
          </cell>
          <cell r="F14">
            <v>507</v>
          </cell>
          <cell r="G14" t="str">
            <v>E-1GO-163-B19-X00-Y12</v>
          </cell>
        </row>
        <row r="15">
          <cell r="A15" t="str">
            <v>Горчица готовая "Русская" Махеевъ ДОЙ-ПАК с дозатором 140 г  ЭсПрод</v>
          </cell>
          <cell r="B15" t="str">
            <v>шт</v>
          </cell>
          <cell r="C15">
            <v>716</v>
          </cell>
          <cell r="D15">
            <v>757</v>
          </cell>
          <cell r="E15">
            <v>386</v>
          </cell>
          <cell r="F15">
            <v>1072</v>
          </cell>
          <cell r="G15" t="str">
            <v>E-1GO-205-D14-X00-Y18</v>
          </cell>
        </row>
        <row r="16">
          <cell r="A16" t="str">
            <v>Горчица готовая "Русская" Махеевъ с/банка ТВИСТ 190 г  ЭсПрод</v>
          </cell>
          <cell r="B16" t="str">
            <v>шт</v>
          </cell>
          <cell r="C16">
            <v>1134</v>
          </cell>
          <cell r="E16">
            <v>339</v>
          </cell>
          <cell r="F16">
            <v>773</v>
          </cell>
          <cell r="G16" t="str">
            <v>E-1GO-205-B19-X00-Y12</v>
          </cell>
        </row>
        <row r="17">
          <cell r="A17" t="str">
            <v>Горчица готовая "Русская" Махеевъ туба 100 г  ЭсПрод</v>
          </cell>
          <cell r="B17" t="str">
            <v>шт</v>
          </cell>
          <cell r="C17">
            <v>1486</v>
          </cell>
          <cell r="E17">
            <v>69</v>
          </cell>
          <cell r="F17">
            <v>1408</v>
          </cell>
          <cell r="G17" t="str">
            <v>E-1GO-205-T10-X00-Y15</v>
          </cell>
        </row>
        <row r="18">
          <cell r="A18" t="str">
            <v>ДаЁжъ Конфеты с карамелью, арахисом и криспи ВЕС вал 1,5 кг  ЭсПрод</v>
          </cell>
          <cell r="B18" t="str">
            <v>кг</v>
          </cell>
          <cell r="C18">
            <v>22.5</v>
          </cell>
          <cell r="D18">
            <v>48</v>
          </cell>
          <cell r="E18">
            <v>13.5</v>
          </cell>
          <cell r="F18">
            <v>54</v>
          </cell>
          <cell r="G18" t="str">
            <v>E-4KF-345-W15-X00-Y1</v>
          </cell>
        </row>
        <row r="19">
          <cell r="A19" t="str">
            <v>ДаЁжъ® Конфеты Вкус пломбира вал 1,5 кг  ЭсПрод</v>
          </cell>
          <cell r="B19" t="str">
            <v>кг</v>
          </cell>
          <cell r="D19">
            <v>120</v>
          </cell>
          <cell r="E19">
            <v>57</v>
          </cell>
          <cell r="F19">
            <v>63</v>
          </cell>
          <cell r="G19" t="str">
            <v>E-4KF-603-W15-X00-Y1</v>
          </cell>
        </row>
        <row r="20">
          <cell r="A20" t="str">
            <v>Джем "Клубничный" Махеевъ ДОЙ-ПАК с дозатором 300 г (16 шт)  ЭсПрод</v>
          </cell>
          <cell r="B20" t="str">
            <v>шт</v>
          </cell>
          <cell r="C20">
            <v>138</v>
          </cell>
          <cell r="E20">
            <v>5</v>
          </cell>
          <cell r="F20">
            <v>133</v>
          </cell>
          <cell r="G20" t="str">
            <v>E-1DZ-244-D30-X00-Y16</v>
          </cell>
        </row>
        <row r="21">
          <cell r="A21" t="str">
            <v>Джем "Лимонный" Махеевъ ДОЙ-ПАК с дозатором 300 г (16шт) ЭсПрод</v>
          </cell>
          <cell r="B21" t="str">
            <v>шт</v>
          </cell>
          <cell r="C21">
            <v>198</v>
          </cell>
          <cell r="E21">
            <v>1</v>
          </cell>
          <cell r="F21">
            <v>197</v>
          </cell>
          <cell r="G21" t="str">
            <v>E-1DZ-251-D30-X00-Y16</v>
          </cell>
        </row>
        <row r="22">
          <cell r="A22" t="str">
            <v>Джем "Персик и Манго" Махеевъ ДОЙ-ПАК с дозатором 300 г (16 шт)  ЭсПрод</v>
          </cell>
          <cell r="B22" t="str">
            <v>шт</v>
          </cell>
          <cell r="C22">
            <v>98</v>
          </cell>
          <cell r="E22">
            <v>4</v>
          </cell>
          <cell r="F22">
            <v>94</v>
          </cell>
          <cell r="G22" t="str">
            <v>E-1DZ-260-D30-X00-Y16</v>
          </cell>
        </row>
        <row r="23">
          <cell r="A23" t="str">
            <v>Кетчуп  Махеевъ "Болгарский" пакет ДОЙ-ПАК с дозатором 300 г  ЭсПрод</v>
          </cell>
          <cell r="B23" t="str">
            <v>шт</v>
          </cell>
          <cell r="D23">
            <v>512</v>
          </cell>
          <cell r="E23">
            <v>12</v>
          </cell>
          <cell r="F23">
            <v>500</v>
          </cell>
        </row>
        <row r="24">
          <cell r="A24" t="str">
            <v>Кетчуп  Махеевъ "Для Гриля и Шашлыка" ДОЙ-ПАК с дозатором 260 г  ЭсПрод</v>
          </cell>
          <cell r="B24" t="str">
            <v>шт</v>
          </cell>
          <cell r="D24">
            <v>768</v>
          </cell>
          <cell r="E24">
            <v>91</v>
          </cell>
          <cell r="F24">
            <v>677</v>
          </cell>
        </row>
        <row r="25">
          <cell r="A25" t="str">
            <v>Кетчуп "Томатный" пакет Дой-пак с дозатором 300 г  ЭсПрод</v>
          </cell>
          <cell r="B25" t="str">
            <v>шт</v>
          </cell>
          <cell r="C25">
            <v>-5</v>
          </cell>
          <cell r="D25">
            <v>1310</v>
          </cell>
          <cell r="E25">
            <v>48</v>
          </cell>
          <cell r="F25">
            <v>1257</v>
          </cell>
          <cell r="G25" t="str">
            <v>E-1KH-284-D30-X00-Y16</v>
          </cell>
        </row>
        <row r="26">
          <cell r="A26" t="str">
            <v>Кетчуп "Томатный" пакет Дой-пак с дозатором 500 г   ЭсПрод</v>
          </cell>
          <cell r="B26" t="str">
            <v>шт</v>
          </cell>
          <cell r="D26">
            <v>640</v>
          </cell>
          <cell r="E26">
            <v>25</v>
          </cell>
          <cell r="F26">
            <v>615</v>
          </cell>
        </row>
        <row r="27">
          <cell r="A27" t="str">
            <v>Кетчуп "Чили" пакет Дой-пак с дозатором 300 г  ЭсПрод</v>
          </cell>
          <cell r="B27" t="str">
            <v>шт</v>
          </cell>
          <cell r="C27">
            <v>17</v>
          </cell>
          <cell r="D27">
            <v>1280</v>
          </cell>
          <cell r="E27">
            <v>95</v>
          </cell>
          <cell r="F27">
            <v>1187</v>
          </cell>
          <cell r="G27" t="str">
            <v>E-1KH-291-D30-X00-Y16</v>
          </cell>
        </row>
        <row r="28">
          <cell r="A28" t="str">
            <v>Кетчуп "Шашлычный" пакет Дой-пак с дозатором 300 г  ЭсПрод</v>
          </cell>
          <cell r="B28" t="str">
            <v>шт</v>
          </cell>
          <cell r="C28">
            <v>4</v>
          </cell>
          <cell r="D28">
            <v>1536</v>
          </cell>
          <cell r="E28">
            <v>145</v>
          </cell>
          <cell r="F28">
            <v>1391</v>
          </cell>
          <cell r="G28" t="str">
            <v>E-1KH-295-D30-X00-Y16</v>
          </cell>
        </row>
        <row r="29">
          <cell r="A29" t="str">
            <v>Кетчуп "Шашлычный" пакет Дой-пак с дозатором 500 г   ЭсПрод</v>
          </cell>
          <cell r="B29" t="str">
            <v>шт</v>
          </cell>
          <cell r="C29">
            <v>7</v>
          </cell>
          <cell r="D29">
            <v>1440</v>
          </cell>
          <cell r="E29">
            <v>111</v>
          </cell>
          <cell r="F29">
            <v>1329</v>
          </cell>
          <cell r="G29" t="str">
            <v>E-1KH-295-D50-X00-Y10</v>
          </cell>
        </row>
        <row r="30">
          <cell r="A30" t="str">
            <v>Кетчуп Махеевъ "Лечо" пакет ДОЙ-ПАК с дозатором 300 г  ЭсПрод</v>
          </cell>
          <cell r="B30" t="str">
            <v>шт</v>
          </cell>
          <cell r="C30">
            <v>388</v>
          </cell>
          <cell r="D30">
            <v>512</v>
          </cell>
          <cell r="E30">
            <v>134</v>
          </cell>
          <cell r="F30">
            <v>746</v>
          </cell>
          <cell r="G30" t="str">
            <v>E-1KH-249-D30-X00-Y16</v>
          </cell>
        </row>
        <row r="31">
          <cell r="A31" t="str">
            <v>Кетчуп Махеевъ "Татарский" пакет ДОЙ-ПАК с дозатором 300г  ЭсПрод</v>
          </cell>
          <cell r="B31" t="str">
            <v>шт</v>
          </cell>
          <cell r="C31">
            <v>298</v>
          </cell>
          <cell r="D31">
            <v>256</v>
          </cell>
          <cell r="E31">
            <v>137</v>
          </cell>
          <cell r="F31">
            <v>386</v>
          </cell>
          <cell r="G31" t="str">
            <v>E-1KH-281-D30-X00-Y16</v>
          </cell>
        </row>
        <row r="32">
          <cell r="A32" t="str">
            <v>Кетчуп первой категории Махеевъ "Томатный" пакет 10 г  ЭсПрод</v>
          </cell>
          <cell r="B32" t="str">
            <v>шт</v>
          </cell>
          <cell r="C32">
            <v>2220</v>
          </cell>
          <cell r="E32">
            <v>0</v>
          </cell>
          <cell r="F32">
            <v>2220</v>
          </cell>
          <cell r="G32" t="str">
            <v>E-1KH-284-P01-X00-Y52</v>
          </cell>
        </row>
        <row r="33">
          <cell r="A33" t="str">
            <v>Конфеты "35" со вкусом шоколада ВЕС 1,5 кг  ЭсПрод</v>
          </cell>
          <cell r="B33" t="str">
            <v>кг</v>
          </cell>
          <cell r="D33">
            <v>216</v>
          </cell>
          <cell r="E33">
            <v>99</v>
          </cell>
          <cell r="F33">
            <v>117</v>
          </cell>
        </row>
        <row r="34">
          <cell r="A34" t="str">
            <v>Конфеты "35" со сливочной начинкой ВЕС 1,5 кг  ЭсПрод</v>
          </cell>
          <cell r="B34" t="str">
            <v>кг</v>
          </cell>
          <cell r="C34">
            <v>10.5</v>
          </cell>
          <cell r="D34">
            <v>216</v>
          </cell>
          <cell r="E34">
            <v>106.5</v>
          </cell>
          <cell r="F34">
            <v>109.5</v>
          </cell>
          <cell r="G34" t="str">
            <v>E-4KF-111-W15-X00-Y1</v>
          </cell>
        </row>
        <row r="35">
          <cell r="A35" t="str">
            <v>Конфеты "TRUFFLE CLASSIC" пакет 1 кг  ЭсПрод</v>
          </cell>
          <cell r="B35" t="str">
            <v>шт</v>
          </cell>
          <cell r="C35">
            <v>2</v>
          </cell>
          <cell r="E35">
            <v>0</v>
          </cell>
        </row>
        <row r="36">
          <cell r="A36" t="str">
            <v>Конфеты "TRUFFLE MILK" пакет 1 кг  ЭсПрод</v>
          </cell>
          <cell r="B36" t="str">
            <v>шт</v>
          </cell>
          <cell r="C36">
            <v>5</v>
          </cell>
          <cell r="E36">
            <v>0</v>
          </cell>
        </row>
        <row r="37">
          <cell r="A37" t="str">
            <v>Конфеты Arami с кокосовой стружкой вал 2 кг  ЭсПрод</v>
          </cell>
          <cell r="B37" t="str">
            <v>кг</v>
          </cell>
          <cell r="C37">
            <v>8</v>
          </cell>
          <cell r="D37">
            <v>120</v>
          </cell>
          <cell r="E37">
            <v>20</v>
          </cell>
          <cell r="F37">
            <v>102</v>
          </cell>
          <cell r="G37" t="str">
            <v>E-4KF-604-W20-X00-Y1</v>
          </cell>
        </row>
        <row r="38">
          <cell r="A38" t="str">
            <v>Конфеты TRUFFLE CLASSIC/ТРЮФЕЛЬ КЛАССИЧЕСКИЙ Пакет 500 г  ЭсПрод</v>
          </cell>
          <cell r="B38" t="str">
            <v>шт</v>
          </cell>
          <cell r="D38">
            <v>360</v>
          </cell>
          <cell r="E38">
            <v>70</v>
          </cell>
          <cell r="F38">
            <v>290</v>
          </cell>
        </row>
        <row r="39">
          <cell r="A39" t="str">
            <v>Конфеты TRUFFLE MILK/ТРЮФЕЛЬ МОЛОЧНЫЙ Пакет 500 г ЭсПрод</v>
          </cell>
          <cell r="B39" t="str">
            <v>шт</v>
          </cell>
          <cell r="D39">
            <v>360</v>
          </cell>
          <cell r="E39">
            <v>130</v>
          </cell>
          <cell r="F39">
            <v>230</v>
          </cell>
        </row>
        <row r="40">
          <cell r="A40" t="str">
            <v>Майонез "Махеевъ" "Оливковый" пакет Дой-пак с дозатором 50,5% жирн. 770 г  ЭсПрод</v>
          </cell>
          <cell r="B40" t="str">
            <v>шт</v>
          </cell>
          <cell r="C40">
            <v>1</v>
          </cell>
          <cell r="D40">
            <v>400</v>
          </cell>
          <cell r="E40">
            <v>47</v>
          </cell>
          <cell r="F40">
            <v>354</v>
          </cell>
        </row>
        <row r="41">
          <cell r="A41" t="str">
            <v>Майонез "Махеевъ" "Оливковый" пакет Дой-пак с дозатором 67% жирн. 380 г   ЭсПрод</v>
          </cell>
          <cell r="B41" t="str">
            <v>шт</v>
          </cell>
          <cell r="D41">
            <v>800</v>
          </cell>
          <cell r="E41">
            <v>50</v>
          </cell>
          <cell r="F41">
            <v>750</v>
          </cell>
        </row>
        <row r="42">
          <cell r="A42" t="str">
            <v>Майонез "Махеевъ" "Провансаль" (белый) пакет Дой-пак с дозатором 50,5% жирн. 190 г  ЭсПрод</v>
          </cell>
          <cell r="B42" t="str">
            <v>шт</v>
          </cell>
          <cell r="D42">
            <v>960</v>
          </cell>
          <cell r="E42">
            <v>62</v>
          </cell>
          <cell r="F42">
            <v>898</v>
          </cell>
        </row>
        <row r="43">
          <cell r="A43" t="str">
            <v>Майонез "Махеевъ" "Провансаль" (белый) пакет Дой-пак с дозатором 50,5% жирн. 380 г  ЭсПрод</v>
          </cell>
          <cell r="B43" t="str">
            <v>шт</v>
          </cell>
          <cell r="D43">
            <v>960</v>
          </cell>
          <cell r="E43">
            <v>58</v>
          </cell>
          <cell r="F43">
            <v>902</v>
          </cell>
        </row>
        <row r="44">
          <cell r="A44" t="str">
            <v>Майонез "Махеевъ" "Провансаль" (классика) пакет Дой-пак с дозатором 50,5% жирн. 190 г  ЭсПрод</v>
          </cell>
          <cell r="B44" t="str">
            <v>шт</v>
          </cell>
          <cell r="D44">
            <v>640</v>
          </cell>
          <cell r="E44">
            <v>118</v>
          </cell>
          <cell r="F44">
            <v>522</v>
          </cell>
        </row>
        <row r="45">
          <cell r="A45" t="str">
            <v>Майонез "Махеевъ" "Провансаль" (классика) пакет Дой-пак с дозатором 50,5% жирн. 380 г   ЭсПрод</v>
          </cell>
          <cell r="B45" t="str">
            <v>шт</v>
          </cell>
          <cell r="C45">
            <v>22</v>
          </cell>
          <cell r="D45">
            <v>1920</v>
          </cell>
          <cell r="E45">
            <v>220</v>
          </cell>
          <cell r="F45">
            <v>1700</v>
          </cell>
          <cell r="G45" t="str">
            <v>E-1MZ-267-D38-X00-Y20</v>
          </cell>
        </row>
        <row r="46">
          <cell r="A46" t="str">
            <v>Майонез "Махеевъ" "Провансаль" (классика) пакет Дой-пак с дозатором 50,5% жирн. 770 г  ЭсПрод</v>
          </cell>
          <cell r="B46" t="str">
            <v>шт</v>
          </cell>
          <cell r="C46">
            <v>5</v>
          </cell>
          <cell r="D46">
            <v>2400</v>
          </cell>
          <cell r="E46">
            <v>296</v>
          </cell>
          <cell r="F46">
            <v>2104</v>
          </cell>
          <cell r="G46" t="str">
            <v>E-1MZ-267-D77-X00-Y10</v>
          </cell>
        </row>
        <row r="47">
          <cell r="A47" t="str">
            <v>Майонез "Махеевъ" "Провансаль" (классика) пакет Дой-пак с дозатором 67% жирн. 190 г  ЭсПрод</v>
          </cell>
          <cell r="B47" t="str">
            <v>шт</v>
          </cell>
          <cell r="D47">
            <v>640</v>
          </cell>
          <cell r="E47">
            <v>75</v>
          </cell>
          <cell r="F47">
            <v>565</v>
          </cell>
        </row>
        <row r="48">
          <cell r="A48" t="str">
            <v>Майонез "Махеевъ" "С перепелиным яйцом" пакет Дой-пак с дозатором 50,5% жирн. 770 г   ЭсПрод</v>
          </cell>
          <cell r="B48" t="str">
            <v>шт</v>
          </cell>
          <cell r="C48">
            <v>9</v>
          </cell>
          <cell r="D48">
            <v>2240</v>
          </cell>
          <cell r="E48">
            <v>222</v>
          </cell>
          <cell r="F48">
            <v>2018</v>
          </cell>
          <cell r="G48" t="str">
            <v>E-1MZ-273-D77-X00-Y10</v>
          </cell>
        </row>
        <row r="49">
          <cell r="A49" t="str">
            <v>Майонез "Махеевъ" "С перепелиным яйцом" пакет Дой-пак с дозатором 50,5% жирн.380 г  ЭсПрод</v>
          </cell>
          <cell r="B49" t="str">
            <v>шт</v>
          </cell>
          <cell r="C49">
            <v>3</v>
          </cell>
          <cell r="D49">
            <v>1440</v>
          </cell>
          <cell r="E49">
            <v>167</v>
          </cell>
          <cell r="F49">
            <v>1273</v>
          </cell>
          <cell r="G49" t="str">
            <v>E-1MZ-273-D38-X00-Y20</v>
          </cell>
        </row>
        <row r="50">
          <cell r="A50" t="str">
            <v>Майонез "Махеевъ" "С перепелиным яйцом" пакет Дой-пак с дозатором 67% жирн.190 г  ЭсПрод</v>
          </cell>
          <cell r="B50" t="str">
            <v>шт</v>
          </cell>
          <cell r="D50">
            <v>1280</v>
          </cell>
          <cell r="E50">
            <v>195</v>
          </cell>
          <cell r="F50">
            <v>1085</v>
          </cell>
        </row>
        <row r="51">
          <cell r="A51" t="str">
            <v>Майонез "Махеевъ" "С перепелиным яйцом" пакет Дой-пак с дозатором 67% жирн.380 г  ЭсПрод</v>
          </cell>
          <cell r="B51" t="str">
            <v>шт</v>
          </cell>
          <cell r="C51">
            <v>10</v>
          </cell>
          <cell r="D51">
            <v>960</v>
          </cell>
          <cell r="E51">
            <v>143</v>
          </cell>
          <cell r="F51">
            <v>827</v>
          </cell>
          <cell r="G51" t="str">
            <v>E-1MZ-274-D38-X00-Y20</v>
          </cell>
        </row>
        <row r="52">
          <cell r="A52" t="str">
            <v>Майонез "Провансаль" Дой-Пак с дозатор 800 мл  ЭсПрод</v>
          </cell>
          <cell r="B52" t="str">
            <v>шт</v>
          </cell>
          <cell r="D52">
            <v>960</v>
          </cell>
          <cell r="E52">
            <v>0</v>
          </cell>
          <cell r="F52">
            <v>960</v>
          </cell>
        </row>
        <row r="53">
          <cell r="A53" t="str">
            <v>Майонез "Провансаль" ДОЙ-ПАК с дозатором 800 мл  ЭсПрод</v>
          </cell>
          <cell r="B53" t="str">
            <v>шт</v>
          </cell>
          <cell r="C53">
            <v>12</v>
          </cell>
          <cell r="E53">
            <v>22</v>
          </cell>
          <cell r="F53">
            <v>-10</v>
          </cell>
          <cell r="G53" t="str">
            <v>E-1MZ-268-D77-X00-Y10</v>
          </cell>
        </row>
        <row r="54">
          <cell r="A54" t="str">
            <v>Майонез Махеевъ " Оливковый" 50,5% жирн.ДОЙ-ПАК с дозатором 380 г  Эссен</v>
          </cell>
          <cell r="B54" t="str">
            <v>шт</v>
          </cell>
          <cell r="C54">
            <v>222</v>
          </cell>
          <cell r="E54">
            <v>131</v>
          </cell>
          <cell r="F54">
            <v>85</v>
          </cell>
          <cell r="G54" t="str">
            <v>E-1MZ-258-D38-X00-Y20</v>
          </cell>
        </row>
        <row r="55">
          <cell r="A55" t="str">
            <v>Майонезный соус Махеевъ "Бургер-Соус" 50,5 % жирн.ДОЙ-ПАК с дозатором 200 г  ЭсПрод</v>
          </cell>
          <cell r="B55" t="str">
            <v>шт</v>
          </cell>
          <cell r="C55">
            <v>76</v>
          </cell>
          <cell r="E55">
            <v>15</v>
          </cell>
          <cell r="F55">
            <v>56</v>
          </cell>
          <cell r="G55" t="str">
            <v>E-2MC-500-D20-X00-Y20</v>
          </cell>
        </row>
        <row r="56">
          <cell r="A56" t="str">
            <v>Майонезный соус Махеевъ "Горчичный" 50,5 % жирн. ДОЙ-ПАК с дозатором 200 г   ЭсПрод</v>
          </cell>
          <cell r="B56" t="str">
            <v>шт</v>
          </cell>
          <cell r="C56">
            <v>60</v>
          </cell>
          <cell r="E56">
            <v>37</v>
          </cell>
          <cell r="F56">
            <v>18</v>
          </cell>
          <cell r="G56" t="str">
            <v>E-2MC-772-D20-X00-Y20</v>
          </cell>
        </row>
        <row r="57">
          <cell r="A57" t="str">
            <v>Майонезный соус Махеевъ "Сливочно-чесночный" Дой-пак с дозатором 50,5% жирн. 200 г  ЭсПрод</v>
          </cell>
          <cell r="B57" t="str">
            <v>шт</v>
          </cell>
          <cell r="D57">
            <v>320</v>
          </cell>
          <cell r="E57">
            <v>111</v>
          </cell>
          <cell r="F57">
            <v>209</v>
          </cell>
          <cell r="G57" t="str">
            <v>E-2MC-320-D20-X00-Y20</v>
          </cell>
        </row>
        <row r="58">
          <cell r="A58" t="str">
            <v>Майонезный соус Махеевъ "Сметанный с грибами" Дой-пак с дозатором 50,5% жирн. 200 г  ЭсПрод</v>
          </cell>
          <cell r="B58" t="str">
            <v>шт</v>
          </cell>
          <cell r="C58">
            <v>140</v>
          </cell>
          <cell r="D58">
            <v>320</v>
          </cell>
          <cell r="E58">
            <v>26</v>
          </cell>
          <cell r="F58">
            <v>434</v>
          </cell>
          <cell r="G58" t="str">
            <v>E-2MC-321-D20-X00-Y20</v>
          </cell>
        </row>
        <row r="59">
          <cell r="A59" t="str">
            <v>Майонезный соус Махеевъ "Сырный" 50,5 % жирн.ДОЙ-ПАК с дозатором 200г  ЭсПрод</v>
          </cell>
          <cell r="B59" t="str">
            <v>шт</v>
          </cell>
          <cell r="C59">
            <v>26</v>
          </cell>
          <cell r="D59">
            <v>320</v>
          </cell>
          <cell r="E59">
            <v>124</v>
          </cell>
          <cell r="F59">
            <v>219</v>
          </cell>
          <cell r="G59" t="str">
            <v>E-2MC-322-D20-X00-Y20</v>
          </cell>
        </row>
        <row r="60">
          <cell r="A60" t="str">
            <v>Майонезный соус Махеевъ "Тар-Тар" 25% ДП 200 г  ЭсПрод</v>
          </cell>
          <cell r="B60" t="str">
            <v>шт</v>
          </cell>
          <cell r="C60">
            <v>115</v>
          </cell>
          <cell r="D60">
            <v>320</v>
          </cell>
          <cell r="E60">
            <v>18</v>
          </cell>
          <cell r="F60">
            <v>412</v>
          </cell>
          <cell r="G60" t="str">
            <v>E-2MC-533-D20-X00-Y20</v>
          </cell>
        </row>
        <row r="61">
          <cell r="A61" t="str">
            <v>Набор конфет TRUFFLE/ТРЮФЕЛЬ вал 4 кг  ЭсПрод</v>
          </cell>
          <cell r="B61" t="str">
            <v>кг</v>
          </cell>
          <cell r="D61">
            <v>80</v>
          </cell>
          <cell r="E61">
            <v>4</v>
          </cell>
          <cell r="F61">
            <v>76</v>
          </cell>
        </row>
        <row r="62">
          <cell r="A62" t="str">
            <v>Приправа пищевкусовая "Маринад для курицы горчичный" Махеевъ ДОЙ-ПАК с дозатором 300 г(16шт)  ЭсПрод</v>
          </cell>
          <cell r="B62" t="str">
            <v>шт</v>
          </cell>
          <cell r="C62">
            <v>375</v>
          </cell>
          <cell r="E62">
            <v>111</v>
          </cell>
          <cell r="F62">
            <v>264</v>
          </cell>
          <cell r="G62" t="str">
            <v>E-3PP-254-D30-X00-Y16</v>
          </cell>
        </row>
        <row r="63">
          <cell r="A63" t="str">
            <v>Приправа пищевкусовая "Маринад традиционный для вкусного шашлыка" Махеевъ ДОЙ-ПАК 300 г  ЭсПрод</v>
          </cell>
          <cell r="B63" t="str">
            <v>шт</v>
          </cell>
          <cell r="C63">
            <v>496</v>
          </cell>
          <cell r="E63">
            <v>128</v>
          </cell>
          <cell r="F63">
            <v>365</v>
          </cell>
          <cell r="G63" t="str">
            <v>E-3PP-256-D30-X00-Y16</v>
          </cell>
        </row>
        <row r="64">
          <cell r="A64" t="str">
            <v>Снэки "Трубочки хрустящие со вкусом сгущенного молока" 400 г (3)  ЭсПрод</v>
          </cell>
          <cell r="B64" t="str">
            <v>шт</v>
          </cell>
          <cell r="C64">
            <v>3</v>
          </cell>
          <cell r="D64">
            <v>144</v>
          </cell>
          <cell r="E64">
            <v>5</v>
          </cell>
          <cell r="F64">
            <v>142</v>
          </cell>
          <cell r="G64" t="str">
            <v>E-2SN-208-G40-X00-Y9</v>
          </cell>
        </row>
        <row r="65">
          <cell r="A65" t="str">
            <v>Соус деликатесный Добрая Хозяйка "Барбекю" ДОЙ-ПАК с дозатором 700 г(6 шт)  ЭсПрод</v>
          </cell>
          <cell r="B65" t="str">
            <v>шт</v>
          </cell>
          <cell r="C65">
            <v>373</v>
          </cell>
          <cell r="E65">
            <v>7</v>
          </cell>
          <cell r="F65">
            <v>366</v>
          </cell>
          <cell r="G65" t="str">
            <v>E-3SD-506-D70-X00-Y6</v>
          </cell>
        </row>
        <row r="66">
          <cell r="A66" t="str">
            <v>Соус деликатесный Махеевъ "Барбекю" ДОЙ-ПАК с дозатором 230 г (16 шт)  ЭсПрод</v>
          </cell>
          <cell r="B66" t="str">
            <v>шт</v>
          </cell>
          <cell r="C66">
            <v>306</v>
          </cell>
          <cell r="E66">
            <v>10</v>
          </cell>
          <cell r="F66">
            <v>296</v>
          </cell>
          <cell r="G66" t="str">
            <v>E-3SD-232-D23-X00-Y16</v>
          </cell>
        </row>
        <row r="67">
          <cell r="A67" t="str">
            <v>Соус деликатесный Махеевъ "Кисло-сладкий" ДОЙ-ПАК с дозатором 230г (16шт)  ЭсПрод</v>
          </cell>
          <cell r="B67" t="str">
            <v>шт</v>
          </cell>
          <cell r="C67">
            <v>84</v>
          </cell>
          <cell r="D67">
            <v>256</v>
          </cell>
          <cell r="E67">
            <v>87</v>
          </cell>
          <cell r="F67">
            <v>253</v>
          </cell>
          <cell r="G67" t="str">
            <v>E-3SD-243-D23-X00-Y16</v>
          </cell>
        </row>
        <row r="68">
          <cell r="A68" t="str">
            <v>Соус деликатесный Махеевъ "Терияки" ДОЙ-ПАК с дозатором 230 г (16 шт)  ЭсПрод</v>
          </cell>
          <cell r="B68" t="str">
            <v>шт</v>
          </cell>
          <cell r="C68">
            <v>66</v>
          </cell>
          <cell r="D68">
            <v>256</v>
          </cell>
          <cell r="E68">
            <v>16</v>
          </cell>
          <cell r="F68">
            <v>306</v>
          </cell>
          <cell r="G68" t="str">
            <v>E-3SD-282-D23-X00-Y16</v>
          </cell>
        </row>
        <row r="69">
          <cell r="A69" t="str">
            <v>Томатная паста Махеевъ " Домашняя" пакет 140 г   ЭсПрод</v>
          </cell>
          <cell r="B69" t="str">
            <v>шт</v>
          </cell>
          <cell r="C69">
            <v>191</v>
          </cell>
          <cell r="E69">
            <v>43</v>
          </cell>
          <cell r="F69">
            <v>138</v>
          </cell>
          <cell r="G69" t="str">
            <v>E-1TP-225-D14-X00-Y18</v>
          </cell>
        </row>
        <row r="70">
          <cell r="A70" t="str">
            <v>Томатная паста Махеевъ "Домашняя" с/б ТВИСТ 500 г  ЭсПрод</v>
          </cell>
          <cell r="B70" t="str">
            <v>шт</v>
          </cell>
          <cell r="C70">
            <v>584</v>
          </cell>
          <cell r="E70">
            <v>5</v>
          </cell>
          <cell r="F70">
            <v>579</v>
          </cell>
          <cell r="G70" t="str">
            <v>E-1TP-225-B50-X00-Y12</v>
          </cell>
        </row>
        <row r="71">
          <cell r="A71" t="str">
            <v>Хрен закуска "Столовый" Махеевъ с/банка ТВИСТ 190 г  ЭсПрод</v>
          </cell>
          <cell r="B71" t="str">
            <v>шт</v>
          </cell>
          <cell r="C71">
            <v>132</v>
          </cell>
          <cell r="D71">
            <v>228</v>
          </cell>
          <cell r="E71">
            <v>7</v>
          </cell>
          <cell r="F71">
            <v>353</v>
          </cell>
          <cell r="G71" t="str">
            <v>E-1XZ-206-B19-X00-Y12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A58"/>
  <sheetViews>
    <sheetView tabSelected="1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 activeCell="O6" sqref="O6"/>
    </sheetView>
  </sheetViews>
  <sheetFormatPr defaultColWidth="22.5" defaultRowHeight="11.45" customHeight="1" outlineLevelRow="1" x14ac:dyDescent="0.2"/>
  <cols>
    <col min="1" max="1" width="57.1640625" style="1" customWidth="1"/>
    <col min="2" max="2" width="16.6640625" style="1" customWidth="1"/>
    <col min="3" max="3" width="9.5" style="1" customWidth="1"/>
    <col min="4" max="4" width="8.5" style="1" customWidth="1"/>
    <col min="5" max="5" width="9.5" style="1" customWidth="1"/>
    <col min="6" max="6" width="9.83203125" style="1" customWidth="1"/>
    <col min="7" max="7" width="33.83203125" style="5" customWidth="1"/>
    <col min="8" max="8" width="9.83203125" style="5" bestFit="1" customWidth="1"/>
    <col min="9" max="9" width="7.5" style="5" bestFit="1" customWidth="1"/>
    <col min="10" max="10" width="6.33203125" style="5" bestFit="1" customWidth="1"/>
    <col min="11" max="11" width="7.83203125" style="5" customWidth="1"/>
    <col min="12" max="12" width="7.1640625" style="5" bestFit="1" customWidth="1"/>
    <col min="13" max="13" width="8.5" style="5" bestFit="1" customWidth="1"/>
    <col min="14" max="14" width="7.1640625" style="5" bestFit="1" customWidth="1"/>
    <col min="15" max="15" width="8.5" style="5" customWidth="1"/>
    <col min="16" max="16" width="7.83203125" style="5" bestFit="1" customWidth="1"/>
    <col min="17" max="17" width="7.83203125" style="5" customWidth="1"/>
    <col min="18" max="18" width="9.33203125" style="5" bestFit="1" customWidth="1"/>
    <col min="19" max="19" width="6.5" style="5" bestFit="1" customWidth="1"/>
    <col min="20" max="20" width="1.83203125" style="5" customWidth="1"/>
    <col min="21" max="21" width="1.6640625" style="5" customWidth="1"/>
    <col min="22" max="24" width="7.83203125" style="5" bestFit="1" customWidth="1"/>
    <col min="25" max="25" width="7.6640625" style="5" bestFit="1" customWidth="1"/>
    <col min="26" max="26" width="13.33203125" style="5" bestFit="1" customWidth="1"/>
    <col min="27" max="27" width="7.83203125" style="5" bestFit="1" customWidth="1"/>
    <col min="28" max="28" width="5" style="5" customWidth="1"/>
    <col min="29" max="29" width="5.1640625" style="5" customWidth="1"/>
    <col min="30" max="30" width="5.5" style="5" customWidth="1"/>
    <col min="31" max="31" width="4.83203125" style="5" customWidth="1"/>
    <col min="32" max="16384" width="22.5" style="5"/>
  </cols>
  <sheetData>
    <row r="1" spans="1:27" s="1" customFormat="1" ht="10.15" customHeight="1" x14ac:dyDescent="0.2">
      <c r="P1" s="1" t="s">
        <v>88</v>
      </c>
      <c r="Q1" s="1" t="s">
        <v>87</v>
      </c>
    </row>
    <row r="2" spans="1:27" ht="25.15" customHeight="1" x14ac:dyDescent="0.2">
      <c r="A2" s="2" t="s">
        <v>0</v>
      </c>
    </row>
    <row r="3" spans="1:27" s="1" customFormat="1" ht="10.15" customHeight="1" x14ac:dyDescent="0.2"/>
    <row r="4" spans="1:27" ht="13.15" customHeight="1" outlineLevel="1" x14ac:dyDescent="0.2">
      <c r="A4" s="3" t="s">
        <v>1</v>
      </c>
      <c r="B4" s="3" t="s">
        <v>2</v>
      </c>
      <c r="C4" s="3"/>
    </row>
    <row r="5" spans="1:27" ht="13.15" customHeight="1" outlineLevel="1" x14ac:dyDescent="0.2">
      <c r="B5" s="3" t="s">
        <v>3</v>
      </c>
      <c r="C5" s="3"/>
    </row>
    <row r="6" spans="1:27" ht="25.9" customHeight="1" outlineLevel="1" x14ac:dyDescent="0.2">
      <c r="A6" s="3" t="s">
        <v>4</v>
      </c>
      <c r="B6" s="3" t="s">
        <v>5</v>
      </c>
      <c r="C6" s="3"/>
      <c r="D6" s="3"/>
      <c r="E6" s="3"/>
      <c r="F6" s="3"/>
    </row>
    <row r="7" spans="1:27" s="1" customFormat="1" ht="10.15" customHeight="1" x14ac:dyDescent="0.2"/>
    <row r="8" spans="1:27" ht="13.15" customHeight="1" x14ac:dyDescent="0.2">
      <c r="A8" s="6" t="s">
        <v>6</v>
      </c>
      <c r="B8" s="6" t="s">
        <v>7</v>
      </c>
      <c r="C8" s="4" t="s">
        <v>8</v>
      </c>
      <c r="D8" s="4"/>
      <c r="E8" s="4"/>
      <c r="F8" s="4"/>
      <c r="G8" s="11" t="s">
        <v>63</v>
      </c>
      <c r="H8" s="11" t="s">
        <v>64</v>
      </c>
      <c r="I8" s="11" t="s">
        <v>65</v>
      </c>
      <c r="J8" s="11" t="s">
        <v>66</v>
      </c>
      <c r="K8" s="11" t="s">
        <v>67</v>
      </c>
      <c r="L8" s="11" t="s">
        <v>68</v>
      </c>
      <c r="M8" s="11" t="s">
        <v>69</v>
      </c>
      <c r="N8" s="11" t="s">
        <v>68</v>
      </c>
      <c r="O8" s="11" t="s">
        <v>70</v>
      </c>
      <c r="P8" s="12" t="s">
        <v>68</v>
      </c>
      <c r="Q8" s="12"/>
      <c r="R8" s="11" t="s">
        <v>71</v>
      </c>
      <c r="S8" s="13" t="s">
        <v>72</v>
      </c>
      <c r="T8" s="11" t="s">
        <v>73</v>
      </c>
      <c r="U8" s="11" t="s">
        <v>74</v>
      </c>
      <c r="V8" s="11" t="s">
        <v>75</v>
      </c>
      <c r="W8" s="11" t="s">
        <v>75</v>
      </c>
      <c r="X8" s="11" t="s">
        <v>75</v>
      </c>
      <c r="Y8" s="11" t="s">
        <v>76</v>
      </c>
      <c r="Z8" s="11" t="s">
        <v>77</v>
      </c>
      <c r="AA8" s="13" t="s">
        <v>78</v>
      </c>
    </row>
    <row r="9" spans="1:27" ht="25.9" customHeight="1" x14ac:dyDescent="0.2">
      <c r="A9" s="7"/>
      <c r="B9" s="8"/>
      <c r="C9" s="4" t="s">
        <v>9</v>
      </c>
      <c r="D9" s="4" t="s">
        <v>10</v>
      </c>
      <c r="E9" s="4" t="s">
        <v>11</v>
      </c>
      <c r="F9" s="4" t="s">
        <v>12</v>
      </c>
      <c r="G9" s="11"/>
      <c r="H9" s="11"/>
      <c r="I9" s="11"/>
      <c r="J9" s="11"/>
      <c r="K9" s="11"/>
      <c r="L9" s="14"/>
      <c r="M9" s="11"/>
      <c r="N9" s="11"/>
      <c r="O9" s="11"/>
      <c r="P9" s="15" t="s">
        <v>81</v>
      </c>
      <c r="Q9" s="15" t="s">
        <v>87</v>
      </c>
      <c r="R9" s="11"/>
      <c r="S9" s="11"/>
      <c r="T9" s="11"/>
      <c r="U9" s="11"/>
      <c r="V9" s="16" t="s">
        <v>79</v>
      </c>
      <c r="W9" s="16" t="s">
        <v>80</v>
      </c>
      <c r="X9" s="11" t="s">
        <v>82</v>
      </c>
      <c r="Y9" s="11"/>
      <c r="Z9" s="11"/>
      <c r="AA9" s="17" t="s">
        <v>81</v>
      </c>
    </row>
    <row r="10" spans="1:27" ht="25.9" customHeight="1" x14ac:dyDescent="0.2">
      <c r="A10" s="7"/>
      <c r="B10" s="8"/>
      <c r="C10" s="4"/>
      <c r="D10" s="4"/>
      <c r="E10" s="18">
        <f t="shared" ref="E10" si="0">SUM(E11:E80)</f>
        <v>4987</v>
      </c>
      <c r="F10" s="18">
        <f t="shared" ref="F10" si="1">SUM(F11:F80)</f>
        <v>10208.607</v>
      </c>
      <c r="G10" s="11"/>
      <c r="H10" s="11"/>
      <c r="I10" s="11"/>
      <c r="J10" s="18">
        <f t="shared" ref="J10:P10" si="2">SUM(J11:J80)</f>
        <v>5180</v>
      </c>
      <c r="K10" s="18">
        <f t="shared" si="2"/>
        <v>-193</v>
      </c>
      <c r="L10" s="18">
        <f t="shared" si="2"/>
        <v>0</v>
      </c>
      <c r="M10" s="18">
        <f t="shared" si="2"/>
        <v>0</v>
      </c>
      <c r="N10" s="18">
        <f t="shared" si="2"/>
        <v>0</v>
      </c>
      <c r="O10" s="18">
        <f t="shared" si="2"/>
        <v>997.4000000000002</v>
      </c>
      <c r="P10" s="18">
        <f t="shared" si="2"/>
        <v>18810</v>
      </c>
      <c r="Q10" s="24"/>
      <c r="R10" s="11"/>
      <c r="S10" s="11"/>
      <c r="T10" s="11"/>
      <c r="U10" s="11"/>
      <c r="V10" s="18">
        <f>SUM(V11:V80)</f>
        <v>715.42000000000019</v>
      </c>
      <c r="W10" s="18">
        <f>SUM(W11:W80)</f>
        <v>176.77860000000001</v>
      </c>
      <c r="X10" s="18">
        <f>SUM(X11:X80)</f>
        <v>1118.9000000000001</v>
      </c>
      <c r="Y10" s="19"/>
      <c r="Z10" s="11"/>
      <c r="AA10" s="18">
        <f>SUM(AA11:AA80)</f>
        <v>7439</v>
      </c>
    </row>
    <row r="11" spans="1:27" ht="22.15" customHeight="1" x14ac:dyDescent="0.2">
      <c r="A11" s="9" t="s">
        <v>13</v>
      </c>
      <c r="B11" s="9" t="s">
        <v>14</v>
      </c>
      <c r="C11" s="10">
        <v>46</v>
      </c>
      <c r="D11" s="10"/>
      <c r="E11" s="10">
        <v>4</v>
      </c>
      <c r="F11" s="10">
        <v>42</v>
      </c>
      <c r="G11" s="5" t="str">
        <f>VLOOKUP(A:A,[1]TDSheet!$A:$G,7,0)</f>
        <v>E-1BA-150-G40-X00-Y9</v>
      </c>
      <c r="H11" s="5">
        <f>VLOOKUP(A:A,[1]TDSheet!$A:$H,8,0)</f>
        <v>0.4</v>
      </c>
      <c r="J11" s="20">
        <f>VLOOKUP(A:A,[2]TDSheet!$A:$B,2,0)</f>
        <v>4</v>
      </c>
      <c r="K11" s="20">
        <f>E11-J11</f>
        <v>0</v>
      </c>
      <c r="L11" s="20"/>
      <c r="M11" s="20"/>
      <c r="N11" s="20"/>
      <c r="O11" s="20">
        <f>E11/5</f>
        <v>0.8</v>
      </c>
      <c r="P11" s="22"/>
      <c r="Q11" s="25">
        <v>0</v>
      </c>
      <c r="R11" s="21">
        <f>(F11+P11)/O11</f>
        <v>52.5</v>
      </c>
      <c r="S11" s="20">
        <f>F11/O11</f>
        <v>52.5</v>
      </c>
      <c r="T11" s="20"/>
      <c r="U11" s="20"/>
      <c r="V11" s="20">
        <f>VLOOKUP(A:A,[1]TDSheet!$A:$V,22,0)</f>
        <v>1.7</v>
      </c>
      <c r="W11" s="20">
        <f>VLOOKUP(A:A,[1]TDSheet!$A:$W,23,0)</f>
        <v>0.4</v>
      </c>
      <c r="X11" s="20">
        <f>VLOOKUP(A:A,[1]TDSheet!$A:$O,15,0)</f>
        <v>0</v>
      </c>
      <c r="Y11" s="20" t="s">
        <v>83</v>
      </c>
      <c r="Z11" s="20" t="s">
        <v>84</v>
      </c>
      <c r="AA11" s="20">
        <f>P11*H11</f>
        <v>0</v>
      </c>
    </row>
    <row r="12" spans="1:27" ht="10.9" customHeight="1" x14ac:dyDescent="0.2">
      <c r="A12" s="9" t="s">
        <v>15</v>
      </c>
      <c r="B12" s="9" t="s">
        <v>14</v>
      </c>
      <c r="C12" s="10">
        <v>5</v>
      </c>
      <c r="D12" s="10"/>
      <c r="E12" s="10">
        <v>0</v>
      </c>
      <c r="F12" s="10"/>
      <c r="G12" s="5" t="str">
        <f>VLOOKUP(A:A,[1]TDSheet!$A:$G,7,0)</f>
        <v>E-1BA-152-G40-X00-Y9</v>
      </c>
      <c r="H12" s="5">
        <f>VLOOKUP(A:A,[1]TDSheet!$A:$H,8,0)</f>
        <v>0.4</v>
      </c>
      <c r="J12" s="20">
        <v>0</v>
      </c>
      <c r="K12" s="20">
        <f t="shared" ref="K12:K58" si="3">E12-J12</f>
        <v>0</v>
      </c>
      <c r="L12" s="20"/>
      <c r="M12" s="20"/>
      <c r="N12" s="20"/>
      <c r="O12" s="20">
        <f t="shared" ref="O12:O58" si="4">E12/5</f>
        <v>0</v>
      </c>
      <c r="P12" s="22"/>
      <c r="Q12" s="25">
        <v>0</v>
      </c>
      <c r="R12" s="21" t="e">
        <f t="shared" ref="R12:R58" si="5">(F12+P12)/O12</f>
        <v>#DIV/0!</v>
      </c>
      <c r="S12" s="20" t="e">
        <f t="shared" ref="S12:S58" si="6">F12/O12</f>
        <v>#DIV/0!</v>
      </c>
      <c r="T12" s="20"/>
      <c r="U12" s="20"/>
      <c r="V12" s="20">
        <f>VLOOKUP(A:A,[1]TDSheet!$A:$V,22,0)</f>
        <v>1.28</v>
      </c>
      <c r="W12" s="20">
        <f>VLOOKUP(A:A,[1]TDSheet!$A:$W,23,0)</f>
        <v>0.4</v>
      </c>
      <c r="X12" s="20">
        <f>VLOOKUP(A:A,[1]TDSheet!$A:$O,15,0)</f>
        <v>1</v>
      </c>
      <c r="Y12" s="20" t="s">
        <v>83</v>
      </c>
      <c r="Z12" s="20"/>
      <c r="AA12" s="20">
        <f t="shared" ref="AA12:AA58" si="7">P12*H12</f>
        <v>0</v>
      </c>
    </row>
    <row r="13" spans="1:27" ht="10.9" customHeight="1" x14ac:dyDescent="0.2">
      <c r="A13" s="9" t="s">
        <v>16</v>
      </c>
      <c r="B13" s="9" t="s">
        <v>14</v>
      </c>
      <c r="C13" s="10">
        <v>913</v>
      </c>
      <c r="D13" s="10"/>
      <c r="E13" s="10">
        <v>71</v>
      </c>
      <c r="F13" s="10">
        <v>839</v>
      </c>
      <c r="G13" s="5" t="str">
        <f>VLOOKUP(A:A,[1]TDSheet!$A:$G,7,0)</f>
        <v>E-1GO-163-D14-X00-Y18</v>
      </c>
      <c r="H13" s="5">
        <f>VLOOKUP(A:A,[1]TDSheet!$A:$H,8,0)</f>
        <v>0.14000000000000001</v>
      </c>
      <c r="J13" s="20">
        <f>VLOOKUP(A:A,[2]TDSheet!$A:$B,2,0)</f>
        <v>71</v>
      </c>
      <c r="K13" s="20">
        <f t="shared" si="3"/>
        <v>0</v>
      </c>
      <c r="L13" s="20"/>
      <c r="M13" s="20"/>
      <c r="N13" s="20"/>
      <c r="O13" s="20">
        <f t="shared" si="4"/>
        <v>14.2</v>
      </c>
      <c r="P13" s="22"/>
      <c r="Q13" s="25">
        <v>0</v>
      </c>
      <c r="R13" s="21">
        <f t="shared" si="5"/>
        <v>59.084507042253527</v>
      </c>
      <c r="S13" s="20">
        <f t="shared" si="6"/>
        <v>59.084507042253527</v>
      </c>
      <c r="T13" s="20"/>
      <c r="U13" s="20"/>
      <c r="V13" s="20">
        <f>VLOOKUP(A:A,[1]TDSheet!$A:$V,22,0)</f>
        <v>7.94</v>
      </c>
      <c r="W13" s="20">
        <f>VLOOKUP(A:A,[1]TDSheet!$A:$W,23,0)</f>
        <v>3.2</v>
      </c>
      <c r="X13" s="20">
        <f>VLOOKUP(A:A,[1]TDSheet!$A:$O,15,0)</f>
        <v>18.399999999999999</v>
      </c>
      <c r="Y13" s="20" t="s">
        <v>83</v>
      </c>
      <c r="Z13" s="20" t="s">
        <v>84</v>
      </c>
      <c r="AA13" s="20">
        <f t="shared" si="7"/>
        <v>0</v>
      </c>
    </row>
    <row r="14" spans="1:27" ht="10.9" customHeight="1" x14ac:dyDescent="0.2">
      <c r="A14" s="9" t="s">
        <v>17</v>
      </c>
      <c r="B14" s="9" t="s">
        <v>14</v>
      </c>
      <c r="C14" s="10">
        <v>582</v>
      </c>
      <c r="D14" s="10"/>
      <c r="E14" s="10">
        <v>21</v>
      </c>
      <c r="F14" s="10">
        <v>544</v>
      </c>
      <c r="G14" s="5" t="str">
        <f>VLOOKUP(A:A,[1]TDSheet!$A:$G,7,0)</f>
        <v>E-1GO-163-B19-X00-Y12</v>
      </c>
      <c r="H14" s="5">
        <f>VLOOKUP(A:A,[1]TDSheet!$A:$H,8,0)</f>
        <v>0.19</v>
      </c>
      <c r="J14" s="20">
        <f>VLOOKUP(A:A,[2]TDSheet!$A:$B,2,0)</f>
        <v>21</v>
      </c>
      <c r="K14" s="20">
        <f t="shared" si="3"/>
        <v>0</v>
      </c>
      <c r="L14" s="20"/>
      <c r="M14" s="20"/>
      <c r="N14" s="20"/>
      <c r="O14" s="20">
        <f t="shared" si="4"/>
        <v>4.2</v>
      </c>
      <c r="P14" s="22"/>
      <c r="Q14" s="25">
        <v>0</v>
      </c>
      <c r="R14" s="21">
        <f t="shared" si="5"/>
        <v>129.52380952380952</v>
      </c>
      <c r="S14" s="20">
        <f t="shared" si="6"/>
        <v>129.52380952380952</v>
      </c>
      <c r="T14" s="20"/>
      <c r="U14" s="20"/>
      <c r="V14" s="20">
        <f>VLOOKUP(A:A,[1]TDSheet!$A:$V,22,0)</f>
        <v>7.66</v>
      </c>
      <c r="W14" s="20">
        <f>VLOOKUP(A:A,[1]TDSheet!$A:$W,23,0)</f>
        <v>-1.2</v>
      </c>
      <c r="X14" s="20">
        <f>VLOOKUP(A:A,[1]TDSheet!$A:$O,15,0)</f>
        <v>20.2</v>
      </c>
      <c r="Y14" s="20" t="s">
        <v>83</v>
      </c>
      <c r="Z14" s="20" t="s">
        <v>84</v>
      </c>
      <c r="AA14" s="20">
        <f t="shared" si="7"/>
        <v>0</v>
      </c>
    </row>
    <row r="15" spans="1:27" ht="10.9" customHeight="1" x14ac:dyDescent="0.2">
      <c r="A15" s="9" t="s">
        <v>18</v>
      </c>
      <c r="B15" s="9" t="s">
        <v>14</v>
      </c>
      <c r="C15" s="10">
        <v>796</v>
      </c>
      <c r="D15" s="10">
        <v>45</v>
      </c>
      <c r="E15" s="10">
        <v>327</v>
      </c>
      <c r="F15" s="10">
        <v>449</v>
      </c>
      <c r="G15" s="5" t="str">
        <f>VLOOKUP(A:A,[1]TDSheet!$A:$G,7,0)</f>
        <v>E-1GO-205-D14-X00-Y18</v>
      </c>
      <c r="H15" s="5">
        <f>VLOOKUP(A:A,[1]TDSheet!$A:$H,8,0)</f>
        <v>0.14000000000000001</v>
      </c>
      <c r="J15" s="20">
        <f>VLOOKUP(A:A,[2]TDSheet!$A:$B,2,0)</f>
        <v>323</v>
      </c>
      <c r="K15" s="20">
        <f t="shared" si="3"/>
        <v>4</v>
      </c>
      <c r="L15" s="20"/>
      <c r="M15" s="20"/>
      <c r="N15" s="20"/>
      <c r="O15" s="20">
        <f t="shared" si="4"/>
        <v>65.400000000000006</v>
      </c>
      <c r="P15" s="22">
        <v>1100</v>
      </c>
      <c r="Q15" s="25">
        <v>0</v>
      </c>
      <c r="R15" s="21">
        <f t="shared" si="5"/>
        <v>23.685015290519875</v>
      </c>
      <c r="S15" s="20">
        <f t="shared" si="6"/>
        <v>6.8654434250764522</v>
      </c>
      <c r="T15" s="20"/>
      <c r="U15" s="20"/>
      <c r="V15" s="20">
        <f>VLOOKUP(A:A,[1]TDSheet!$A:$V,22,0)</f>
        <v>39.82</v>
      </c>
      <c r="W15" s="20">
        <f>VLOOKUP(A:A,[1]TDSheet!$A:$W,23,0)</f>
        <v>-4.8</v>
      </c>
      <c r="X15" s="20">
        <f>VLOOKUP(A:A,[1]TDSheet!$A:$O,15,0)</f>
        <v>85.4</v>
      </c>
      <c r="Y15" s="20" t="s">
        <v>83</v>
      </c>
      <c r="Z15" s="20"/>
      <c r="AA15" s="20">
        <f t="shared" si="7"/>
        <v>154.00000000000003</v>
      </c>
    </row>
    <row r="16" spans="1:27" ht="10.9" customHeight="1" x14ac:dyDescent="0.2">
      <c r="A16" s="9" t="s">
        <v>19</v>
      </c>
      <c r="B16" s="9" t="s">
        <v>14</v>
      </c>
      <c r="C16" s="10">
        <v>234</v>
      </c>
      <c r="D16" s="10"/>
      <c r="E16" s="10">
        <v>89</v>
      </c>
      <c r="F16" s="10">
        <v>133</v>
      </c>
      <c r="G16" s="5" t="str">
        <f>VLOOKUP(A:A,[1]TDSheet!$A:$G,7,0)</f>
        <v>E-1GO-205-B19-X00-Y12</v>
      </c>
      <c r="H16" s="5">
        <f>VLOOKUP(A:A,[1]TDSheet!$A:$H,8,0)</f>
        <v>0.19</v>
      </c>
      <c r="J16" s="20">
        <f>VLOOKUP(A:A,[2]TDSheet!$A:$B,2,0)</f>
        <v>89</v>
      </c>
      <c r="K16" s="20">
        <f t="shared" si="3"/>
        <v>0</v>
      </c>
      <c r="L16" s="20"/>
      <c r="M16" s="20"/>
      <c r="N16" s="20"/>
      <c r="O16" s="20">
        <f t="shared" si="4"/>
        <v>17.8</v>
      </c>
      <c r="P16" s="22">
        <v>300</v>
      </c>
      <c r="Q16" s="25">
        <v>0</v>
      </c>
      <c r="R16" s="21">
        <f t="shared" si="5"/>
        <v>24.325842696629213</v>
      </c>
      <c r="S16" s="20">
        <f t="shared" si="6"/>
        <v>7.4719101123595504</v>
      </c>
      <c r="T16" s="20"/>
      <c r="U16" s="20"/>
      <c r="V16" s="20">
        <f>VLOOKUP(A:A,[1]TDSheet!$A:$V,22,0)</f>
        <v>21.86</v>
      </c>
      <c r="W16" s="20">
        <f>VLOOKUP(A:A,[1]TDSheet!$A:$W,23,0)</f>
        <v>8.8000000000000007</v>
      </c>
      <c r="X16" s="20">
        <f>VLOOKUP(A:A,[1]TDSheet!$A:$O,15,0)</f>
        <v>23.8</v>
      </c>
      <c r="Y16" s="20" t="s">
        <v>83</v>
      </c>
      <c r="Z16" s="20"/>
      <c r="AA16" s="20">
        <f t="shared" si="7"/>
        <v>57</v>
      </c>
    </row>
    <row r="17" spans="1:27" ht="10.9" customHeight="1" x14ac:dyDescent="0.2">
      <c r="A17" s="9" t="s">
        <v>20</v>
      </c>
      <c r="B17" s="9" t="s">
        <v>14</v>
      </c>
      <c r="C17" s="10">
        <v>3</v>
      </c>
      <c r="D17" s="10"/>
      <c r="E17" s="10">
        <v>0</v>
      </c>
      <c r="F17" s="10">
        <v>3</v>
      </c>
      <c r="G17" s="5">
        <f>VLOOKUP(A:A,[1]TDSheet!$A:$G,7,0)</f>
        <v>0</v>
      </c>
      <c r="H17" s="5">
        <f>VLOOKUP(A:A,[1]TDSheet!$A:$H,8,0)</f>
        <v>0.01</v>
      </c>
      <c r="J17" s="20">
        <v>0</v>
      </c>
      <c r="K17" s="20">
        <f t="shared" si="3"/>
        <v>0</v>
      </c>
      <c r="L17" s="20"/>
      <c r="M17" s="20"/>
      <c r="N17" s="20"/>
      <c r="O17" s="20">
        <f t="shared" si="4"/>
        <v>0</v>
      </c>
      <c r="P17" s="22"/>
      <c r="Q17" s="25">
        <v>0</v>
      </c>
      <c r="R17" s="21" t="e">
        <f t="shared" si="5"/>
        <v>#DIV/0!</v>
      </c>
      <c r="S17" s="20" t="e">
        <f t="shared" si="6"/>
        <v>#DIV/0!</v>
      </c>
      <c r="T17" s="20"/>
      <c r="U17" s="20"/>
      <c r="V17" s="20">
        <f>VLOOKUP(A:A,[1]TDSheet!$A:$V,22,0)</f>
        <v>0</v>
      </c>
      <c r="W17" s="20">
        <f>VLOOKUP(A:A,[1]TDSheet!$A:$W,23,0)</f>
        <v>-0.6</v>
      </c>
      <c r="X17" s="20">
        <f>VLOOKUP(A:A,[1]TDSheet!$A:$O,15,0)</f>
        <v>0</v>
      </c>
      <c r="Y17" s="20" t="s">
        <v>83</v>
      </c>
      <c r="Z17" s="20"/>
      <c r="AA17" s="20">
        <f t="shared" si="7"/>
        <v>0</v>
      </c>
    </row>
    <row r="18" spans="1:27" ht="10.9" customHeight="1" x14ac:dyDescent="0.2">
      <c r="A18" s="9" t="s">
        <v>21</v>
      </c>
      <c r="B18" s="9" t="s">
        <v>14</v>
      </c>
      <c r="C18" s="10">
        <v>48</v>
      </c>
      <c r="D18" s="10"/>
      <c r="E18" s="10">
        <v>0</v>
      </c>
      <c r="F18" s="10">
        <v>48</v>
      </c>
      <c r="G18" s="5">
        <f>VLOOKUP(A:A,[1]TDSheet!$A:$G,7,0)</f>
        <v>0</v>
      </c>
      <c r="H18" s="5">
        <f>VLOOKUP(A:A,[1]TDSheet!$A:$H,8,0)</f>
        <v>1.5</v>
      </c>
      <c r="J18" s="20">
        <f>VLOOKUP(A:A,[2]TDSheet!$A:$B,2,0)</f>
        <v>2</v>
      </c>
      <c r="K18" s="20">
        <f t="shared" si="3"/>
        <v>-2</v>
      </c>
      <c r="L18" s="20"/>
      <c r="M18" s="20"/>
      <c r="N18" s="20"/>
      <c r="O18" s="20">
        <f t="shared" si="4"/>
        <v>0</v>
      </c>
      <c r="P18" s="22"/>
      <c r="Q18" s="25">
        <v>0</v>
      </c>
      <c r="R18" s="21" t="e">
        <f t="shared" si="5"/>
        <v>#DIV/0!</v>
      </c>
      <c r="S18" s="20" t="e">
        <f t="shared" si="6"/>
        <v>#DIV/0!</v>
      </c>
      <c r="T18" s="20"/>
      <c r="U18" s="20"/>
      <c r="V18" s="20">
        <f>VLOOKUP(A:A,[1]TDSheet!$A:$V,22,0)</f>
        <v>0</v>
      </c>
      <c r="W18" s="20">
        <f>VLOOKUP(A:A,[1]TDSheet!$A:$W,23,0)</f>
        <v>0</v>
      </c>
      <c r="X18" s="20">
        <f>VLOOKUP(A:A,[1]TDSheet!$A:$O,15,0)</f>
        <v>0</v>
      </c>
      <c r="Y18" s="20" t="s">
        <v>83</v>
      </c>
      <c r="Z18" s="20" t="s">
        <v>84</v>
      </c>
      <c r="AA18" s="20">
        <f t="shared" si="7"/>
        <v>0</v>
      </c>
    </row>
    <row r="19" spans="1:27" ht="10.9" customHeight="1" x14ac:dyDescent="0.2">
      <c r="A19" s="9" t="s">
        <v>22</v>
      </c>
      <c r="B19" s="9" t="s">
        <v>23</v>
      </c>
      <c r="C19" s="10">
        <v>115.8</v>
      </c>
      <c r="D19" s="10"/>
      <c r="E19" s="10">
        <v>1.5</v>
      </c>
      <c r="F19" s="10">
        <v>114.3</v>
      </c>
      <c r="G19" s="5" t="str">
        <f>VLOOKUP(A:A,[1]TDSheet!$A:$G,7,0)</f>
        <v>E-4KF-345-W15-X00-Y1</v>
      </c>
      <c r="H19" s="5">
        <f>VLOOKUP(A:A,[1]TDSheet!$A:$H,8,0)</f>
        <v>1</v>
      </c>
      <c r="J19" s="20">
        <f>VLOOKUP(A:A,[2]TDSheet!$A:$B,2,0)</f>
        <v>1.5</v>
      </c>
      <c r="K19" s="20">
        <f t="shared" si="3"/>
        <v>0</v>
      </c>
      <c r="L19" s="20"/>
      <c r="M19" s="20"/>
      <c r="N19" s="20"/>
      <c r="O19" s="20">
        <f t="shared" si="4"/>
        <v>0.3</v>
      </c>
      <c r="P19" s="22"/>
      <c r="Q19" s="25">
        <v>0</v>
      </c>
      <c r="R19" s="21">
        <f t="shared" si="5"/>
        <v>381</v>
      </c>
      <c r="S19" s="20">
        <f t="shared" si="6"/>
        <v>381</v>
      </c>
      <c r="T19" s="20"/>
      <c r="U19" s="20"/>
      <c r="V19" s="20">
        <f>VLOOKUP(A:A,[1]TDSheet!$A:$V,22,0)</f>
        <v>1.62</v>
      </c>
      <c r="W19" s="20">
        <f>VLOOKUP(A:A,[1]TDSheet!$A:$W,23,0)</f>
        <v>2.04</v>
      </c>
      <c r="X19" s="20">
        <f>VLOOKUP(A:A,[1]TDSheet!$A:$O,15,0)</f>
        <v>1.8</v>
      </c>
      <c r="Y19" s="20" t="s">
        <v>83</v>
      </c>
      <c r="Z19" s="20" t="s">
        <v>84</v>
      </c>
      <c r="AA19" s="20">
        <f t="shared" si="7"/>
        <v>0</v>
      </c>
    </row>
    <row r="20" spans="1:27" ht="10.9" customHeight="1" x14ac:dyDescent="0.2">
      <c r="A20" s="9" t="s">
        <v>24</v>
      </c>
      <c r="B20" s="9" t="s">
        <v>23</v>
      </c>
      <c r="C20" s="10">
        <v>157.27500000000001</v>
      </c>
      <c r="D20" s="10"/>
      <c r="E20" s="10">
        <v>7.5</v>
      </c>
      <c r="F20" s="10">
        <v>146.77500000000001</v>
      </c>
      <c r="G20" s="5" t="str">
        <f>VLOOKUP(A:A,[1]TDSheet!$A:$G,7,0)</f>
        <v>E-4KF-603-W15-X00-Y1</v>
      </c>
      <c r="H20" s="5">
        <f>VLOOKUP(A:A,[1]TDSheet!$A:$H,8,0)</f>
        <v>1</v>
      </c>
      <c r="J20" s="20">
        <f>VLOOKUP(A:A,[2]TDSheet!$A:$B,2,0)</f>
        <v>7.5</v>
      </c>
      <c r="K20" s="20">
        <f t="shared" si="3"/>
        <v>0</v>
      </c>
      <c r="L20" s="20"/>
      <c r="M20" s="20"/>
      <c r="N20" s="20"/>
      <c r="O20" s="20">
        <f t="shared" si="4"/>
        <v>1.5</v>
      </c>
      <c r="P20" s="22"/>
      <c r="Q20" s="25">
        <v>0</v>
      </c>
      <c r="R20" s="21">
        <f t="shared" si="5"/>
        <v>97.850000000000009</v>
      </c>
      <c r="S20" s="20">
        <f t="shared" si="6"/>
        <v>97.850000000000009</v>
      </c>
      <c r="T20" s="20"/>
      <c r="U20" s="20"/>
      <c r="V20" s="20">
        <f>VLOOKUP(A:A,[1]TDSheet!$A:$V,22,0)</f>
        <v>1.86</v>
      </c>
      <c r="W20" s="20">
        <f>VLOOKUP(A:A,[1]TDSheet!$A:$W,23,0)</f>
        <v>3.0449999999999999</v>
      </c>
      <c r="X20" s="20">
        <f>VLOOKUP(A:A,[1]TDSheet!$A:$O,15,0)</f>
        <v>3.6</v>
      </c>
      <c r="Y20" s="20" t="s">
        <v>83</v>
      </c>
      <c r="Z20" s="20" t="s">
        <v>84</v>
      </c>
      <c r="AA20" s="20">
        <f t="shared" si="7"/>
        <v>0</v>
      </c>
    </row>
    <row r="21" spans="1:27" ht="10.9" customHeight="1" x14ac:dyDescent="0.2">
      <c r="A21" s="9" t="s">
        <v>25</v>
      </c>
      <c r="B21" s="9" t="s">
        <v>14</v>
      </c>
      <c r="C21" s="10">
        <v>69</v>
      </c>
      <c r="D21" s="10"/>
      <c r="E21" s="10">
        <v>0</v>
      </c>
      <c r="F21" s="10">
        <v>64</v>
      </c>
      <c r="G21" s="5" t="str">
        <f>VLOOKUP(A:A,[1]TDSheet!$A:$G,7,0)</f>
        <v>E-1DZ-260-D30-X00-Y16</v>
      </c>
      <c r="H21" s="5">
        <f>VLOOKUP(A:A,[1]TDSheet!$A:$H,8,0)</f>
        <v>0.3</v>
      </c>
      <c r="J21" s="20">
        <v>0</v>
      </c>
      <c r="K21" s="20">
        <f t="shared" si="3"/>
        <v>0</v>
      </c>
      <c r="L21" s="20"/>
      <c r="M21" s="20"/>
      <c r="N21" s="20"/>
      <c r="O21" s="20">
        <f t="shared" si="4"/>
        <v>0</v>
      </c>
      <c r="P21" s="22"/>
      <c r="Q21" s="25">
        <v>0</v>
      </c>
      <c r="R21" s="21" t="e">
        <f t="shared" si="5"/>
        <v>#DIV/0!</v>
      </c>
      <c r="S21" s="20" t="e">
        <f t="shared" si="6"/>
        <v>#DIV/0!</v>
      </c>
      <c r="T21" s="20"/>
      <c r="U21" s="20"/>
      <c r="V21" s="20">
        <f>VLOOKUP(A:A,[1]TDSheet!$A:$V,22,0)</f>
        <v>1.32</v>
      </c>
      <c r="W21" s="20">
        <f>VLOOKUP(A:A,[1]TDSheet!$A:$W,23,0)</f>
        <v>-5</v>
      </c>
      <c r="X21" s="20">
        <f>VLOOKUP(A:A,[1]TDSheet!$A:$O,15,0)</f>
        <v>1</v>
      </c>
      <c r="Y21" s="20" t="s">
        <v>83</v>
      </c>
      <c r="Z21" s="20" t="s">
        <v>84</v>
      </c>
      <c r="AA21" s="20">
        <f t="shared" si="7"/>
        <v>0</v>
      </c>
    </row>
    <row r="22" spans="1:27" ht="10.9" customHeight="1" x14ac:dyDescent="0.2">
      <c r="A22" s="9" t="s">
        <v>26</v>
      </c>
      <c r="B22" s="9" t="s">
        <v>14</v>
      </c>
      <c r="C22" s="10">
        <v>516</v>
      </c>
      <c r="D22" s="10"/>
      <c r="E22" s="10">
        <v>43</v>
      </c>
      <c r="F22" s="10">
        <v>460</v>
      </c>
      <c r="G22" s="5" t="str">
        <f>VLOOKUP(A:A,[1]TDSheet!$A:$G,7,0)</f>
        <v>E-1KH-233-D30-X00-Y16</v>
      </c>
      <c r="H22" s="5">
        <f>VLOOKUP(A:A,[1]TDSheet!$A:$H,8,0)</f>
        <v>0.3</v>
      </c>
      <c r="J22" s="20">
        <f>VLOOKUP(A:A,[2]TDSheet!$A:$B,2,0)</f>
        <v>43</v>
      </c>
      <c r="K22" s="20">
        <f t="shared" si="3"/>
        <v>0</v>
      </c>
      <c r="L22" s="20"/>
      <c r="M22" s="20"/>
      <c r="N22" s="20"/>
      <c r="O22" s="20">
        <f t="shared" si="4"/>
        <v>8.6</v>
      </c>
      <c r="P22" s="22"/>
      <c r="Q22" s="25">
        <v>0</v>
      </c>
      <c r="R22" s="21">
        <f t="shared" si="5"/>
        <v>53.488372093023258</v>
      </c>
      <c r="S22" s="20">
        <f t="shared" si="6"/>
        <v>53.488372093023258</v>
      </c>
      <c r="T22" s="20"/>
      <c r="U22" s="20"/>
      <c r="V22" s="20">
        <f>VLOOKUP(A:A,[1]TDSheet!$A:$V,22,0)</f>
        <v>8.86</v>
      </c>
      <c r="W22" s="20">
        <f>VLOOKUP(A:A,[1]TDSheet!$A:$W,23,0)</f>
        <v>0</v>
      </c>
      <c r="X22" s="20">
        <f>VLOOKUP(A:A,[1]TDSheet!$A:$O,15,0)</f>
        <v>8.1999999999999993</v>
      </c>
      <c r="Y22" s="20" t="s">
        <v>83</v>
      </c>
      <c r="Z22" s="20" t="s">
        <v>84</v>
      </c>
      <c r="AA22" s="20">
        <f t="shared" si="7"/>
        <v>0</v>
      </c>
    </row>
    <row r="23" spans="1:27" ht="10.9" customHeight="1" x14ac:dyDescent="0.2">
      <c r="A23" s="9" t="s">
        <v>27</v>
      </c>
      <c r="B23" s="9" t="s">
        <v>14</v>
      </c>
      <c r="C23" s="10">
        <v>488</v>
      </c>
      <c r="D23" s="10"/>
      <c r="E23" s="10">
        <v>153</v>
      </c>
      <c r="F23" s="10">
        <v>296</v>
      </c>
      <c r="G23" s="5" t="str">
        <f>VLOOKUP(A:A,[1]TDSheet!$A:$G,7,0)</f>
        <v>E-1KH-623-D26-X00-Y16</v>
      </c>
      <c r="H23" s="5">
        <f>VLOOKUP(A:A,[1]TDSheet!$A:$H,8,0)</f>
        <v>0.26</v>
      </c>
      <c r="J23" s="20">
        <f>VLOOKUP(A:A,[2]TDSheet!$A:$B,2,0)</f>
        <v>153</v>
      </c>
      <c r="K23" s="20">
        <f t="shared" si="3"/>
        <v>0</v>
      </c>
      <c r="L23" s="20"/>
      <c r="M23" s="20"/>
      <c r="N23" s="20"/>
      <c r="O23" s="20">
        <f t="shared" si="4"/>
        <v>30.6</v>
      </c>
      <c r="P23" s="22">
        <v>400</v>
      </c>
      <c r="Q23" s="25">
        <v>0</v>
      </c>
      <c r="R23" s="21">
        <f t="shared" si="5"/>
        <v>22.745098039215684</v>
      </c>
      <c r="S23" s="20">
        <f t="shared" si="6"/>
        <v>9.6732026143790844</v>
      </c>
      <c r="T23" s="20"/>
      <c r="U23" s="20"/>
      <c r="V23" s="20">
        <f>VLOOKUP(A:A,[1]TDSheet!$A:$V,22,0)</f>
        <v>11.66</v>
      </c>
      <c r="W23" s="20">
        <f>VLOOKUP(A:A,[1]TDSheet!$A:$W,23,0)</f>
        <v>-2.8</v>
      </c>
      <c r="X23" s="20">
        <f>VLOOKUP(A:A,[1]TDSheet!$A:$O,15,0)</f>
        <v>17.399999999999999</v>
      </c>
      <c r="Y23" s="20" t="s">
        <v>83</v>
      </c>
      <c r="Z23" s="20"/>
      <c r="AA23" s="20">
        <f t="shared" si="7"/>
        <v>104</v>
      </c>
    </row>
    <row r="24" spans="1:27" ht="10.9" customHeight="1" x14ac:dyDescent="0.2">
      <c r="A24" s="9" t="s">
        <v>28</v>
      </c>
      <c r="B24" s="9" t="s">
        <v>14</v>
      </c>
      <c r="C24" s="10">
        <v>310</v>
      </c>
      <c r="D24" s="10">
        <v>3</v>
      </c>
      <c r="E24" s="10">
        <v>251</v>
      </c>
      <c r="F24" s="10">
        <v>1</v>
      </c>
      <c r="G24" s="23" t="s">
        <v>85</v>
      </c>
      <c r="H24" s="5">
        <f>VLOOKUP(A:A,[1]TDSheet!$A:$H,8,0)</f>
        <v>0.3</v>
      </c>
      <c r="J24" s="20">
        <f>VLOOKUP(A:A,[2]TDSheet!$A:$B,2,0)</f>
        <v>253</v>
      </c>
      <c r="K24" s="20">
        <f t="shared" si="3"/>
        <v>-2</v>
      </c>
      <c r="L24" s="20"/>
      <c r="M24" s="20"/>
      <c r="N24" s="20"/>
      <c r="O24" s="20">
        <f t="shared" si="4"/>
        <v>50.2</v>
      </c>
      <c r="P24" s="22">
        <v>1100</v>
      </c>
      <c r="Q24" s="25">
        <v>0</v>
      </c>
      <c r="R24" s="21">
        <f t="shared" si="5"/>
        <v>21.932270916334659</v>
      </c>
      <c r="S24" s="20">
        <f t="shared" si="6"/>
        <v>1.9920318725099601E-2</v>
      </c>
      <c r="T24" s="20"/>
      <c r="U24" s="20"/>
      <c r="V24" s="20">
        <f>VLOOKUP(A:A,[1]TDSheet!$A:$V,22,0)</f>
        <v>0</v>
      </c>
      <c r="W24" s="20">
        <f>VLOOKUP(A:A,[1]TDSheet!$A:$W,23,0)</f>
        <v>0</v>
      </c>
      <c r="X24" s="20">
        <f>VLOOKUP(A:A,[1]TDSheet!$A:$O,15,0)</f>
        <v>52.4</v>
      </c>
      <c r="Y24" s="20" t="s">
        <v>83</v>
      </c>
      <c r="Z24" s="20"/>
      <c r="AA24" s="20">
        <f t="shared" si="7"/>
        <v>330</v>
      </c>
    </row>
    <row r="25" spans="1:27" ht="10.9" customHeight="1" x14ac:dyDescent="0.2">
      <c r="A25" s="9" t="s">
        <v>29</v>
      </c>
      <c r="B25" s="9" t="s">
        <v>14</v>
      </c>
      <c r="C25" s="10">
        <v>6</v>
      </c>
      <c r="D25" s="10"/>
      <c r="E25" s="10">
        <v>3</v>
      </c>
      <c r="F25" s="10"/>
      <c r="G25" s="23" t="s">
        <v>86</v>
      </c>
      <c r="H25" s="5">
        <f>VLOOKUP(A:A,[1]TDSheet!$A:$H,8,0)</f>
        <v>0.5</v>
      </c>
      <c r="J25" s="20">
        <f>VLOOKUP(A:A,[2]TDSheet!$A:$B,2,0)</f>
        <v>6</v>
      </c>
      <c r="K25" s="20">
        <f t="shared" si="3"/>
        <v>-3</v>
      </c>
      <c r="L25" s="20"/>
      <c r="M25" s="20"/>
      <c r="N25" s="20"/>
      <c r="O25" s="20">
        <f t="shared" si="4"/>
        <v>0.6</v>
      </c>
      <c r="P25" s="22">
        <v>600</v>
      </c>
      <c r="Q25" s="25">
        <v>0</v>
      </c>
      <c r="R25" s="21">
        <f t="shared" si="5"/>
        <v>1000</v>
      </c>
      <c r="S25" s="20">
        <f t="shared" si="6"/>
        <v>0</v>
      </c>
      <c r="T25" s="20"/>
      <c r="U25" s="20"/>
      <c r="V25" s="20">
        <f>VLOOKUP(A:A,[1]TDSheet!$A:$V,22,0)</f>
        <v>0</v>
      </c>
      <c r="W25" s="20">
        <f>VLOOKUP(A:A,[1]TDSheet!$A:$W,23,0)</f>
        <v>-3.4</v>
      </c>
      <c r="X25" s="20">
        <f>VLOOKUP(A:A,[1]TDSheet!$A:$O,15,0)</f>
        <v>2.8</v>
      </c>
      <c r="Y25" s="20" t="s">
        <v>83</v>
      </c>
      <c r="Z25" s="20"/>
      <c r="AA25" s="20">
        <f t="shared" si="7"/>
        <v>300</v>
      </c>
    </row>
    <row r="26" spans="1:27" ht="10.9" customHeight="1" x14ac:dyDescent="0.2">
      <c r="A26" s="9" t="s">
        <v>30</v>
      </c>
      <c r="B26" s="9" t="s">
        <v>14</v>
      </c>
      <c r="C26" s="10">
        <v>216</v>
      </c>
      <c r="D26" s="10"/>
      <c r="E26" s="10">
        <v>168</v>
      </c>
      <c r="F26" s="10"/>
      <c r="G26" s="5" t="str">
        <f>VLOOKUP(A:A,[1]TDSheet!$A:$G,7,0)</f>
        <v>E-1KH-291-D30-X00-Y16</v>
      </c>
      <c r="H26" s="5">
        <f>VLOOKUP(A:A,[1]TDSheet!$A:$H,8,0)</f>
        <v>0.3</v>
      </c>
      <c r="J26" s="20">
        <f>VLOOKUP(A:A,[2]TDSheet!$A:$B,2,0)</f>
        <v>251</v>
      </c>
      <c r="K26" s="20">
        <f t="shared" si="3"/>
        <v>-83</v>
      </c>
      <c r="L26" s="20"/>
      <c r="M26" s="20"/>
      <c r="N26" s="20"/>
      <c r="O26" s="20">
        <f t="shared" si="4"/>
        <v>33.6</v>
      </c>
      <c r="P26" s="22">
        <v>1400</v>
      </c>
      <c r="Q26" s="25">
        <v>0</v>
      </c>
      <c r="R26" s="21">
        <f t="shared" si="5"/>
        <v>41.666666666666664</v>
      </c>
      <c r="S26" s="20">
        <f t="shared" si="6"/>
        <v>0</v>
      </c>
      <c r="T26" s="20"/>
      <c r="U26" s="20"/>
      <c r="V26" s="20">
        <f>VLOOKUP(A:A,[1]TDSheet!$A:$V,22,0)</f>
        <v>39.36</v>
      </c>
      <c r="W26" s="20">
        <f>VLOOKUP(A:A,[1]TDSheet!$A:$W,23,0)</f>
        <v>11.4</v>
      </c>
      <c r="X26" s="20">
        <f>VLOOKUP(A:A,[1]TDSheet!$A:$O,15,0)</f>
        <v>76.400000000000006</v>
      </c>
      <c r="Y26" s="20" t="s">
        <v>83</v>
      </c>
      <c r="Z26" s="20"/>
      <c r="AA26" s="20">
        <f t="shared" si="7"/>
        <v>420</v>
      </c>
    </row>
    <row r="27" spans="1:27" ht="10.9" customHeight="1" x14ac:dyDescent="0.2">
      <c r="A27" s="9" t="s">
        <v>31</v>
      </c>
      <c r="B27" s="9" t="s">
        <v>14</v>
      </c>
      <c r="C27" s="10">
        <v>562</v>
      </c>
      <c r="D27" s="10"/>
      <c r="E27" s="10">
        <v>414</v>
      </c>
      <c r="F27" s="10"/>
      <c r="G27" s="5" t="str">
        <f>VLOOKUP(A:A,[1]TDSheet!$A:$G,7,0)</f>
        <v>E-1KH-295-D30-X00-Y16</v>
      </c>
      <c r="H27" s="5">
        <f>VLOOKUP(A:A,[1]TDSheet!$A:$H,8,0)</f>
        <v>0.3</v>
      </c>
      <c r="J27" s="20">
        <f>VLOOKUP(A:A,[2]TDSheet!$A:$B,2,0)</f>
        <v>464</v>
      </c>
      <c r="K27" s="20">
        <f t="shared" si="3"/>
        <v>-50</v>
      </c>
      <c r="L27" s="20"/>
      <c r="M27" s="20"/>
      <c r="N27" s="20"/>
      <c r="O27" s="20">
        <f t="shared" si="4"/>
        <v>82.8</v>
      </c>
      <c r="P27" s="22">
        <v>2400</v>
      </c>
      <c r="Q27" s="25">
        <v>0</v>
      </c>
      <c r="R27" s="21">
        <f t="shared" si="5"/>
        <v>28.985507246376812</v>
      </c>
      <c r="S27" s="20">
        <f t="shared" si="6"/>
        <v>0</v>
      </c>
      <c r="T27" s="20"/>
      <c r="U27" s="20"/>
      <c r="V27" s="20">
        <f>VLOOKUP(A:A,[1]TDSheet!$A:$V,22,0)</f>
        <v>55.3</v>
      </c>
      <c r="W27" s="20">
        <f>VLOOKUP(A:A,[1]TDSheet!$A:$W,23,0)</f>
        <v>-8</v>
      </c>
      <c r="X27" s="20">
        <f>VLOOKUP(A:A,[1]TDSheet!$A:$O,15,0)</f>
        <v>129.80000000000001</v>
      </c>
      <c r="Y27" s="20" t="s">
        <v>83</v>
      </c>
      <c r="Z27" s="20"/>
      <c r="AA27" s="20">
        <f t="shared" si="7"/>
        <v>720</v>
      </c>
    </row>
    <row r="28" spans="1:27" ht="10.9" customHeight="1" x14ac:dyDescent="0.2">
      <c r="A28" s="9" t="s">
        <v>32</v>
      </c>
      <c r="B28" s="9" t="s">
        <v>14</v>
      </c>
      <c r="C28" s="10">
        <v>143</v>
      </c>
      <c r="D28" s="10"/>
      <c r="E28" s="10">
        <v>88</v>
      </c>
      <c r="F28" s="10">
        <v>6</v>
      </c>
      <c r="G28" t="str">
        <f>VLOOKUP(A:A,[3]TDSheet!$A:$G,7,0)</f>
        <v>E-1KH-295-D50-X00-Y10</v>
      </c>
      <c r="H28" s="5">
        <f>VLOOKUP(A:A,[1]TDSheet!$A:$H,8,0)</f>
        <v>0.5</v>
      </c>
      <c r="J28" s="20">
        <f>VLOOKUP(A:A,[2]TDSheet!$A:$B,2,0)</f>
        <v>88</v>
      </c>
      <c r="K28" s="20">
        <f t="shared" si="3"/>
        <v>0</v>
      </c>
      <c r="L28" s="20"/>
      <c r="M28" s="20"/>
      <c r="N28" s="20"/>
      <c r="O28" s="20">
        <f t="shared" si="4"/>
        <v>17.600000000000001</v>
      </c>
      <c r="P28" s="22">
        <v>1000</v>
      </c>
      <c r="Q28" s="25">
        <v>0</v>
      </c>
      <c r="R28" s="21">
        <f t="shared" si="5"/>
        <v>57.159090909090907</v>
      </c>
      <c r="S28" s="20">
        <f t="shared" si="6"/>
        <v>0.34090909090909088</v>
      </c>
      <c r="T28" s="20"/>
      <c r="U28" s="20"/>
      <c r="V28" s="20">
        <f>VLOOKUP(A:A,[1]TDSheet!$A:$V,22,0)</f>
        <v>0</v>
      </c>
      <c r="W28" s="20">
        <f>VLOOKUP(A:A,[1]TDSheet!$A:$W,23,0)</f>
        <v>0</v>
      </c>
      <c r="X28" s="20">
        <f>VLOOKUP(A:A,[1]TDSheet!$A:$O,15,0)</f>
        <v>45</v>
      </c>
      <c r="Y28" s="20" t="s">
        <v>83</v>
      </c>
      <c r="Z28" s="20"/>
      <c r="AA28" s="20">
        <f t="shared" si="7"/>
        <v>500</v>
      </c>
    </row>
    <row r="29" spans="1:27" ht="10.9" customHeight="1" x14ac:dyDescent="0.2">
      <c r="A29" s="9" t="s">
        <v>33</v>
      </c>
      <c r="B29" s="9" t="s">
        <v>14</v>
      </c>
      <c r="C29" s="10">
        <v>175</v>
      </c>
      <c r="D29" s="10"/>
      <c r="E29" s="10">
        <v>77</v>
      </c>
      <c r="F29" s="10">
        <v>68</v>
      </c>
      <c r="G29" s="5" t="str">
        <f>VLOOKUP(A:A,[1]TDSheet!$A:$G,7,0)</f>
        <v>E-1KH-249-D30-X00-Y16</v>
      </c>
      <c r="H29" s="5">
        <f>VLOOKUP(A:A,[1]TDSheet!$A:$H,8,0)</f>
        <v>0.3</v>
      </c>
      <c r="J29" s="20">
        <f>VLOOKUP(A:A,[2]TDSheet!$A:$B,2,0)</f>
        <v>77</v>
      </c>
      <c r="K29" s="20">
        <f t="shared" si="3"/>
        <v>0</v>
      </c>
      <c r="L29" s="20"/>
      <c r="M29" s="20"/>
      <c r="N29" s="20"/>
      <c r="O29" s="20">
        <f t="shared" si="4"/>
        <v>15.4</v>
      </c>
      <c r="P29" s="22">
        <v>400</v>
      </c>
      <c r="Q29" s="25">
        <v>0</v>
      </c>
      <c r="R29" s="21">
        <f t="shared" si="5"/>
        <v>30.38961038961039</v>
      </c>
      <c r="S29" s="20">
        <f t="shared" si="6"/>
        <v>4.4155844155844157</v>
      </c>
      <c r="T29" s="20"/>
      <c r="U29" s="20"/>
      <c r="V29" s="20">
        <f>VLOOKUP(A:A,[1]TDSheet!$A:$V,22,0)</f>
        <v>11.4</v>
      </c>
      <c r="W29" s="20">
        <f>VLOOKUP(A:A,[1]TDSheet!$A:$W,23,0)</f>
        <v>2.8</v>
      </c>
      <c r="X29" s="20">
        <f>VLOOKUP(A:A,[1]TDSheet!$A:$O,15,0)</f>
        <v>19.600000000000001</v>
      </c>
      <c r="Y29" s="20" t="s">
        <v>83</v>
      </c>
      <c r="Z29" s="20"/>
      <c r="AA29" s="20">
        <f t="shared" si="7"/>
        <v>120</v>
      </c>
    </row>
    <row r="30" spans="1:27" ht="22.15" customHeight="1" x14ac:dyDescent="0.2">
      <c r="A30" s="9" t="s">
        <v>34</v>
      </c>
      <c r="B30" s="9" t="s">
        <v>14</v>
      </c>
      <c r="C30" s="10">
        <v>4</v>
      </c>
      <c r="D30" s="10"/>
      <c r="E30" s="10">
        <v>4</v>
      </c>
      <c r="F30" s="10"/>
      <c r="G30" s="5" t="str">
        <f>VLOOKUP(A:A,[1]TDSheet!$A:$G,7,0)</f>
        <v>E-1KH-593-D30-X00-Y16</v>
      </c>
      <c r="H30" s="5">
        <f>VLOOKUP(A:A,[1]TDSheet!$A:$H,8,0)</f>
        <v>0.3</v>
      </c>
      <c r="J30" s="20">
        <f>VLOOKUP(A:A,[2]TDSheet!$A:$B,2,0)</f>
        <v>7</v>
      </c>
      <c r="K30" s="20">
        <f t="shared" si="3"/>
        <v>-3</v>
      </c>
      <c r="L30" s="20"/>
      <c r="M30" s="20"/>
      <c r="N30" s="20"/>
      <c r="O30" s="20">
        <f t="shared" si="4"/>
        <v>0.8</v>
      </c>
      <c r="P30" s="22">
        <v>400</v>
      </c>
      <c r="Q30" s="25">
        <v>0</v>
      </c>
      <c r="R30" s="21">
        <f t="shared" si="5"/>
        <v>500</v>
      </c>
      <c r="S30" s="20">
        <f t="shared" si="6"/>
        <v>0</v>
      </c>
      <c r="T30" s="20"/>
      <c r="U30" s="20"/>
      <c r="V30" s="20">
        <f>VLOOKUP(A:A,[1]TDSheet!$A:$V,22,0)</f>
        <v>4.74</v>
      </c>
      <c r="W30" s="20">
        <f>VLOOKUP(A:A,[1]TDSheet!$A:$W,23,0)</f>
        <v>13.2</v>
      </c>
      <c r="X30" s="20">
        <f>VLOOKUP(A:A,[1]TDSheet!$A:$O,15,0)</f>
        <v>8.4</v>
      </c>
      <c r="Y30" s="20" t="s">
        <v>83</v>
      </c>
      <c r="Z30" s="20"/>
      <c r="AA30" s="20">
        <f t="shared" si="7"/>
        <v>120</v>
      </c>
    </row>
    <row r="31" spans="1:27" ht="10.9" customHeight="1" x14ac:dyDescent="0.2">
      <c r="A31" s="9" t="s">
        <v>35</v>
      </c>
      <c r="B31" s="9" t="s">
        <v>23</v>
      </c>
      <c r="C31" s="10">
        <v>134.02699999999999</v>
      </c>
      <c r="D31" s="10"/>
      <c r="E31" s="10">
        <v>37.5</v>
      </c>
      <c r="F31" s="10">
        <v>90.527000000000001</v>
      </c>
      <c r="G31" s="5" t="str">
        <f>VLOOKUP(A:A,[1]TDSheet!$A:$G,7,0)</f>
        <v>E-4KF-110-W15-X00-Y1</v>
      </c>
      <c r="H31" s="5">
        <f>VLOOKUP(A:A,[1]TDSheet!$A:$H,8,0)</f>
        <v>1</v>
      </c>
      <c r="J31" s="20">
        <f>VLOOKUP(A:A,[2]TDSheet!$A:$B,2,0)</f>
        <v>37.5</v>
      </c>
      <c r="K31" s="20">
        <f t="shared" si="3"/>
        <v>0</v>
      </c>
      <c r="L31" s="20"/>
      <c r="M31" s="20"/>
      <c r="N31" s="20"/>
      <c r="O31" s="20">
        <f t="shared" si="4"/>
        <v>7.5</v>
      </c>
      <c r="P31" s="22">
        <v>60</v>
      </c>
      <c r="Q31" s="25">
        <v>0</v>
      </c>
      <c r="R31" s="21">
        <f t="shared" si="5"/>
        <v>20.070266666666665</v>
      </c>
      <c r="S31" s="20">
        <f t="shared" si="6"/>
        <v>12.070266666666667</v>
      </c>
      <c r="T31" s="20"/>
      <c r="U31" s="20"/>
      <c r="V31" s="20">
        <f>VLOOKUP(A:A,[1]TDSheet!$A:$V,22,0)</f>
        <v>3.18</v>
      </c>
      <c r="W31" s="20">
        <f>VLOOKUP(A:A,[1]TDSheet!$A:$W,23,0)</f>
        <v>-0.70540000000000003</v>
      </c>
      <c r="X31" s="20">
        <f>VLOOKUP(A:A,[1]TDSheet!$A:$O,15,0)</f>
        <v>4.5</v>
      </c>
      <c r="Y31" s="20" t="s">
        <v>83</v>
      </c>
      <c r="Z31" s="20"/>
      <c r="AA31" s="20">
        <f t="shared" si="7"/>
        <v>60</v>
      </c>
    </row>
    <row r="32" spans="1:27" ht="10.9" customHeight="1" x14ac:dyDescent="0.2">
      <c r="A32" s="9" t="s">
        <v>36</v>
      </c>
      <c r="B32" s="9" t="s">
        <v>23</v>
      </c>
      <c r="C32" s="10">
        <v>42</v>
      </c>
      <c r="D32" s="10"/>
      <c r="E32" s="10">
        <v>19.5</v>
      </c>
      <c r="F32" s="10">
        <v>18</v>
      </c>
      <c r="G32" s="5" t="str">
        <f>VLOOKUP(A:A,[1]TDSheet!$A:$G,7,0)</f>
        <v>E-4KF-111-W15-X00-Y1</v>
      </c>
      <c r="H32" s="5">
        <f>VLOOKUP(A:A,[1]TDSheet!$A:$H,8,0)</f>
        <v>1</v>
      </c>
      <c r="J32" s="20">
        <f>VLOOKUP(A:A,[2]TDSheet!$A:$B,2,0)</f>
        <v>19.5</v>
      </c>
      <c r="K32" s="20">
        <f t="shared" si="3"/>
        <v>0</v>
      </c>
      <c r="L32" s="20"/>
      <c r="M32" s="20"/>
      <c r="N32" s="20"/>
      <c r="O32" s="20">
        <f t="shared" si="4"/>
        <v>3.9</v>
      </c>
      <c r="P32" s="22">
        <v>100</v>
      </c>
      <c r="Q32" s="25">
        <v>0</v>
      </c>
      <c r="R32" s="21">
        <f t="shared" si="5"/>
        <v>30.256410256410255</v>
      </c>
      <c r="S32" s="20">
        <f t="shared" si="6"/>
        <v>4.6153846153846159</v>
      </c>
      <c r="T32" s="20"/>
      <c r="U32" s="20"/>
      <c r="V32" s="20">
        <f>VLOOKUP(A:A,[1]TDSheet!$A:$V,22,0)</f>
        <v>2.46</v>
      </c>
      <c r="W32" s="20">
        <f>VLOOKUP(A:A,[1]TDSheet!$A:$W,23,0)</f>
        <v>10.8</v>
      </c>
      <c r="X32" s="20">
        <f>VLOOKUP(A:A,[1]TDSheet!$A:$O,15,0)</f>
        <v>6.6</v>
      </c>
      <c r="Y32" s="20" t="s">
        <v>83</v>
      </c>
      <c r="Z32" s="20"/>
      <c r="AA32" s="20">
        <f t="shared" si="7"/>
        <v>100</v>
      </c>
    </row>
    <row r="33" spans="1:27" ht="10.9" customHeight="1" x14ac:dyDescent="0.2">
      <c r="A33" s="9" t="s">
        <v>37</v>
      </c>
      <c r="B33" s="9" t="s">
        <v>23</v>
      </c>
      <c r="C33" s="10">
        <v>34.005000000000003</v>
      </c>
      <c r="D33" s="10"/>
      <c r="E33" s="10">
        <v>12</v>
      </c>
      <c r="F33" s="10">
        <v>20.004999999999999</v>
      </c>
      <c r="G33" s="5" t="str">
        <f>VLOOKUP(A:A,[1]TDSheet!$A:$G,7,0)</f>
        <v>E-4KF-604-W20-X00-Y1</v>
      </c>
      <c r="H33" s="5">
        <f>VLOOKUP(A:A,[1]TDSheet!$A:$H,8,0)</f>
        <v>1</v>
      </c>
      <c r="J33" s="20">
        <f>VLOOKUP(A:A,[2]TDSheet!$A:$B,2,0)</f>
        <v>12</v>
      </c>
      <c r="K33" s="20">
        <f t="shared" si="3"/>
        <v>0</v>
      </c>
      <c r="L33" s="20"/>
      <c r="M33" s="20"/>
      <c r="N33" s="20"/>
      <c r="O33" s="20">
        <f t="shared" si="4"/>
        <v>2.4</v>
      </c>
      <c r="P33" s="22">
        <v>30</v>
      </c>
      <c r="Q33" s="25">
        <v>0</v>
      </c>
      <c r="R33" s="21">
        <f t="shared" si="5"/>
        <v>20.835416666666667</v>
      </c>
      <c r="S33" s="20">
        <f t="shared" si="6"/>
        <v>8.3354166666666671</v>
      </c>
      <c r="T33" s="20"/>
      <c r="U33" s="20"/>
      <c r="V33" s="20">
        <f>VLOOKUP(A:A,[1]TDSheet!$A:$V,22,0)</f>
        <v>1.4</v>
      </c>
      <c r="W33" s="20">
        <f>VLOOKUP(A:A,[1]TDSheet!$A:$W,23,0)</f>
        <v>2.399</v>
      </c>
      <c r="X33" s="20">
        <f>VLOOKUP(A:A,[1]TDSheet!$A:$O,15,0)</f>
        <v>1.2</v>
      </c>
      <c r="Y33" s="20" t="s">
        <v>83</v>
      </c>
      <c r="Z33" s="20"/>
      <c r="AA33" s="20">
        <f t="shared" si="7"/>
        <v>30</v>
      </c>
    </row>
    <row r="34" spans="1:27" ht="10.9" customHeight="1" x14ac:dyDescent="0.2">
      <c r="A34" s="9" t="s">
        <v>38</v>
      </c>
      <c r="B34" s="9" t="s">
        <v>14</v>
      </c>
      <c r="C34" s="10">
        <v>111</v>
      </c>
      <c r="D34" s="10"/>
      <c r="E34" s="10">
        <v>13</v>
      </c>
      <c r="F34" s="10">
        <v>96</v>
      </c>
      <c r="G34" s="5" t="str">
        <f>VLOOKUP(A:A,[1]TDSheet!$A:$G,7,0)</f>
        <v>E-4KF-440-F50-X00-Y10</v>
      </c>
      <c r="H34" s="5">
        <f>VLOOKUP(A:A,[1]TDSheet!$A:$H,8,0)</f>
        <v>0.5</v>
      </c>
      <c r="J34" s="20">
        <f>VLOOKUP(A:A,[2]TDSheet!$A:$B,2,0)</f>
        <v>13</v>
      </c>
      <c r="K34" s="20">
        <f t="shared" si="3"/>
        <v>0</v>
      </c>
      <c r="L34" s="20"/>
      <c r="M34" s="20"/>
      <c r="N34" s="20"/>
      <c r="O34" s="20">
        <f t="shared" si="4"/>
        <v>2.6</v>
      </c>
      <c r="P34" s="22"/>
      <c r="Q34" s="25">
        <v>0</v>
      </c>
      <c r="R34" s="21">
        <f t="shared" si="5"/>
        <v>36.92307692307692</v>
      </c>
      <c r="S34" s="20">
        <f t="shared" si="6"/>
        <v>36.92307692307692</v>
      </c>
      <c r="T34" s="20"/>
      <c r="U34" s="20"/>
      <c r="V34" s="20">
        <f>VLOOKUP(A:A,[1]TDSheet!$A:$V,22,0)</f>
        <v>4.8</v>
      </c>
      <c r="W34" s="20">
        <f>VLOOKUP(A:A,[1]TDSheet!$A:$W,23,0)</f>
        <v>-0.2</v>
      </c>
      <c r="X34" s="20">
        <f>VLOOKUP(A:A,[1]TDSheet!$A:$O,15,0)</f>
        <v>2.4</v>
      </c>
      <c r="Y34" s="20" t="s">
        <v>83</v>
      </c>
      <c r="Z34" s="20" t="s">
        <v>84</v>
      </c>
      <c r="AA34" s="20">
        <f t="shared" si="7"/>
        <v>0</v>
      </c>
    </row>
    <row r="35" spans="1:27" ht="10.9" customHeight="1" x14ac:dyDescent="0.2">
      <c r="A35" s="9" t="s">
        <v>39</v>
      </c>
      <c r="B35" s="9" t="s">
        <v>14</v>
      </c>
      <c r="C35" s="10">
        <v>120</v>
      </c>
      <c r="D35" s="10"/>
      <c r="E35" s="10">
        <v>11</v>
      </c>
      <c r="F35" s="10">
        <v>107</v>
      </c>
      <c r="G35" s="5" t="str">
        <f>VLOOKUP(A:A,[1]TDSheet!$A:$G,7,0)</f>
        <v>E-4KF-441-F50-X00-Y10</v>
      </c>
      <c r="H35" s="5">
        <f>VLOOKUP(A:A,[1]TDSheet!$A:$H,8,0)</f>
        <v>0.5</v>
      </c>
      <c r="J35" s="20">
        <f>VLOOKUP(A:A,[2]TDSheet!$A:$B,2,0)</f>
        <v>11</v>
      </c>
      <c r="K35" s="20">
        <f t="shared" si="3"/>
        <v>0</v>
      </c>
      <c r="L35" s="20"/>
      <c r="M35" s="20"/>
      <c r="N35" s="20"/>
      <c r="O35" s="20">
        <f t="shared" si="4"/>
        <v>2.2000000000000002</v>
      </c>
      <c r="P35" s="22"/>
      <c r="Q35" s="25">
        <v>0</v>
      </c>
      <c r="R35" s="21">
        <f t="shared" si="5"/>
        <v>48.636363636363633</v>
      </c>
      <c r="S35" s="20">
        <f t="shared" si="6"/>
        <v>48.636363636363633</v>
      </c>
      <c r="T35" s="20"/>
      <c r="U35" s="20"/>
      <c r="V35" s="20">
        <f>VLOOKUP(A:A,[1]TDSheet!$A:$V,22,0)</f>
        <v>4.8</v>
      </c>
      <c r="W35" s="20">
        <f>VLOOKUP(A:A,[1]TDSheet!$A:$W,23,0)</f>
        <v>-0.6</v>
      </c>
      <c r="X35" s="20">
        <f>VLOOKUP(A:A,[1]TDSheet!$A:$O,15,0)</f>
        <v>1</v>
      </c>
      <c r="Y35" s="20" t="s">
        <v>83</v>
      </c>
      <c r="Z35" s="20" t="s">
        <v>84</v>
      </c>
      <c r="AA35" s="20">
        <f t="shared" si="7"/>
        <v>0</v>
      </c>
    </row>
    <row r="36" spans="1:27" ht="22.15" customHeight="1" x14ac:dyDescent="0.2">
      <c r="A36" s="9" t="s">
        <v>40</v>
      </c>
      <c r="B36" s="9" t="s">
        <v>14</v>
      </c>
      <c r="C36" s="10">
        <v>953</v>
      </c>
      <c r="D36" s="10"/>
      <c r="E36" s="10">
        <v>54</v>
      </c>
      <c r="F36" s="10">
        <v>875</v>
      </c>
      <c r="G36" s="5" t="str">
        <f>VLOOKUP(A:A,[1]TDSheet!$A:$G,7,0)</f>
        <v>E-1MZ-258-D77-X00-Y10</v>
      </c>
      <c r="H36" s="5">
        <f>VLOOKUP(A:A,[1]TDSheet!$A:$H,8,0)</f>
        <v>0.77</v>
      </c>
      <c r="J36" s="20">
        <f>VLOOKUP(A:A,[2]TDSheet!$A:$B,2,0)</f>
        <v>54</v>
      </c>
      <c r="K36" s="20">
        <f t="shared" si="3"/>
        <v>0</v>
      </c>
      <c r="L36" s="20"/>
      <c r="M36" s="20"/>
      <c r="N36" s="20"/>
      <c r="O36" s="20">
        <f t="shared" si="4"/>
        <v>10.8</v>
      </c>
      <c r="P36" s="22"/>
      <c r="Q36" s="25">
        <v>0</v>
      </c>
      <c r="R36" s="21">
        <f t="shared" si="5"/>
        <v>81.018518518518519</v>
      </c>
      <c r="S36" s="20">
        <f t="shared" si="6"/>
        <v>81.018518518518519</v>
      </c>
      <c r="T36" s="20"/>
      <c r="U36" s="20"/>
      <c r="V36" s="20">
        <f>VLOOKUP(A:A,[1]TDSheet!$A:$V,22,0)</f>
        <v>9.2200000000000006</v>
      </c>
      <c r="W36" s="20">
        <f>VLOOKUP(A:A,[1]TDSheet!$A:$W,23,0)</f>
        <v>6.2</v>
      </c>
      <c r="X36" s="20">
        <f>VLOOKUP(A:A,[1]TDSheet!$A:$O,15,0)</f>
        <v>11.6</v>
      </c>
      <c r="Y36" s="20" t="s">
        <v>83</v>
      </c>
      <c r="Z36" s="20" t="s">
        <v>84</v>
      </c>
      <c r="AA36" s="20">
        <f t="shared" si="7"/>
        <v>0</v>
      </c>
    </row>
    <row r="37" spans="1:27" ht="22.15" customHeight="1" x14ac:dyDescent="0.2">
      <c r="A37" s="9" t="s">
        <v>41</v>
      </c>
      <c r="B37" s="9" t="s">
        <v>14</v>
      </c>
      <c r="C37" s="10">
        <v>1142</v>
      </c>
      <c r="D37" s="10"/>
      <c r="E37" s="10">
        <v>118</v>
      </c>
      <c r="F37" s="10">
        <v>999</v>
      </c>
      <c r="G37" s="5" t="str">
        <f>VLOOKUP(A:A,[1]TDSheet!$A:$G,7,0)</f>
        <v>E-1MZ-259-D38-X00-Y20</v>
      </c>
      <c r="H37" s="5">
        <f>VLOOKUP(A:A,[1]TDSheet!$A:$H,8,0)</f>
        <v>0.38</v>
      </c>
      <c r="J37" s="20">
        <f>VLOOKUP(A:A,[2]TDSheet!$A:$B,2,0)</f>
        <v>114</v>
      </c>
      <c r="K37" s="20">
        <f t="shared" si="3"/>
        <v>4</v>
      </c>
      <c r="L37" s="20"/>
      <c r="M37" s="20"/>
      <c r="N37" s="20"/>
      <c r="O37" s="20">
        <f t="shared" si="4"/>
        <v>23.6</v>
      </c>
      <c r="P37" s="22"/>
      <c r="Q37" s="25">
        <v>0</v>
      </c>
      <c r="R37" s="21">
        <f t="shared" si="5"/>
        <v>42.33050847457627</v>
      </c>
      <c r="S37" s="20">
        <f t="shared" si="6"/>
        <v>42.33050847457627</v>
      </c>
      <c r="T37" s="20"/>
      <c r="U37" s="20"/>
      <c r="V37" s="20">
        <f>VLOOKUP(A:A,[1]TDSheet!$A:$V,22,0)</f>
        <v>11.84</v>
      </c>
      <c r="W37" s="20">
        <f>VLOOKUP(A:A,[1]TDSheet!$A:$W,23,0)</f>
        <v>1.6</v>
      </c>
      <c r="X37" s="20">
        <f>VLOOKUP(A:A,[1]TDSheet!$A:$O,15,0)</f>
        <v>20.8</v>
      </c>
      <c r="Y37" s="20" t="s">
        <v>83</v>
      </c>
      <c r="Z37" s="20" t="s">
        <v>84</v>
      </c>
      <c r="AA37" s="20">
        <f t="shared" si="7"/>
        <v>0</v>
      </c>
    </row>
    <row r="38" spans="1:27" ht="22.15" customHeight="1" x14ac:dyDescent="0.2">
      <c r="A38" s="9" t="s">
        <v>42</v>
      </c>
      <c r="B38" s="9" t="s">
        <v>14</v>
      </c>
      <c r="C38" s="10">
        <v>559</v>
      </c>
      <c r="D38" s="10"/>
      <c r="E38" s="10">
        <v>264</v>
      </c>
      <c r="F38" s="10">
        <v>270</v>
      </c>
      <c r="G38" s="5" t="str">
        <f>VLOOKUP(A:A,[1]TDSheet!$A:$G,7,0)</f>
        <v>E-1MZ-268-D19-X00-Y20</v>
      </c>
      <c r="H38" s="5">
        <f>VLOOKUP(A:A,[1]TDSheet!$A:$H,8,0)</f>
        <v>0.19</v>
      </c>
      <c r="J38" s="20">
        <f>VLOOKUP(A:A,[2]TDSheet!$A:$B,2,0)</f>
        <v>264</v>
      </c>
      <c r="K38" s="20">
        <f t="shared" si="3"/>
        <v>0</v>
      </c>
      <c r="L38" s="20"/>
      <c r="M38" s="20"/>
      <c r="N38" s="20"/>
      <c r="O38" s="20">
        <f t="shared" si="4"/>
        <v>52.8</v>
      </c>
      <c r="P38" s="22">
        <v>700</v>
      </c>
      <c r="Q38" s="25">
        <v>0</v>
      </c>
      <c r="R38" s="21">
        <f t="shared" si="5"/>
        <v>18.371212121212121</v>
      </c>
      <c r="S38" s="20">
        <f t="shared" si="6"/>
        <v>5.1136363636363642</v>
      </c>
      <c r="T38" s="20"/>
      <c r="U38" s="20"/>
      <c r="V38" s="20">
        <f>VLOOKUP(A:A,[1]TDSheet!$A:$V,22,0)</f>
        <v>18.02</v>
      </c>
      <c r="W38" s="20">
        <f>VLOOKUP(A:A,[1]TDSheet!$A:$W,23,0)</f>
        <v>0.2</v>
      </c>
      <c r="X38" s="20">
        <f>VLOOKUP(A:A,[1]TDSheet!$A:$O,15,0)</f>
        <v>23</v>
      </c>
      <c r="Y38" s="20" t="s">
        <v>83</v>
      </c>
      <c r="Z38" s="20"/>
      <c r="AA38" s="20">
        <f t="shared" si="7"/>
        <v>133</v>
      </c>
    </row>
    <row r="39" spans="1:27" ht="22.15" customHeight="1" x14ac:dyDescent="0.2">
      <c r="A39" s="9" t="s">
        <v>43</v>
      </c>
      <c r="B39" s="9" t="s">
        <v>14</v>
      </c>
      <c r="C39" s="10">
        <v>552</v>
      </c>
      <c r="D39" s="10"/>
      <c r="E39" s="10">
        <v>226</v>
      </c>
      <c r="F39" s="10">
        <v>256</v>
      </c>
      <c r="G39" s="5" t="str">
        <f>VLOOKUP(A:A,[1]TDSheet!$A:$G,7,0)</f>
        <v>E-1MZ-268-D38-X00-Y20</v>
      </c>
      <c r="H39" s="5">
        <f>VLOOKUP(A:A,[1]TDSheet!$A:$H,8,0)</f>
        <v>0.38</v>
      </c>
      <c r="J39" s="20">
        <f>VLOOKUP(A:A,[2]TDSheet!$A:$B,2,0)</f>
        <v>226</v>
      </c>
      <c r="K39" s="20">
        <f t="shared" si="3"/>
        <v>0</v>
      </c>
      <c r="L39" s="20"/>
      <c r="M39" s="20"/>
      <c r="N39" s="20"/>
      <c r="O39" s="20">
        <f t="shared" si="4"/>
        <v>45.2</v>
      </c>
      <c r="P39" s="22">
        <v>800</v>
      </c>
      <c r="Q39" s="25">
        <v>0</v>
      </c>
      <c r="R39" s="21">
        <f t="shared" si="5"/>
        <v>23.362831858407077</v>
      </c>
      <c r="S39" s="20">
        <f t="shared" si="6"/>
        <v>5.663716814159292</v>
      </c>
      <c r="T39" s="20"/>
      <c r="U39" s="20"/>
      <c r="V39" s="20">
        <f>VLOOKUP(A:A,[1]TDSheet!$A:$V,22,0)</f>
        <v>29.92</v>
      </c>
      <c r="W39" s="20">
        <f>VLOOKUP(A:A,[1]TDSheet!$A:$W,23,0)</f>
        <v>35.6</v>
      </c>
      <c r="X39" s="20">
        <f>VLOOKUP(A:A,[1]TDSheet!$A:$O,15,0)</f>
        <v>34.6</v>
      </c>
      <c r="Y39" s="20" t="s">
        <v>83</v>
      </c>
      <c r="Z39" s="20"/>
      <c r="AA39" s="20">
        <f t="shared" si="7"/>
        <v>304</v>
      </c>
    </row>
    <row r="40" spans="1:27" ht="22.15" customHeight="1" x14ac:dyDescent="0.2">
      <c r="A40" s="9" t="s">
        <v>44</v>
      </c>
      <c r="B40" s="9" t="s">
        <v>14</v>
      </c>
      <c r="C40" s="10">
        <v>305</v>
      </c>
      <c r="D40" s="10">
        <v>18</v>
      </c>
      <c r="E40" s="10">
        <v>155</v>
      </c>
      <c r="F40" s="10">
        <v>150</v>
      </c>
      <c r="G40" s="5" t="str">
        <f>VLOOKUP(A:A,[1]TDSheet!$A:$G,7,0)</f>
        <v>E-1MZ-267-D19-X00-Y20</v>
      </c>
      <c r="H40" s="5">
        <f>VLOOKUP(A:A,[1]TDSheet!$A:$H,8,0)</f>
        <v>0.19</v>
      </c>
      <c r="J40" s="20">
        <f>VLOOKUP(A:A,[2]TDSheet!$A:$B,2,0)</f>
        <v>155</v>
      </c>
      <c r="K40" s="20">
        <f t="shared" si="3"/>
        <v>0</v>
      </c>
      <c r="L40" s="20"/>
      <c r="M40" s="20"/>
      <c r="N40" s="20"/>
      <c r="O40" s="20">
        <f t="shared" si="4"/>
        <v>31</v>
      </c>
      <c r="P40" s="22">
        <v>600</v>
      </c>
      <c r="Q40" s="25">
        <v>0</v>
      </c>
      <c r="R40" s="21">
        <f t="shared" si="5"/>
        <v>24.193548387096776</v>
      </c>
      <c r="S40" s="20">
        <f t="shared" si="6"/>
        <v>4.838709677419355</v>
      </c>
      <c r="T40" s="20"/>
      <c r="U40" s="20"/>
      <c r="V40" s="20">
        <f>VLOOKUP(A:A,[1]TDSheet!$A:$V,22,0)</f>
        <v>16.940000000000001</v>
      </c>
      <c r="W40" s="20">
        <f>VLOOKUP(A:A,[1]TDSheet!$A:$W,23,0)</f>
        <v>7.6</v>
      </c>
      <c r="X40" s="20">
        <f>VLOOKUP(A:A,[1]TDSheet!$A:$O,15,0)</f>
        <v>26.2</v>
      </c>
      <c r="Y40" s="20" t="s">
        <v>83</v>
      </c>
      <c r="Z40" s="20"/>
      <c r="AA40" s="20">
        <f t="shared" si="7"/>
        <v>114</v>
      </c>
    </row>
    <row r="41" spans="1:27" ht="22.15" customHeight="1" x14ac:dyDescent="0.2">
      <c r="A41" s="9" t="s">
        <v>45</v>
      </c>
      <c r="B41" s="9" t="s">
        <v>14</v>
      </c>
      <c r="C41" s="10">
        <v>-50</v>
      </c>
      <c r="D41" s="10">
        <v>73</v>
      </c>
      <c r="E41" s="10">
        <v>48</v>
      </c>
      <c r="F41" s="10">
        <v>-45</v>
      </c>
      <c r="G41" s="5" t="str">
        <f>VLOOKUP(A:A,[1]TDSheet!$A:$G,7,0)</f>
        <v>E-1MZ-267-D38-X00-Y20</v>
      </c>
      <c r="H41" s="5">
        <f>VLOOKUP(A:A,[1]TDSheet!$A:$H,8,0)</f>
        <v>0.38</v>
      </c>
      <c r="J41" s="20">
        <f>VLOOKUP(A:A,[2]TDSheet!$A:$B,2,0)</f>
        <v>48</v>
      </c>
      <c r="K41" s="20">
        <f t="shared" si="3"/>
        <v>0</v>
      </c>
      <c r="L41" s="20"/>
      <c r="M41" s="20"/>
      <c r="N41" s="20"/>
      <c r="O41" s="20">
        <f t="shared" si="4"/>
        <v>9.6</v>
      </c>
      <c r="P41" s="22">
        <v>900</v>
      </c>
      <c r="Q41" s="25">
        <v>0</v>
      </c>
      <c r="R41" s="21">
        <f t="shared" si="5"/>
        <v>89.0625</v>
      </c>
      <c r="S41" s="20">
        <f t="shared" si="6"/>
        <v>-4.6875</v>
      </c>
      <c r="T41" s="20"/>
      <c r="U41" s="20"/>
      <c r="V41" s="20">
        <f>VLOOKUP(A:A,[1]TDSheet!$A:$V,22,0)</f>
        <v>30.36</v>
      </c>
      <c r="W41" s="20">
        <f>VLOOKUP(A:A,[1]TDSheet!$A:$W,23,0)</f>
        <v>-5.4</v>
      </c>
      <c r="X41" s="20">
        <f>VLOOKUP(A:A,[1]TDSheet!$A:$O,15,0)</f>
        <v>19.2</v>
      </c>
      <c r="Y41" s="20" t="s">
        <v>83</v>
      </c>
      <c r="Z41" s="20"/>
      <c r="AA41" s="20">
        <f t="shared" si="7"/>
        <v>342</v>
      </c>
    </row>
    <row r="42" spans="1:27" ht="22.15" customHeight="1" x14ac:dyDescent="0.2">
      <c r="A42" s="9" t="s">
        <v>46</v>
      </c>
      <c r="B42" s="9" t="s">
        <v>14</v>
      </c>
      <c r="C42" s="10">
        <v>1133</v>
      </c>
      <c r="D42" s="10"/>
      <c r="E42" s="10">
        <v>497</v>
      </c>
      <c r="F42" s="10">
        <v>415</v>
      </c>
      <c r="G42" s="5" t="str">
        <f>VLOOKUP(A:A,[1]TDSheet!$A:$G,7,0)</f>
        <v>E-1MZ-267-D77-X00-Y10</v>
      </c>
      <c r="H42" s="5">
        <f>VLOOKUP(A:A,[1]TDSheet!$A:$H,8,0)</f>
        <v>0.77</v>
      </c>
      <c r="J42" s="20">
        <f>VLOOKUP(A:A,[2]TDSheet!$A:$B,2,0)</f>
        <v>497</v>
      </c>
      <c r="K42" s="20">
        <f t="shared" si="3"/>
        <v>0</v>
      </c>
      <c r="L42" s="20"/>
      <c r="M42" s="20"/>
      <c r="N42" s="20"/>
      <c r="O42" s="20">
        <f t="shared" si="4"/>
        <v>99.4</v>
      </c>
      <c r="P42" s="22">
        <v>1300</v>
      </c>
      <c r="Q42" s="25">
        <v>0</v>
      </c>
      <c r="R42" s="21">
        <f t="shared" si="5"/>
        <v>17.253521126760564</v>
      </c>
      <c r="S42" s="20">
        <f t="shared" si="6"/>
        <v>4.1750503018108649</v>
      </c>
      <c r="T42" s="20"/>
      <c r="U42" s="20"/>
      <c r="V42" s="20">
        <f>VLOOKUP(A:A,[1]TDSheet!$A:$V,22,0)</f>
        <v>71</v>
      </c>
      <c r="W42" s="20">
        <f>VLOOKUP(A:A,[1]TDSheet!$A:$W,23,0)</f>
        <v>-5.4</v>
      </c>
      <c r="X42" s="20">
        <f>VLOOKUP(A:A,[1]TDSheet!$A:$O,15,0)</f>
        <v>81.8</v>
      </c>
      <c r="Y42" s="20" t="s">
        <v>83</v>
      </c>
      <c r="Z42" s="20"/>
      <c r="AA42" s="20">
        <f t="shared" si="7"/>
        <v>1001</v>
      </c>
    </row>
    <row r="43" spans="1:27" ht="22.15" customHeight="1" x14ac:dyDescent="0.2">
      <c r="A43" s="9" t="s">
        <v>47</v>
      </c>
      <c r="B43" s="9" t="s">
        <v>14</v>
      </c>
      <c r="C43" s="10">
        <v>531</v>
      </c>
      <c r="D43" s="10"/>
      <c r="E43" s="10">
        <v>148</v>
      </c>
      <c r="F43" s="10">
        <v>321</v>
      </c>
      <c r="G43" s="5" t="str">
        <f>VLOOKUP(A:A,[1]TDSheet!$A:$G,7,0)</f>
        <v>E-1MZ-269-D19-X00-Y20</v>
      </c>
      <c r="H43" s="5">
        <f>VLOOKUP(A:A,[1]TDSheet!$A:$H,8,0)</f>
        <v>0.19</v>
      </c>
      <c r="J43" s="20">
        <f>VLOOKUP(A:A,[2]TDSheet!$A:$B,2,0)</f>
        <v>148</v>
      </c>
      <c r="K43" s="20">
        <f t="shared" si="3"/>
        <v>0</v>
      </c>
      <c r="L43" s="20"/>
      <c r="M43" s="20"/>
      <c r="N43" s="20"/>
      <c r="O43" s="20">
        <f t="shared" si="4"/>
        <v>29.6</v>
      </c>
      <c r="P43" s="22">
        <v>300</v>
      </c>
      <c r="Q43" s="25">
        <v>0</v>
      </c>
      <c r="R43" s="21">
        <f t="shared" si="5"/>
        <v>20.97972972972973</v>
      </c>
      <c r="S43" s="20">
        <f t="shared" si="6"/>
        <v>10.844594594594595</v>
      </c>
      <c r="T43" s="20"/>
      <c r="U43" s="20"/>
      <c r="V43" s="20">
        <f>VLOOKUP(A:A,[1]TDSheet!$A:$V,22,0)</f>
        <v>17.78</v>
      </c>
      <c r="W43" s="20">
        <f>VLOOKUP(A:A,[1]TDSheet!$A:$W,23,0)</f>
        <v>14</v>
      </c>
      <c r="X43" s="20">
        <f>VLOOKUP(A:A,[1]TDSheet!$A:$O,15,0)</f>
        <v>33</v>
      </c>
      <c r="Y43" s="20" t="s">
        <v>83</v>
      </c>
      <c r="Z43" s="20"/>
      <c r="AA43" s="20">
        <f t="shared" si="7"/>
        <v>57</v>
      </c>
    </row>
    <row r="44" spans="1:27" ht="22.15" customHeight="1" x14ac:dyDescent="0.2">
      <c r="A44" s="9" t="s">
        <v>48</v>
      </c>
      <c r="B44" s="9" t="s">
        <v>14</v>
      </c>
      <c r="C44" s="10">
        <v>1250</v>
      </c>
      <c r="D44" s="10"/>
      <c r="E44" s="10">
        <v>324</v>
      </c>
      <c r="F44" s="10">
        <v>817</v>
      </c>
      <c r="G44" s="5" t="str">
        <f>VLOOKUP(A:A,[1]TDSheet!$A:$G,7,0)</f>
        <v>E-1MZ-273-D77-X00-Y10</v>
      </c>
      <c r="H44" s="5">
        <f>VLOOKUP(A:A,[1]TDSheet!$A:$H,8,0)</f>
        <v>0.77</v>
      </c>
      <c r="J44" s="20">
        <f>VLOOKUP(A:A,[2]TDSheet!$A:$B,2,0)</f>
        <v>325</v>
      </c>
      <c r="K44" s="20">
        <f t="shared" si="3"/>
        <v>-1</v>
      </c>
      <c r="L44" s="20"/>
      <c r="M44" s="20"/>
      <c r="N44" s="20"/>
      <c r="O44" s="20">
        <f t="shared" si="4"/>
        <v>64.8</v>
      </c>
      <c r="P44" s="22">
        <v>700</v>
      </c>
      <c r="Q44" s="25">
        <v>0</v>
      </c>
      <c r="R44" s="21">
        <f t="shared" si="5"/>
        <v>23.410493827160494</v>
      </c>
      <c r="S44" s="20">
        <f t="shared" si="6"/>
        <v>12.608024691358025</v>
      </c>
      <c r="T44" s="20"/>
      <c r="U44" s="20"/>
      <c r="V44" s="20">
        <f>VLOOKUP(A:A,[1]TDSheet!$A:$V,22,0)</f>
        <v>73.3</v>
      </c>
      <c r="W44" s="20">
        <f>VLOOKUP(A:A,[1]TDSheet!$A:$W,23,0)</f>
        <v>-13</v>
      </c>
      <c r="X44" s="20">
        <f>VLOOKUP(A:A,[1]TDSheet!$A:$O,15,0)</f>
        <v>71.8</v>
      </c>
      <c r="Y44" s="20" t="s">
        <v>83</v>
      </c>
      <c r="Z44" s="20"/>
      <c r="AA44" s="20">
        <f t="shared" si="7"/>
        <v>539</v>
      </c>
    </row>
    <row r="45" spans="1:27" ht="22.15" customHeight="1" x14ac:dyDescent="0.2">
      <c r="A45" s="9" t="s">
        <v>49</v>
      </c>
      <c r="B45" s="9" t="s">
        <v>14</v>
      </c>
      <c r="C45" s="10">
        <v>956</v>
      </c>
      <c r="D45" s="10"/>
      <c r="E45" s="10">
        <v>303</v>
      </c>
      <c r="F45" s="10">
        <v>558</v>
      </c>
      <c r="G45" s="5" t="str">
        <f>VLOOKUP(A:A,[1]TDSheet!$A:$G,7,0)</f>
        <v>E-1MZ-273-D38-X00-Y20</v>
      </c>
      <c r="H45" s="5">
        <f>VLOOKUP(A:A,[1]TDSheet!$A:$H,8,0)</f>
        <v>0.38</v>
      </c>
      <c r="J45" s="20">
        <f>VLOOKUP(A:A,[2]TDSheet!$A:$B,2,0)</f>
        <v>303</v>
      </c>
      <c r="K45" s="20">
        <f t="shared" si="3"/>
        <v>0</v>
      </c>
      <c r="L45" s="20"/>
      <c r="M45" s="20"/>
      <c r="N45" s="20"/>
      <c r="O45" s="20">
        <f t="shared" si="4"/>
        <v>60.6</v>
      </c>
      <c r="P45" s="22">
        <v>600</v>
      </c>
      <c r="Q45" s="25">
        <v>0</v>
      </c>
      <c r="R45" s="21">
        <f t="shared" si="5"/>
        <v>19.10891089108911</v>
      </c>
      <c r="S45" s="20">
        <f t="shared" si="6"/>
        <v>9.2079207920792072</v>
      </c>
      <c r="T45" s="20"/>
      <c r="U45" s="20"/>
      <c r="V45" s="20">
        <f>VLOOKUP(A:A,[1]TDSheet!$A:$V,22,0)</f>
        <v>50.52</v>
      </c>
      <c r="W45" s="20">
        <f>VLOOKUP(A:A,[1]TDSheet!$A:$W,23,0)</f>
        <v>45.2</v>
      </c>
      <c r="X45" s="20">
        <f>VLOOKUP(A:A,[1]TDSheet!$A:$O,15,0)</f>
        <v>60.8</v>
      </c>
      <c r="Y45" s="20" t="s">
        <v>83</v>
      </c>
      <c r="Z45" s="20"/>
      <c r="AA45" s="20">
        <f t="shared" si="7"/>
        <v>228</v>
      </c>
    </row>
    <row r="46" spans="1:27" ht="22.15" customHeight="1" x14ac:dyDescent="0.2">
      <c r="A46" s="9" t="s">
        <v>50</v>
      </c>
      <c r="B46" s="9" t="s">
        <v>14</v>
      </c>
      <c r="C46" s="10">
        <v>424</v>
      </c>
      <c r="D46" s="10"/>
      <c r="E46" s="10">
        <v>320</v>
      </c>
      <c r="F46" s="10">
        <v>20</v>
      </c>
      <c r="G46" s="5" t="str">
        <f>VLOOKUP(A:A,[1]TDSheet!$A:$G,7,0)</f>
        <v>E-1MZ-274-D19-X00-Y20</v>
      </c>
      <c r="H46" s="5">
        <f>VLOOKUP(A:A,[1]TDSheet!$A:$H,8,0)</f>
        <v>0.19</v>
      </c>
      <c r="J46" s="20">
        <f>VLOOKUP(A:A,[2]TDSheet!$A:$B,2,0)</f>
        <v>330</v>
      </c>
      <c r="K46" s="20">
        <f t="shared" si="3"/>
        <v>-10</v>
      </c>
      <c r="L46" s="20"/>
      <c r="M46" s="20"/>
      <c r="N46" s="20"/>
      <c r="O46" s="20">
        <f t="shared" si="4"/>
        <v>64</v>
      </c>
      <c r="P46" s="22">
        <v>700</v>
      </c>
      <c r="Q46" s="25">
        <v>0</v>
      </c>
      <c r="R46" s="21">
        <f t="shared" si="5"/>
        <v>11.25</v>
      </c>
      <c r="S46" s="20">
        <f t="shared" si="6"/>
        <v>0.3125</v>
      </c>
      <c r="T46" s="20"/>
      <c r="U46" s="20"/>
      <c r="V46" s="20">
        <f>VLOOKUP(A:A,[1]TDSheet!$A:$V,22,0)</f>
        <v>41.54</v>
      </c>
      <c r="W46" s="20">
        <f>VLOOKUP(A:A,[1]TDSheet!$A:$W,23,0)</f>
        <v>-4.2</v>
      </c>
      <c r="X46" s="20">
        <f>VLOOKUP(A:A,[1]TDSheet!$A:$O,15,0)</f>
        <v>60</v>
      </c>
      <c r="Y46" s="20" t="s">
        <v>83</v>
      </c>
      <c r="Z46" s="20"/>
      <c r="AA46" s="20">
        <f t="shared" si="7"/>
        <v>133</v>
      </c>
    </row>
    <row r="47" spans="1:27" ht="22.15" customHeight="1" x14ac:dyDescent="0.2">
      <c r="A47" s="9" t="s">
        <v>51</v>
      </c>
      <c r="B47" s="9" t="s">
        <v>14</v>
      </c>
      <c r="C47" s="10">
        <v>499</v>
      </c>
      <c r="D47" s="10">
        <v>32</v>
      </c>
      <c r="E47" s="10">
        <v>277</v>
      </c>
      <c r="F47" s="10">
        <v>181</v>
      </c>
      <c r="G47" s="5" t="str">
        <f>VLOOKUP(A:A,[1]TDSheet!$A:$G,7,0)</f>
        <v>E-1MZ-274-D38-X00-Y20</v>
      </c>
      <c r="H47" s="5">
        <f>VLOOKUP(A:A,[1]TDSheet!$A:$H,8,0)</f>
        <v>0.38</v>
      </c>
      <c r="J47" s="20">
        <f>VLOOKUP(A:A,[2]TDSheet!$A:$B,2,0)</f>
        <v>277</v>
      </c>
      <c r="K47" s="20">
        <f t="shared" si="3"/>
        <v>0</v>
      </c>
      <c r="L47" s="20"/>
      <c r="M47" s="20"/>
      <c r="N47" s="20"/>
      <c r="O47" s="20">
        <f t="shared" si="4"/>
        <v>55.4</v>
      </c>
      <c r="P47" s="22">
        <v>850</v>
      </c>
      <c r="Q47" s="25">
        <v>0</v>
      </c>
      <c r="R47" s="21">
        <f t="shared" si="5"/>
        <v>18.610108303249099</v>
      </c>
      <c r="S47" s="20">
        <f t="shared" si="6"/>
        <v>3.2671480144404335</v>
      </c>
      <c r="T47" s="20"/>
      <c r="U47" s="20"/>
      <c r="V47" s="20">
        <f>VLOOKUP(A:A,[1]TDSheet!$A:$V,22,0)</f>
        <v>43.22</v>
      </c>
      <c r="W47" s="20">
        <f>VLOOKUP(A:A,[1]TDSheet!$A:$W,23,0)</f>
        <v>36.200000000000003</v>
      </c>
      <c r="X47" s="20">
        <f>VLOOKUP(A:A,[1]TDSheet!$A:$O,15,0)</f>
        <v>65</v>
      </c>
      <c r="Y47" s="20" t="s">
        <v>83</v>
      </c>
      <c r="Z47" s="20"/>
      <c r="AA47" s="20">
        <f t="shared" si="7"/>
        <v>323</v>
      </c>
    </row>
    <row r="48" spans="1:27" ht="10.9" customHeight="1" x14ac:dyDescent="0.2">
      <c r="A48" s="9" t="s">
        <v>52</v>
      </c>
      <c r="B48" s="9" t="s">
        <v>14</v>
      </c>
      <c r="C48" s="10">
        <v>960</v>
      </c>
      <c r="D48" s="10"/>
      <c r="E48" s="10">
        <v>28</v>
      </c>
      <c r="F48" s="10">
        <v>931</v>
      </c>
      <c r="G48" s="5">
        <f>VLOOKUP(A:A,[1]TDSheet!$A:$G,7,0)</f>
        <v>0</v>
      </c>
      <c r="H48" s="5">
        <f>VLOOKUP(A:A,[1]TDSheet!$A:$H,8,0)</f>
        <v>0.38</v>
      </c>
      <c r="J48" s="20">
        <f>VLOOKUP(A:A,[2]TDSheet!$A:$B,2,0)</f>
        <v>64</v>
      </c>
      <c r="K48" s="20">
        <f t="shared" si="3"/>
        <v>-36</v>
      </c>
      <c r="L48" s="20"/>
      <c r="M48" s="20"/>
      <c r="N48" s="20"/>
      <c r="O48" s="20">
        <f t="shared" si="4"/>
        <v>5.6</v>
      </c>
      <c r="P48" s="22"/>
      <c r="Q48" s="25">
        <v>0</v>
      </c>
      <c r="R48" s="21">
        <f t="shared" si="5"/>
        <v>166.25</v>
      </c>
      <c r="S48" s="20">
        <f t="shared" si="6"/>
        <v>166.25</v>
      </c>
      <c r="T48" s="20"/>
      <c r="U48" s="20"/>
      <c r="V48" s="20">
        <f>VLOOKUP(A:A,[1]TDSheet!$A:$V,22,0)</f>
        <v>0</v>
      </c>
      <c r="W48" s="20">
        <f>VLOOKUP(A:A,[1]TDSheet!$A:$W,23,0)</f>
        <v>0</v>
      </c>
      <c r="X48" s="20">
        <f>VLOOKUP(A:A,[1]TDSheet!$A:$O,15,0)</f>
        <v>0</v>
      </c>
      <c r="Y48" s="20" t="s">
        <v>83</v>
      </c>
      <c r="Z48" s="20"/>
      <c r="AA48" s="20">
        <f t="shared" si="7"/>
        <v>0</v>
      </c>
    </row>
    <row r="49" spans="1:27" ht="10.9" customHeight="1" x14ac:dyDescent="0.2">
      <c r="A49" s="9" t="s">
        <v>53</v>
      </c>
      <c r="B49" s="9" t="s">
        <v>14</v>
      </c>
      <c r="C49" s="10">
        <v>403</v>
      </c>
      <c r="D49" s="10">
        <v>11</v>
      </c>
      <c r="E49" s="10">
        <v>225</v>
      </c>
      <c r="F49" s="10">
        <v>178</v>
      </c>
      <c r="G49" s="5" t="str">
        <f>VLOOKUP(A:A,[1]TDSheet!$A:$G,7,0)</f>
        <v>E-1MZ-268-D77-X00-Y10</v>
      </c>
      <c r="H49" s="5">
        <f>VLOOKUP(A:A,[1]TDSheet!$A:$H,8,0)</f>
        <v>0.8</v>
      </c>
      <c r="J49" s="20">
        <f>VLOOKUP(A:A,[2]TDSheet!$A:$B,2,0)</f>
        <v>225</v>
      </c>
      <c r="K49" s="20">
        <f t="shared" si="3"/>
        <v>0</v>
      </c>
      <c r="L49" s="20"/>
      <c r="M49" s="20"/>
      <c r="N49" s="20"/>
      <c r="O49" s="20">
        <f t="shared" si="4"/>
        <v>45</v>
      </c>
      <c r="P49" s="22">
        <v>1100</v>
      </c>
      <c r="Q49" s="25">
        <v>0</v>
      </c>
      <c r="R49" s="21">
        <f t="shared" si="5"/>
        <v>28.4</v>
      </c>
      <c r="S49" s="20">
        <f t="shared" si="6"/>
        <v>3.9555555555555557</v>
      </c>
      <c r="T49" s="20"/>
      <c r="U49" s="20"/>
      <c r="V49" s="20">
        <f>VLOOKUP(A:A,[1]TDSheet!$A:$V,22,0)</f>
        <v>33.44</v>
      </c>
      <c r="W49" s="20">
        <f>VLOOKUP(A:A,[1]TDSheet!$A:$W,23,0)</f>
        <v>11.8</v>
      </c>
      <c r="X49" s="20">
        <f>VLOOKUP(A:A,[1]TDSheet!$A:$O,15,0)</f>
        <v>29.8</v>
      </c>
      <c r="Y49" s="20" t="s">
        <v>83</v>
      </c>
      <c r="Z49" s="20"/>
      <c r="AA49" s="20">
        <f t="shared" si="7"/>
        <v>880</v>
      </c>
    </row>
    <row r="50" spans="1:27" ht="10.9" customHeight="1" x14ac:dyDescent="0.2">
      <c r="A50" s="9" t="s">
        <v>54</v>
      </c>
      <c r="B50" s="9" t="s">
        <v>14</v>
      </c>
      <c r="C50" s="10">
        <v>121</v>
      </c>
      <c r="D50" s="10"/>
      <c r="E50" s="10">
        <v>113</v>
      </c>
      <c r="F50" s="10"/>
      <c r="G50" s="5" t="str">
        <f>VLOOKUP(A:A,[1]TDSheet!$A:$G,7,0)</f>
        <v>E-1MZ-258-D38-X00-Y20</v>
      </c>
      <c r="H50" s="5">
        <f>VLOOKUP(A:A,[1]TDSheet!$A:$H,8,0)</f>
        <v>0.38</v>
      </c>
      <c r="J50" s="20">
        <f>VLOOKUP(A:A,[2]TDSheet!$A:$B,2,0)</f>
        <v>122</v>
      </c>
      <c r="K50" s="20">
        <f t="shared" si="3"/>
        <v>-9</v>
      </c>
      <c r="L50" s="20"/>
      <c r="M50" s="20"/>
      <c r="N50" s="20"/>
      <c r="O50" s="20">
        <f t="shared" si="4"/>
        <v>22.6</v>
      </c>
      <c r="P50" s="22">
        <v>800</v>
      </c>
      <c r="Q50" s="25">
        <v>0</v>
      </c>
      <c r="R50" s="21">
        <f t="shared" si="5"/>
        <v>35.398230088495573</v>
      </c>
      <c r="S50" s="20">
        <f t="shared" si="6"/>
        <v>0</v>
      </c>
      <c r="T50" s="20"/>
      <c r="U50" s="20"/>
      <c r="V50" s="20">
        <f>VLOOKUP(A:A,[1]TDSheet!$A:$V,22,0)</f>
        <v>12.36</v>
      </c>
      <c r="W50" s="20">
        <f>VLOOKUP(A:A,[1]TDSheet!$A:$W,23,0)</f>
        <v>10.4</v>
      </c>
      <c r="X50" s="20">
        <f>VLOOKUP(A:A,[1]TDSheet!$A:$O,15,0)</f>
        <v>22</v>
      </c>
      <c r="Y50" s="20" t="s">
        <v>83</v>
      </c>
      <c r="Z50" s="20"/>
      <c r="AA50" s="20">
        <f t="shared" si="7"/>
        <v>304</v>
      </c>
    </row>
    <row r="51" spans="1:27" ht="10.9" customHeight="1" x14ac:dyDescent="0.2">
      <c r="A51" s="9" t="s">
        <v>55</v>
      </c>
      <c r="B51" s="9" t="s">
        <v>14</v>
      </c>
      <c r="C51" s="10">
        <v>104</v>
      </c>
      <c r="D51" s="10"/>
      <c r="E51" s="10">
        <v>23</v>
      </c>
      <c r="F51" s="10">
        <v>73</v>
      </c>
      <c r="G51" s="5" t="str">
        <f>VLOOKUP(A:A,[1]TDSheet!$A:$G,7,0)</f>
        <v>E-2MC-533-D20-X00-Y20</v>
      </c>
      <c r="H51" s="5">
        <f>VLOOKUP(A:A,[1]TDSheet!$A:$H,8,0)</f>
        <v>0.2</v>
      </c>
      <c r="J51" s="20">
        <f>VLOOKUP(A:A,[2]TDSheet!$A:$B,2,0)</f>
        <v>23</v>
      </c>
      <c r="K51" s="20">
        <f t="shared" si="3"/>
        <v>0</v>
      </c>
      <c r="L51" s="20"/>
      <c r="M51" s="20"/>
      <c r="N51" s="20"/>
      <c r="O51" s="20">
        <f t="shared" si="4"/>
        <v>4.5999999999999996</v>
      </c>
      <c r="P51" s="22"/>
      <c r="Q51" s="25">
        <v>0</v>
      </c>
      <c r="R51" s="21">
        <f t="shared" si="5"/>
        <v>15.869565217391306</v>
      </c>
      <c r="S51" s="20">
        <f t="shared" si="6"/>
        <v>15.869565217391306</v>
      </c>
      <c r="T51" s="20"/>
      <c r="U51" s="20"/>
      <c r="V51" s="20">
        <f>VLOOKUP(A:A,[1]TDSheet!$A:$V,22,0)</f>
        <v>2.9</v>
      </c>
      <c r="W51" s="20">
        <f>VLOOKUP(A:A,[1]TDSheet!$A:$W,23,0)</f>
        <v>3.6</v>
      </c>
      <c r="X51" s="20">
        <f>VLOOKUP(A:A,[1]TDSheet!$A:$O,15,0)</f>
        <v>4.8</v>
      </c>
      <c r="Y51" s="20" t="s">
        <v>83</v>
      </c>
      <c r="Z51" s="20"/>
      <c r="AA51" s="20">
        <f t="shared" si="7"/>
        <v>0</v>
      </c>
    </row>
    <row r="52" spans="1:27" ht="10.9" customHeight="1" x14ac:dyDescent="0.2">
      <c r="A52" s="9" t="s">
        <v>56</v>
      </c>
      <c r="B52" s="9" t="s">
        <v>23</v>
      </c>
      <c r="C52" s="10">
        <v>24</v>
      </c>
      <c r="D52" s="10"/>
      <c r="E52" s="10">
        <v>0</v>
      </c>
      <c r="F52" s="10">
        <v>24</v>
      </c>
      <c r="G52" s="5" t="str">
        <f>VLOOKUP(A:A,[1]TDSheet!$A:$G,7,0)</f>
        <v>E-4KF-602-W40-X00-Y1</v>
      </c>
      <c r="H52" s="5">
        <f>VLOOKUP(A:A,[1]TDSheet!$A:$H,8,0)</f>
        <v>1</v>
      </c>
      <c r="J52" s="20">
        <v>0</v>
      </c>
      <c r="K52" s="20">
        <f t="shared" si="3"/>
        <v>0</v>
      </c>
      <c r="L52" s="20"/>
      <c r="M52" s="20"/>
      <c r="N52" s="20"/>
      <c r="O52" s="20">
        <f t="shared" si="4"/>
        <v>0</v>
      </c>
      <c r="P52" s="22">
        <v>40</v>
      </c>
      <c r="Q52" s="25">
        <v>0</v>
      </c>
      <c r="R52" s="21" t="e">
        <f t="shared" si="5"/>
        <v>#DIV/0!</v>
      </c>
      <c r="S52" s="20" t="e">
        <f t="shared" si="6"/>
        <v>#DIV/0!</v>
      </c>
      <c r="T52" s="20"/>
      <c r="U52" s="20"/>
      <c r="V52" s="20">
        <f>VLOOKUP(A:A,[1]TDSheet!$A:$V,22,0)</f>
        <v>1.52</v>
      </c>
      <c r="W52" s="20">
        <f>VLOOKUP(A:A,[1]TDSheet!$A:$W,23,0)</f>
        <v>6.4</v>
      </c>
      <c r="X52" s="20">
        <f>VLOOKUP(A:A,[1]TDSheet!$A:$O,15,0)</f>
        <v>3.2</v>
      </c>
      <c r="Y52" s="20" t="s">
        <v>83</v>
      </c>
      <c r="Z52" s="20"/>
      <c r="AA52" s="20">
        <f t="shared" si="7"/>
        <v>40</v>
      </c>
    </row>
    <row r="53" spans="1:27" ht="22.15" customHeight="1" x14ac:dyDescent="0.2">
      <c r="A53" s="9" t="s">
        <v>57</v>
      </c>
      <c r="B53" s="9" t="s">
        <v>14</v>
      </c>
      <c r="C53" s="10">
        <v>119</v>
      </c>
      <c r="D53" s="10"/>
      <c r="E53" s="10">
        <v>3</v>
      </c>
      <c r="F53" s="10">
        <v>100</v>
      </c>
      <c r="G53" s="5" t="str">
        <f>VLOOKUP(A:A,[1]TDSheet!$A:$G,7,0)</f>
        <v>E-3PP-464-D30-X00-Y16</v>
      </c>
      <c r="H53" s="5">
        <f>VLOOKUP(A:A,[1]TDSheet!$A:$H,8,0)</f>
        <v>0.3</v>
      </c>
      <c r="J53" s="20">
        <f>VLOOKUP(A:A,[2]TDSheet!$A:$B,2,0)</f>
        <v>3</v>
      </c>
      <c r="K53" s="20">
        <f t="shared" si="3"/>
        <v>0</v>
      </c>
      <c r="L53" s="20"/>
      <c r="M53" s="20"/>
      <c r="N53" s="20"/>
      <c r="O53" s="20">
        <f t="shared" si="4"/>
        <v>0.6</v>
      </c>
      <c r="P53" s="22"/>
      <c r="Q53" s="25">
        <v>0</v>
      </c>
      <c r="R53" s="21">
        <f t="shared" si="5"/>
        <v>166.66666666666669</v>
      </c>
      <c r="S53" s="20">
        <f t="shared" si="6"/>
        <v>166.66666666666669</v>
      </c>
      <c r="T53" s="20"/>
      <c r="U53" s="20"/>
      <c r="V53" s="20">
        <f>VLOOKUP(A:A,[1]TDSheet!$A:$V,22,0)</f>
        <v>2.74</v>
      </c>
      <c r="W53" s="20">
        <f>VLOOKUP(A:A,[1]TDSheet!$A:$W,23,0)</f>
        <v>-4</v>
      </c>
      <c r="X53" s="20">
        <f>VLOOKUP(A:A,[1]TDSheet!$A:$O,15,0)</f>
        <v>3.2</v>
      </c>
      <c r="Y53" s="20" t="s">
        <v>83</v>
      </c>
      <c r="Z53" s="20" t="s">
        <v>84</v>
      </c>
      <c r="AA53" s="20">
        <f t="shared" si="7"/>
        <v>0</v>
      </c>
    </row>
    <row r="54" spans="1:27" ht="10.9" customHeight="1" x14ac:dyDescent="0.2">
      <c r="A54" s="9" t="s">
        <v>58</v>
      </c>
      <c r="B54" s="9" t="s">
        <v>14</v>
      </c>
      <c r="C54" s="10">
        <v>3</v>
      </c>
      <c r="D54" s="10"/>
      <c r="E54" s="10">
        <v>0</v>
      </c>
      <c r="F54" s="10">
        <v>3</v>
      </c>
      <c r="G54" s="5" t="str">
        <f>VLOOKUP(A:A,[1]TDSheet!$A:$G,7,0)</f>
        <v>E-2SN-208-G40-X00-Y9</v>
      </c>
      <c r="H54" s="5">
        <f>VLOOKUP(A:A,[1]TDSheet!$A:$H,8,0)</f>
        <v>0.4</v>
      </c>
      <c r="J54" s="20">
        <f>VLOOKUP(A:A,[2]TDSheet!$A:$B,2,0)</f>
        <v>2</v>
      </c>
      <c r="K54" s="20">
        <f t="shared" si="3"/>
        <v>-2</v>
      </c>
      <c r="L54" s="20"/>
      <c r="M54" s="20"/>
      <c r="N54" s="20"/>
      <c r="O54" s="20">
        <f t="shared" si="4"/>
        <v>0</v>
      </c>
      <c r="P54" s="22">
        <v>30</v>
      </c>
      <c r="Q54" s="25">
        <v>0</v>
      </c>
      <c r="R54" s="21" t="e">
        <f t="shared" si="5"/>
        <v>#DIV/0!</v>
      </c>
      <c r="S54" s="20" t="e">
        <f t="shared" si="6"/>
        <v>#DIV/0!</v>
      </c>
      <c r="T54" s="20"/>
      <c r="U54" s="20"/>
      <c r="V54" s="20">
        <f>VLOOKUP(A:A,[1]TDSheet!$A:$V,22,0)</f>
        <v>1.08</v>
      </c>
      <c r="W54" s="20">
        <f>VLOOKUP(A:A,[1]TDSheet!$A:$W,23,0)</f>
        <v>-0.6</v>
      </c>
      <c r="X54" s="20">
        <f>VLOOKUP(A:A,[1]TDSheet!$A:$O,15,0)</f>
        <v>0</v>
      </c>
      <c r="Y54" s="20" t="s">
        <v>83</v>
      </c>
      <c r="Z54" s="20"/>
      <c r="AA54" s="20">
        <f t="shared" si="7"/>
        <v>12</v>
      </c>
    </row>
    <row r="55" spans="1:27" ht="10.9" customHeight="1" x14ac:dyDescent="0.2">
      <c r="A55" s="9" t="s">
        <v>59</v>
      </c>
      <c r="B55" s="9" t="s">
        <v>14</v>
      </c>
      <c r="C55" s="10">
        <v>123</v>
      </c>
      <c r="D55" s="10"/>
      <c r="E55" s="10">
        <v>8</v>
      </c>
      <c r="F55" s="10">
        <v>104</v>
      </c>
      <c r="G55" s="5" t="str">
        <f>VLOOKUP(A:A,[1]TDSheet!$A:$G,7,0)</f>
        <v>E-3SD-232-D23-X00-Y16</v>
      </c>
      <c r="H55" s="5">
        <f>VLOOKUP(A:A,[1]TDSheet!$A:$H,8,0)</f>
        <v>0.23</v>
      </c>
      <c r="J55" s="20">
        <f>VLOOKUP(A:A,[2]TDSheet!$A:$B,2,0)</f>
        <v>8</v>
      </c>
      <c r="K55" s="20">
        <f t="shared" si="3"/>
        <v>0</v>
      </c>
      <c r="L55" s="20"/>
      <c r="M55" s="20"/>
      <c r="N55" s="20"/>
      <c r="O55" s="20">
        <f t="shared" si="4"/>
        <v>1.6</v>
      </c>
      <c r="P55" s="22"/>
      <c r="Q55" s="25">
        <v>0</v>
      </c>
      <c r="R55" s="21">
        <f t="shared" si="5"/>
        <v>65</v>
      </c>
      <c r="S55" s="20">
        <f t="shared" si="6"/>
        <v>65</v>
      </c>
      <c r="T55" s="20"/>
      <c r="U55" s="20"/>
      <c r="V55" s="20">
        <f>VLOOKUP(A:A,[1]TDSheet!$A:$V,22,0)</f>
        <v>2.62</v>
      </c>
      <c r="W55" s="20">
        <f>VLOOKUP(A:A,[1]TDSheet!$A:$W,23,0)</f>
        <v>4.4000000000000004</v>
      </c>
      <c r="X55" s="20">
        <f>VLOOKUP(A:A,[1]TDSheet!$A:$O,15,0)</f>
        <v>4.4000000000000004</v>
      </c>
      <c r="Y55" s="20" t="s">
        <v>83</v>
      </c>
      <c r="Z55" s="20"/>
      <c r="AA55" s="20">
        <f t="shared" si="7"/>
        <v>0</v>
      </c>
    </row>
    <row r="56" spans="1:27" ht="10.9" customHeight="1" x14ac:dyDescent="0.2">
      <c r="A56" s="9" t="s">
        <v>60</v>
      </c>
      <c r="B56" s="9" t="s">
        <v>14</v>
      </c>
      <c r="C56" s="10">
        <v>206</v>
      </c>
      <c r="D56" s="10"/>
      <c r="E56" s="10">
        <v>23</v>
      </c>
      <c r="F56" s="10">
        <v>128</v>
      </c>
      <c r="G56" s="5" t="str">
        <f>VLOOKUP(A:A,[1]TDSheet!$A:$G,7,0)</f>
        <v>E-1TP-225-D14-X00-Y18</v>
      </c>
      <c r="H56" s="5">
        <f>VLOOKUP(A:A,[1]TDSheet!$A:$H,8,0)</f>
        <v>0.14000000000000001</v>
      </c>
      <c r="J56" s="20">
        <f>VLOOKUP(A:A,[2]TDSheet!$A:$B,2,0)</f>
        <v>23</v>
      </c>
      <c r="K56" s="20">
        <f t="shared" si="3"/>
        <v>0</v>
      </c>
      <c r="L56" s="20"/>
      <c r="M56" s="20"/>
      <c r="N56" s="20"/>
      <c r="O56" s="20">
        <f t="shared" si="4"/>
        <v>4.5999999999999996</v>
      </c>
      <c r="P56" s="22">
        <v>100</v>
      </c>
      <c r="Q56" s="25">
        <v>0</v>
      </c>
      <c r="R56" s="21">
        <f t="shared" si="5"/>
        <v>49.565217391304351</v>
      </c>
      <c r="S56" s="20">
        <f t="shared" si="6"/>
        <v>27.826086956521742</v>
      </c>
      <c r="T56" s="20"/>
      <c r="U56" s="20"/>
      <c r="V56" s="20">
        <f>VLOOKUP(A:A,[1]TDSheet!$A:$V,22,0)</f>
        <v>8.4600000000000009</v>
      </c>
      <c r="W56" s="20">
        <f>VLOOKUP(A:A,[1]TDSheet!$A:$W,23,0)</f>
        <v>-3.6</v>
      </c>
      <c r="X56" s="20">
        <f>VLOOKUP(A:A,[1]TDSheet!$A:$O,15,0)</f>
        <v>12.2</v>
      </c>
      <c r="Y56" s="20" t="s">
        <v>83</v>
      </c>
      <c r="Z56" s="20"/>
      <c r="AA56" s="20">
        <f t="shared" si="7"/>
        <v>14.000000000000002</v>
      </c>
    </row>
    <row r="57" spans="1:27" ht="22.15" customHeight="1" x14ac:dyDescent="0.2">
      <c r="A57" s="9" t="s">
        <v>61</v>
      </c>
      <c r="B57" s="9" t="s">
        <v>14</v>
      </c>
      <c r="C57" s="10">
        <v>31</v>
      </c>
      <c r="D57" s="10"/>
      <c r="E57" s="10">
        <v>0</v>
      </c>
      <c r="F57" s="10">
        <v>31</v>
      </c>
      <c r="G57" s="5">
        <f>VLOOKUP(A:A,[1]TDSheet!$A:$G,7,0)</f>
        <v>0</v>
      </c>
      <c r="H57" s="5">
        <f>VLOOKUP(A:A,[1]TDSheet!$A:$H,8,0)</f>
        <v>0.3</v>
      </c>
      <c r="J57" s="20">
        <v>0</v>
      </c>
      <c r="K57" s="20">
        <f t="shared" si="3"/>
        <v>0</v>
      </c>
      <c r="L57" s="20"/>
      <c r="M57" s="20"/>
      <c r="N57" s="20"/>
      <c r="O57" s="20">
        <f t="shared" si="4"/>
        <v>0</v>
      </c>
      <c r="P57" s="22"/>
      <c r="Q57" s="25">
        <v>0</v>
      </c>
      <c r="R57" s="21" t="e">
        <f t="shared" si="5"/>
        <v>#DIV/0!</v>
      </c>
      <c r="S57" s="20" t="e">
        <f t="shared" si="6"/>
        <v>#DIV/0!</v>
      </c>
      <c r="T57" s="20"/>
      <c r="U57" s="20"/>
      <c r="V57" s="20">
        <f>VLOOKUP(A:A,[1]TDSheet!$A:$V,22,0)</f>
        <v>0.2</v>
      </c>
      <c r="W57" s="20">
        <f>VLOOKUP(A:A,[1]TDSheet!$A:$W,23,0)</f>
        <v>0</v>
      </c>
      <c r="X57" s="20">
        <f>VLOOKUP(A:A,[1]TDSheet!$A:$O,15,0)</f>
        <v>0</v>
      </c>
      <c r="Y57" s="20" t="s">
        <v>83</v>
      </c>
      <c r="Z57" s="20"/>
      <c r="AA57" s="20">
        <f t="shared" si="7"/>
        <v>0</v>
      </c>
    </row>
    <row r="58" spans="1:27" ht="10.9" customHeight="1" x14ac:dyDescent="0.2">
      <c r="A58" s="9" t="s">
        <v>62</v>
      </c>
      <c r="B58" s="9" t="s">
        <v>14</v>
      </c>
      <c r="C58" s="10">
        <v>292</v>
      </c>
      <c r="D58" s="10"/>
      <c r="E58" s="10">
        <v>15</v>
      </c>
      <c r="F58" s="10">
        <v>274</v>
      </c>
      <c r="G58" s="5" t="str">
        <f>VLOOKUP(A:A,[1]TDSheet!$A:$G,7,0)</f>
        <v>E-1XZ-206-B19-X00-Y12</v>
      </c>
      <c r="H58" s="5">
        <f>VLOOKUP(A:A,[1]TDSheet!$A:$H,8,0)</f>
        <v>0.19</v>
      </c>
      <c r="J58" s="20">
        <f>VLOOKUP(A:A,[2]TDSheet!$A:$B,2,0)</f>
        <v>15</v>
      </c>
      <c r="K58" s="20">
        <f t="shared" si="3"/>
        <v>0</v>
      </c>
      <c r="L58" s="20"/>
      <c r="M58" s="20"/>
      <c r="N58" s="20"/>
      <c r="O58" s="20">
        <f t="shared" si="4"/>
        <v>3</v>
      </c>
      <c r="P58" s="22"/>
      <c r="Q58" s="25">
        <v>0</v>
      </c>
      <c r="R58" s="21">
        <f t="shared" si="5"/>
        <v>91.333333333333329</v>
      </c>
      <c r="S58" s="20">
        <f t="shared" si="6"/>
        <v>91.333333333333329</v>
      </c>
      <c r="T58" s="20"/>
      <c r="U58" s="20"/>
      <c r="V58" s="20">
        <f>VLOOKUP(A:A,[1]TDSheet!$A:$V,22,0)</f>
        <v>3.42</v>
      </c>
      <c r="W58" s="20">
        <f>VLOOKUP(A:A,[1]TDSheet!$A:$W,23,0)</f>
        <v>-1.4</v>
      </c>
      <c r="X58" s="20">
        <f>VLOOKUP(A:A,[1]TDSheet!$A:$O,15,0)</f>
        <v>0.6</v>
      </c>
      <c r="Y58" s="20" t="s">
        <v>83</v>
      </c>
      <c r="Z58" s="20" t="s">
        <v>84</v>
      </c>
      <c r="AA58" s="20">
        <f t="shared" si="7"/>
        <v>0</v>
      </c>
    </row>
  </sheetData>
  <pageMargins left="0.75" right="1" top="0.75" bottom="1" header="0.5" footer="0.5"/>
  <pageSetup paperSize="9" orientation="portrait" r:id="rId1"/>
  <ignoredErrors>
    <ignoredError sqref="G28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2025-05-12T10:51:27Z</dcterms:modified>
</cp:coreProperties>
</file>