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288CF316-C474-4AB9-B232-BDE584A72F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67" i="1" l="1"/>
  <c r="Q567" i="1"/>
  <c r="X556" i="1"/>
  <c r="X555" i="1"/>
  <c r="BO554" i="1"/>
  <c r="BM554" i="1"/>
  <c r="Y554" i="1"/>
  <c r="X552" i="1"/>
  <c r="Y551" i="1"/>
  <c r="X551" i="1"/>
  <c r="BP550" i="1"/>
  <c r="BO550" i="1"/>
  <c r="BN550" i="1"/>
  <c r="BM550" i="1"/>
  <c r="Z550" i="1"/>
  <c r="Z551" i="1" s="1"/>
  <c r="Y550" i="1"/>
  <c r="Y552" i="1" s="1"/>
  <c r="X548" i="1"/>
  <c r="X547" i="1"/>
  <c r="BO546" i="1"/>
  <c r="BM546" i="1"/>
  <c r="Y546" i="1"/>
  <c r="X543" i="1"/>
  <c r="Y542" i="1"/>
  <c r="X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2" i="1" s="1"/>
  <c r="Y538" i="1"/>
  <c r="Y543" i="1" s="1"/>
  <c r="X536" i="1"/>
  <c r="X535" i="1"/>
  <c r="BO534" i="1"/>
  <c r="BM534" i="1"/>
  <c r="Y534" i="1"/>
  <c r="BO533" i="1"/>
  <c r="BM533" i="1"/>
  <c r="Y533" i="1"/>
  <c r="X531" i="1"/>
  <c r="Y530" i="1"/>
  <c r="X530" i="1"/>
  <c r="BP529" i="1"/>
  <c r="BO529" i="1"/>
  <c r="BN529" i="1"/>
  <c r="BM529" i="1"/>
  <c r="Z529" i="1"/>
  <c r="Y529" i="1"/>
  <c r="BP528" i="1"/>
  <c r="BO528" i="1"/>
  <c r="BN528" i="1"/>
  <c r="BM528" i="1"/>
  <c r="Z528" i="1"/>
  <c r="Z530" i="1" s="1"/>
  <c r="Y528" i="1"/>
  <c r="Y531" i="1" s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18" i="1" s="1"/>
  <c r="Y515" i="1"/>
  <c r="Y519" i="1" s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X488" i="1"/>
  <c r="Y487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Y488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Y384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Y363" i="1" s="1"/>
  <c r="P359" i="1"/>
  <c r="X357" i="1"/>
  <c r="Y356" i="1"/>
  <c r="X356" i="1"/>
  <c r="BP355" i="1"/>
  <c r="BO355" i="1"/>
  <c r="BN355" i="1"/>
  <c r="BM355" i="1"/>
  <c r="Z355" i="1"/>
  <c r="Z356" i="1" s="1"/>
  <c r="Y355" i="1"/>
  <c r="U567" i="1" s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Y346" i="1" s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Y324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67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Y249" i="1"/>
  <c r="X249" i="1"/>
  <c r="X248" i="1"/>
  <c r="BP247" i="1"/>
  <c r="BO247" i="1"/>
  <c r="BN247" i="1"/>
  <c r="BM247" i="1"/>
  <c r="Z247" i="1"/>
  <c r="Z248" i="1" s="1"/>
  <c r="Y247" i="1"/>
  <c r="Y248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Y167" i="1" s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Y136" i="1" s="1"/>
  <c r="P134" i="1"/>
  <c r="BP133" i="1"/>
  <c r="BO133" i="1"/>
  <c r="BN133" i="1"/>
  <c r="BM133" i="1"/>
  <c r="Z133" i="1"/>
  <c r="Y133" i="1"/>
  <c r="P133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67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67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67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57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59" i="1" s="1"/>
  <c r="BM22" i="1"/>
  <c r="X558" i="1" s="1"/>
  <c r="Y22" i="1"/>
  <c r="B567" i="1" s="1"/>
  <c r="P22" i="1"/>
  <c r="H10" i="1"/>
  <c r="A9" i="1"/>
  <c r="F10" i="1" s="1"/>
  <c r="D7" i="1"/>
  <c r="Q6" i="1"/>
  <c r="P2" i="1"/>
  <c r="H9" i="1" l="1"/>
  <c r="A10" i="1"/>
  <c r="X560" i="1"/>
  <c r="Y28" i="1"/>
  <c r="Y42" i="1"/>
  <c r="Y46" i="1"/>
  <c r="Y55" i="1"/>
  <c r="Y63" i="1"/>
  <c r="Y69" i="1"/>
  <c r="Y124" i="1"/>
  <c r="BP117" i="1"/>
  <c r="BN117" i="1"/>
  <c r="Z117" i="1"/>
  <c r="BP121" i="1"/>
  <c r="BN121" i="1"/>
  <c r="Z121" i="1"/>
  <c r="Y160" i="1"/>
  <c r="BP159" i="1"/>
  <c r="BN159" i="1"/>
  <c r="Z159" i="1"/>
  <c r="Z160" i="1" s="1"/>
  <c r="Y161" i="1"/>
  <c r="BP173" i="1"/>
  <c r="BN173" i="1"/>
  <c r="Z173" i="1"/>
  <c r="BP177" i="1"/>
  <c r="BN177" i="1"/>
  <c r="Z177" i="1"/>
  <c r="Y188" i="1"/>
  <c r="BP187" i="1"/>
  <c r="BN187" i="1"/>
  <c r="Z187" i="1"/>
  <c r="Z188" i="1" s="1"/>
  <c r="Y189" i="1"/>
  <c r="J567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39" i="1"/>
  <c r="Z351" i="1"/>
  <c r="BP349" i="1"/>
  <c r="BN349" i="1"/>
  <c r="Z349" i="1"/>
  <c r="Y351" i="1"/>
  <c r="BP393" i="1"/>
  <c r="BN393" i="1"/>
  <c r="Z393" i="1"/>
  <c r="Z397" i="1" s="1"/>
  <c r="Y397" i="1"/>
  <c r="BP405" i="1"/>
  <c r="BN405" i="1"/>
  <c r="Z405" i="1"/>
  <c r="Y409" i="1"/>
  <c r="BP419" i="1"/>
  <c r="BN419" i="1"/>
  <c r="Z419" i="1"/>
  <c r="BP423" i="1"/>
  <c r="BN423" i="1"/>
  <c r="Z423" i="1"/>
  <c r="BP522" i="1"/>
  <c r="BN522" i="1"/>
  <c r="Z522" i="1"/>
  <c r="AC567" i="1"/>
  <c r="BP524" i="1"/>
  <c r="BN524" i="1"/>
  <c r="Z524" i="1"/>
  <c r="Y526" i="1"/>
  <c r="Y535" i="1"/>
  <c r="BP533" i="1"/>
  <c r="BN533" i="1"/>
  <c r="Z533" i="1"/>
  <c r="Y536" i="1"/>
  <c r="Y77" i="1"/>
  <c r="Y83" i="1"/>
  <c r="Y90" i="1"/>
  <c r="Y101" i="1"/>
  <c r="Y108" i="1"/>
  <c r="Y115" i="1"/>
  <c r="BP134" i="1"/>
  <c r="BN134" i="1"/>
  <c r="Z134" i="1"/>
  <c r="Z135" i="1" s="1"/>
  <c r="Y141" i="1"/>
  <c r="BP138" i="1"/>
  <c r="BN138" i="1"/>
  <c r="Z138" i="1"/>
  <c r="Z140" i="1" s="1"/>
  <c r="BP155" i="1"/>
  <c r="BN155" i="1"/>
  <c r="Z155" i="1"/>
  <c r="Y157" i="1"/>
  <c r="I567" i="1"/>
  <c r="Y166" i="1"/>
  <c r="BP165" i="1"/>
  <c r="BN165" i="1"/>
  <c r="Z165" i="1"/>
  <c r="Z166" i="1" s="1"/>
  <c r="Y178" i="1"/>
  <c r="BP169" i="1"/>
  <c r="BN169" i="1"/>
  <c r="Z169" i="1"/>
  <c r="F9" i="1"/>
  <c r="J9" i="1"/>
  <c r="Z22" i="1"/>
  <c r="BN22" i="1"/>
  <c r="BP22" i="1"/>
  <c r="Z24" i="1"/>
  <c r="BN24" i="1"/>
  <c r="Z26" i="1"/>
  <c r="BN26" i="1"/>
  <c r="X561" i="1"/>
  <c r="Y29" i="1"/>
  <c r="C567" i="1"/>
  <c r="Z38" i="1"/>
  <c r="Z41" i="1" s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Z108" i="1" s="1"/>
  <c r="BN104" i="1"/>
  <c r="BP104" i="1"/>
  <c r="Z106" i="1"/>
  <c r="BN106" i="1"/>
  <c r="Y109" i="1"/>
  <c r="Y114" i="1"/>
  <c r="Z112" i="1"/>
  <c r="Z114" i="1" s="1"/>
  <c r="BN112" i="1"/>
  <c r="BP113" i="1"/>
  <c r="BN113" i="1"/>
  <c r="BP119" i="1"/>
  <c r="BN119" i="1"/>
  <c r="Z119" i="1"/>
  <c r="BP123" i="1"/>
  <c r="BN123" i="1"/>
  <c r="Z123" i="1"/>
  <c r="Y125" i="1"/>
  <c r="Y130" i="1"/>
  <c r="BP127" i="1"/>
  <c r="BN127" i="1"/>
  <c r="Z127" i="1"/>
  <c r="Z129" i="1" s="1"/>
  <c r="Y140" i="1"/>
  <c r="BP144" i="1"/>
  <c r="BN144" i="1"/>
  <c r="Z144" i="1"/>
  <c r="Z145" i="1" s="1"/>
  <c r="Y146" i="1"/>
  <c r="Y150" i="1"/>
  <c r="BP149" i="1"/>
  <c r="BN149" i="1"/>
  <c r="Z149" i="1"/>
  <c r="Z150" i="1" s="1"/>
  <c r="Y151" i="1"/>
  <c r="Y156" i="1"/>
  <c r="BP153" i="1"/>
  <c r="BN153" i="1"/>
  <c r="Z153" i="1"/>
  <c r="Z156" i="1" s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Z210" i="1" s="1"/>
  <c r="BP206" i="1"/>
  <c r="BN206" i="1"/>
  <c r="Z206" i="1"/>
  <c r="Y210" i="1"/>
  <c r="BP214" i="1"/>
  <c r="BN214" i="1"/>
  <c r="Z214" i="1"/>
  <c r="Z222" i="1" s="1"/>
  <c r="BP218" i="1"/>
  <c r="BN218" i="1"/>
  <c r="Z218" i="1"/>
  <c r="Y222" i="1"/>
  <c r="BP226" i="1"/>
  <c r="BN226" i="1"/>
  <c r="Z226" i="1"/>
  <c r="Z227" i="1" s="1"/>
  <c r="Y228" i="1"/>
  <c r="K567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BP261" i="1"/>
  <c r="BN261" i="1"/>
  <c r="Z261" i="1"/>
  <c r="Z266" i="1" s="1"/>
  <c r="BP265" i="1"/>
  <c r="BN265" i="1"/>
  <c r="Z265" i="1"/>
  <c r="Y267" i="1"/>
  <c r="M567" i="1"/>
  <c r="Y274" i="1"/>
  <c r="BP270" i="1"/>
  <c r="BN270" i="1"/>
  <c r="Z270" i="1"/>
  <c r="BP273" i="1"/>
  <c r="BN273" i="1"/>
  <c r="Z273" i="1"/>
  <c r="Y275" i="1"/>
  <c r="O567" i="1"/>
  <c r="Y283" i="1"/>
  <c r="BP278" i="1"/>
  <c r="BN278" i="1"/>
  <c r="Z278" i="1"/>
  <c r="Z282" i="1" s="1"/>
  <c r="Y282" i="1"/>
  <c r="BP301" i="1"/>
  <c r="BN301" i="1"/>
  <c r="Z301" i="1"/>
  <c r="Z302" i="1" s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Y317" i="1"/>
  <c r="BP315" i="1"/>
  <c r="BN315" i="1"/>
  <c r="Z315" i="1"/>
  <c r="BP368" i="1"/>
  <c r="BN368" i="1"/>
  <c r="Z368" i="1"/>
  <c r="Z374" i="1" s="1"/>
  <c r="Y374" i="1"/>
  <c r="BP372" i="1"/>
  <c r="BN372" i="1"/>
  <c r="Z372" i="1"/>
  <c r="H567" i="1"/>
  <c r="G567" i="1"/>
  <c r="Y135" i="1"/>
  <c r="L567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BP321" i="1"/>
  <c r="BN321" i="1"/>
  <c r="Z321" i="1"/>
  <c r="Z324" i="1" s="1"/>
  <c r="BP329" i="1"/>
  <c r="BN329" i="1"/>
  <c r="Z329" i="1"/>
  <c r="BP337" i="1"/>
  <c r="BN337" i="1"/>
  <c r="Z337" i="1"/>
  <c r="Z345" i="1"/>
  <c r="BP343" i="1"/>
  <c r="BN343" i="1"/>
  <c r="Z343" i="1"/>
  <c r="Y352" i="1"/>
  <c r="BP360" i="1"/>
  <c r="BN360" i="1"/>
  <c r="Z360" i="1"/>
  <c r="Z362" i="1" s="1"/>
  <c r="BP370" i="1"/>
  <c r="BN370" i="1"/>
  <c r="Z370" i="1"/>
  <c r="BP378" i="1"/>
  <c r="BN378" i="1"/>
  <c r="Z378" i="1"/>
  <c r="Z379" i="1" s="1"/>
  <c r="Y380" i="1"/>
  <c r="Y385" i="1"/>
  <c r="BP382" i="1"/>
  <c r="BN382" i="1"/>
  <c r="Z382" i="1"/>
  <c r="Z384" i="1" s="1"/>
  <c r="BP395" i="1"/>
  <c r="BN395" i="1"/>
  <c r="Z395" i="1"/>
  <c r="Y408" i="1"/>
  <c r="BP407" i="1"/>
  <c r="BN407" i="1"/>
  <c r="Z407" i="1"/>
  <c r="Z408" i="1" s="1"/>
  <c r="Y412" i="1"/>
  <c r="BP411" i="1"/>
  <c r="BN411" i="1"/>
  <c r="Z411" i="1"/>
  <c r="Z412" i="1" s="1"/>
  <c r="Y413" i="1"/>
  <c r="X567" i="1"/>
  <c r="Y427" i="1"/>
  <c r="Y428" i="1"/>
  <c r="BP417" i="1"/>
  <c r="BN417" i="1"/>
  <c r="Z417" i="1"/>
  <c r="BP421" i="1"/>
  <c r="BN421" i="1"/>
  <c r="Z421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Y266" i="1"/>
  <c r="Y288" i="1"/>
  <c r="R567" i="1"/>
  <c r="Y302" i="1"/>
  <c r="Y357" i="1"/>
  <c r="V567" i="1"/>
  <c r="Y375" i="1"/>
  <c r="W567" i="1"/>
  <c r="Y398" i="1"/>
  <c r="BP424" i="1"/>
  <c r="BN424" i="1"/>
  <c r="BP426" i="1"/>
  <c r="BN426" i="1"/>
  <c r="Z426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BP495" i="1"/>
  <c r="BN495" i="1"/>
  <c r="Z495" i="1"/>
  <c r="Y499" i="1"/>
  <c r="Z505" i="1"/>
  <c r="BP503" i="1"/>
  <c r="BN503" i="1"/>
  <c r="Z503" i="1"/>
  <c r="Y505" i="1"/>
  <c r="Z567" i="1"/>
  <c r="Y451" i="1"/>
  <c r="Z487" i="1"/>
  <c r="BP485" i="1"/>
  <c r="BN485" i="1"/>
  <c r="Z485" i="1"/>
  <c r="Y500" i="1"/>
  <c r="BP493" i="1"/>
  <c r="BN493" i="1"/>
  <c r="Z493" i="1"/>
  <c r="Z499" i="1" s="1"/>
  <c r="BP497" i="1"/>
  <c r="BN497" i="1"/>
  <c r="Z497" i="1"/>
  <c r="Y506" i="1"/>
  <c r="BP509" i="1"/>
  <c r="BN509" i="1"/>
  <c r="Z509" i="1"/>
  <c r="Z510" i="1" s="1"/>
  <c r="Y511" i="1"/>
  <c r="Y525" i="1"/>
  <c r="BP521" i="1"/>
  <c r="BN521" i="1"/>
  <c r="Z521" i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445" i="1" l="1"/>
  <c r="Z317" i="1"/>
  <c r="Y558" i="1"/>
  <c r="Z178" i="1"/>
  <c r="Z338" i="1"/>
  <c r="Z332" i="1"/>
  <c r="Z124" i="1"/>
  <c r="Z525" i="1"/>
  <c r="Z481" i="1"/>
  <c r="Z427" i="1"/>
  <c r="Z274" i="1"/>
  <c r="Z239" i="1"/>
  <c r="Z100" i="1"/>
  <c r="Z89" i="1"/>
  <c r="Z68" i="1"/>
  <c r="Z55" i="1"/>
  <c r="Y557" i="1"/>
  <c r="Y559" i="1"/>
  <c r="Z28" i="1"/>
  <c r="Z562" i="1" s="1"/>
  <c r="Z535" i="1"/>
  <c r="Y561" i="1"/>
  <c r="Y560" i="1" l="1"/>
</calcChain>
</file>

<file path=xl/sharedStrings.xml><?xml version="1.0" encoding="utf-8"?>
<sst xmlns="http://schemas.openxmlformats.org/spreadsheetml/2006/main" count="2497" uniqueCount="876">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</sst>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35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00" t="s">
        <v>0</v>
      </c>
      <c r="E1" s="654"/>
      <c r="F1" s="654"/>
      <c r="G1" s="12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58"/>
      <c r="P5" s="24" t="s">
        <v>10</v>
      </c>
      <c r="Q5" s="886">
        <v>45792</v>
      </c>
      <c r="R5" s="746"/>
      <c r="T5" s="794" t="s">
        <v>11</v>
      </c>
      <c r="U5" s="750"/>
      <c r="V5" s="796" t="s">
        <v>12</v>
      </c>
      <c r="W5" s="746"/>
      <c r="AB5" s="51"/>
      <c r="AC5" s="51"/>
      <c r="AD5" s="51"/>
      <c r="AE5" s="51"/>
    </row>
    <row r="6" spans="1:32" s="609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Четверг</v>
      </c>
      <c r="R6" s="620"/>
      <c r="T6" s="802" t="s">
        <v>16</v>
      </c>
      <c r="U6" s="750"/>
      <c r="V6" s="857" t="s">
        <v>17</v>
      </c>
      <c r="W6" s="668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60"/>
      <c r="P7" s="24"/>
      <c r="Q7" s="42"/>
      <c r="R7" s="42"/>
      <c r="T7" s="629"/>
      <c r="U7" s="750"/>
      <c r="V7" s="858"/>
      <c r="W7" s="859"/>
      <c r="AB7" s="51"/>
      <c r="AC7" s="51"/>
      <c r="AD7" s="51"/>
      <c r="AE7" s="51"/>
    </row>
    <row r="8" spans="1:32" s="609" customFormat="1" ht="25.5" customHeight="1" x14ac:dyDescent="0.2">
      <c r="A8" s="967" t="s">
        <v>18</v>
      </c>
      <c r="B8" s="634"/>
      <c r="C8" s="635"/>
      <c r="D8" s="687" t="s">
        <v>19</v>
      </c>
      <c r="E8" s="688"/>
      <c r="F8" s="688"/>
      <c r="G8" s="688"/>
      <c r="H8" s="688"/>
      <c r="I8" s="688"/>
      <c r="J8" s="688"/>
      <c r="K8" s="688"/>
      <c r="L8" s="688"/>
      <c r="M8" s="689"/>
      <c r="N8" s="61"/>
      <c r="P8" s="24" t="s">
        <v>20</v>
      </c>
      <c r="Q8" s="757">
        <v>0.41666666666666669</v>
      </c>
      <c r="R8" s="678"/>
      <c r="T8" s="629"/>
      <c r="U8" s="750"/>
      <c r="V8" s="858"/>
      <c r="W8" s="859"/>
      <c r="AB8" s="51"/>
      <c r="AC8" s="51"/>
      <c r="AD8" s="51"/>
      <c r="AE8" s="51"/>
    </row>
    <row r="9" spans="1:32" s="609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07"/>
      <c r="P9" s="26" t="s">
        <v>21</v>
      </c>
      <c r="Q9" s="742"/>
      <c r="R9" s="743"/>
      <c r="T9" s="629"/>
      <c r="U9" s="750"/>
      <c r="V9" s="860"/>
      <c r="W9" s="861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22</v>
      </c>
      <c r="Q10" s="803"/>
      <c r="R10" s="804"/>
      <c r="U10" s="24" t="s">
        <v>23</v>
      </c>
      <c r="V10" s="667" t="s">
        <v>24</v>
      </c>
      <c r="W10" s="668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45"/>
      <c r="R11" s="746"/>
      <c r="U11" s="24" t="s">
        <v>27</v>
      </c>
      <c r="V11" s="896" t="s">
        <v>28</v>
      </c>
      <c r="W11" s="743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89" t="s">
        <v>29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62"/>
      <c r="P12" s="24" t="s">
        <v>30</v>
      </c>
      <c r="Q12" s="757"/>
      <c r="R12" s="678"/>
      <c r="S12" s="23"/>
      <c r="U12" s="24"/>
      <c r="V12" s="654"/>
      <c r="W12" s="629"/>
      <c r="AB12" s="51"/>
      <c r="AC12" s="51"/>
      <c r="AD12" s="51"/>
      <c r="AE12" s="51"/>
    </row>
    <row r="13" spans="1:32" s="609" customFormat="1" ht="23.25" customHeight="1" x14ac:dyDescent="0.2">
      <c r="A13" s="789" t="s">
        <v>31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62"/>
      <c r="O13" s="26"/>
      <c r="P13" s="26" t="s">
        <v>32</v>
      </c>
      <c r="Q13" s="896"/>
      <c r="R13" s="74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89" t="s">
        <v>33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17" t="s">
        <v>34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63"/>
      <c r="P15" s="782" t="s">
        <v>35</v>
      </c>
      <c r="Q15" s="654"/>
      <c r="R15" s="654"/>
      <c r="S15" s="654"/>
      <c r="T15" s="65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3"/>
      <c r="Q16" s="783"/>
      <c r="R16" s="783"/>
      <c r="S16" s="783"/>
      <c r="T16" s="78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62" t="s">
        <v>36</v>
      </c>
      <c r="B17" s="662" t="s">
        <v>37</v>
      </c>
      <c r="C17" s="769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4" t="s">
        <v>51</v>
      </c>
      <c r="V17" s="642"/>
      <c r="W17" s="662" t="s">
        <v>52</v>
      </c>
      <c r="X17" s="662" t="s">
        <v>53</v>
      </c>
      <c r="Y17" s="965" t="s">
        <v>54</v>
      </c>
      <c r="Z17" s="871" t="s">
        <v>55</v>
      </c>
      <c r="AA17" s="848" t="s">
        <v>56</v>
      </c>
      <c r="AB17" s="848" t="s">
        <v>57</v>
      </c>
      <c r="AC17" s="848" t="s">
        <v>58</v>
      </c>
      <c r="AD17" s="848" t="s">
        <v>59</v>
      </c>
      <c r="AE17" s="926"/>
      <c r="AF17" s="927"/>
      <c r="AG17" s="66"/>
      <c r="BD17" s="65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61</v>
      </c>
      <c r="V18" s="67" t="s">
        <v>62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66"/>
      <c r="BD18" s="65"/>
    </row>
    <row r="19" spans="1:68" ht="27.75" customHeight="1" x14ac:dyDescent="0.2">
      <c r="A19" s="631" t="s">
        <v>63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48"/>
      <c r="AB19" s="48"/>
      <c r="AC19" s="48"/>
    </row>
    <row r="20" spans="1:68" ht="16.5" customHeight="1" x14ac:dyDescent="0.25">
      <c r="A20" s="636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customHeight="1" x14ac:dyDescent="0.25">
      <c r="A21" s="639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69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69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69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69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69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69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86</v>
      </c>
      <c r="Q28" s="634"/>
      <c r="R28" s="634"/>
      <c r="S28" s="634"/>
      <c r="T28" s="634"/>
      <c r="U28" s="634"/>
      <c r="V28" s="635"/>
      <c r="W28" s="37" t="s">
        <v>87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86</v>
      </c>
      <c r="Q29" s="634"/>
      <c r="R29" s="634"/>
      <c r="S29" s="634"/>
      <c r="T29" s="634"/>
      <c r="U29" s="634"/>
      <c r="V29" s="635"/>
      <c r="W29" s="37" t="s">
        <v>69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customHeight="1" x14ac:dyDescent="0.25">
      <c r="A30" s="639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customHeight="1" x14ac:dyDescent="0.25">
      <c r="A31" s="54" t="s">
        <v>89</v>
      </c>
      <c r="B31" s="54" t="s">
        <v>90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69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86</v>
      </c>
      <c r="Q32" s="634"/>
      <c r="R32" s="634"/>
      <c r="S32" s="634"/>
      <c r="T32" s="634"/>
      <c r="U32" s="634"/>
      <c r="V32" s="635"/>
      <c r="W32" s="37" t="s">
        <v>87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86</v>
      </c>
      <c r="Q33" s="634"/>
      <c r="R33" s="634"/>
      <c r="S33" s="634"/>
      <c r="T33" s="634"/>
      <c r="U33" s="634"/>
      <c r="V33" s="635"/>
      <c r="W33" s="37" t="s">
        <v>69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customHeight="1" x14ac:dyDescent="0.2">
      <c r="A34" s="631" t="s">
        <v>94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48"/>
      <c r="AB34" s="48"/>
      <c r="AC34" s="48"/>
    </row>
    <row r="35" spans="1:68" ht="16.5" customHeight="1" x14ac:dyDescent="0.25">
      <c r="A35" s="636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customHeight="1" x14ac:dyDescent="0.25">
      <c r="A36" s="639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69</v>
      </c>
      <c r="X37" s="615">
        <v>30</v>
      </c>
      <c r="Y37" s="616">
        <f>IFERROR(IF(X37="",0,CEILING((X37/$H37),1)*$H37),"")</f>
        <v>32.400000000000006</v>
      </c>
      <c r="Z37" s="36">
        <f>IFERROR(IF(Y37=0,"",ROUNDUP(Y37/H37,0)*0.01898),"")</f>
        <v>5.6940000000000004E-2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31.208333333333329</v>
      </c>
      <c r="BN37" s="64">
        <f>IFERROR(Y37*I37/H37,"0")</f>
        <v>33.705000000000005</v>
      </c>
      <c r="BO37" s="64">
        <f>IFERROR(1/J37*(X37/H37),"0")</f>
        <v>4.3402777777777776E-2</v>
      </c>
      <c r="BP37" s="64">
        <f>IFERROR(1/J37*(Y37/H37),"0")</f>
        <v>4.6875000000000007E-2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69</v>
      </c>
      <c r="X38" s="615">
        <v>12</v>
      </c>
      <c r="Y38" s="616">
        <f>IFERROR(IF(X38="",0,CEILING((X38/$H38),1)*$H38),"")</f>
        <v>12</v>
      </c>
      <c r="Z38" s="36">
        <f>IFERROR(IF(Y38=0,"",ROUNDUP(Y38/H38,0)*0.00902),"")</f>
        <v>2.7060000000000001E-2</v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12.629999999999999</v>
      </c>
      <c r="BN38" s="64">
        <f>IFERROR(Y38*I38/H38,"0")</f>
        <v>12.629999999999999</v>
      </c>
      <c r="BO38" s="64">
        <f>IFERROR(1/J38*(X38/H38),"0")</f>
        <v>2.2727272727272728E-2</v>
      </c>
      <c r="BP38" s="64">
        <f>IFERROR(1/J38*(Y38/H38),"0")</f>
        <v>2.2727272727272728E-2</v>
      </c>
    </row>
    <row r="39" spans="1:68" ht="27" customHeight="1" x14ac:dyDescent="0.25">
      <c r="A39" s="54" t="s">
        <v>108</v>
      </c>
      <c r="B39" s="54" t="s">
        <v>109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69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69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86</v>
      </c>
      <c r="Q41" s="634"/>
      <c r="R41" s="634"/>
      <c r="S41" s="634"/>
      <c r="T41" s="634"/>
      <c r="U41" s="634"/>
      <c r="V41" s="635"/>
      <c r="W41" s="37" t="s">
        <v>87</v>
      </c>
      <c r="X41" s="617">
        <f>IFERROR(X37/H37,"0")+IFERROR(X38/H38,"0")+IFERROR(X39/H39,"0")+IFERROR(X40/H40,"0")</f>
        <v>5.7777777777777777</v>
      </c>
      <c r="Y41" s="617">
        <f>IFERROR(Y37/H37,"0")+IFERROR(Y38/H38,"0")+IFERROR(Y39/H39,"0")+IFERROR(Y40/H40,"0")</f>
        <v>6</v>
      </c>
      <c r="Z41" s="617">
        <f>IFERROR(IF(Z37="",0,Z37),"0")+IFERROR(IF(Z38="",0,Z38),"0")+IFERROR(IF(Z39="",0,Z39),"0")+IFERROR(IF(Z40="",0,Z40),"0")</f>
        <v>8.4000000000000005E-2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86</v>
      </c>
      <c r="Q42" s="634"/>
      <c r="R42" s="634"/>
      <c r="S42" s="634"/>
      <c r="T42" s="634"/>
      <c r="U42" s="634"/>
      <c r="V42" s="635"/>
      <c r="W42" s="37" t="s">
        <v>69</v>
      </c>
      <c r="X42" s="617">
        <f>IFERROR(SUM(X37:X40),"0")</f>
        <v>42</v>
      </c>
      <c r="Y42" s="617">
        <f>IFERROR(SUM(Y37:Y40),"0")</f>
        <v>44.400000000000006</v>
      </c>
      <c r="Z42" s="37"/>
      <c r="AA42" s="618"/>
      <c r="AB42" s="618"/>
      <c r="AC42" s="618"/>
    </row>
    <row r="43" spans="1:68" ht="14.25" customHeight="1" x14ac:dyDescent="0.25">
      <c r="A43" s="639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69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86</v>
      </c>
      <c r="Q45" s="634"/>
      <c r="R45" s="634"/>
      <c r="S45" s="634"/>
      <c r="T45" s="634"/>
      <c r="U45" s="634"/>
      <c r="V45" s="635"/>
      <c r="W45" s="37" t="s">
        <v>87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86</v>
      </c>
      <c r="Q46" s="634"/>
      <c r="R46" s="634"/>
      <c r="S46" s="634"/>
      <c r="T46" s="634"/>
      <c r="U46" s="634"/>
      <c r="V46" s="635"/>
      <c r="W46" s="37" t="s">
        <v>69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customHeight="1" x14ac:dyDescent="0.25">
      <c r="A47" s="636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customHeight="1" x14ac:dyDescent="0.25">
      <c r="A48" s="639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69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69</v>
      </c>
      <c r="X50" s="615">
        <v>180</v>
      </c>
      <c r="Y50" s="616">
        <f t="shared" si="6"/>
        <v>183.60000000000002</v>
      </c>
      <c r="Z50" s="36">
        <f>IFERROR(IF(Y50=0,"",ROUNDUP(Y50/H50,0)*0.01898),"")</f>
        <v>0.32266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187.24999999999997</v>
      </c>
      <c r="BN50" s="64">
        <f t="shared" si="8"/>
        <v>190.995</v>
      </c>
      <c r="BO50" s="64">
        <f t="shared" si="9"/>
        <v>0.26041666666666663</v>
      </c>
      <c r="BP50" s="64">
        <f t="shared" si="10"/>
        <v>0.265625</v>
      </c>
    </row>
    <row r="51" spans="1:68" ht="27" customHeight="1" x14ac:dyDescent="0.25">
      <c r="A51" s="54" t="s">
        <v>125</v>
      </c>
      <c r="B51" s="54" t="s">
        <v>126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69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69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69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69</v>
      </c>
      <c r="X54" s="615">
        <v>45</v>
      </c>
      <c r="Y54" s="616">
        <f t="shared" si="6"/>
        <v>45</v>
      </c>
      <c r="Z54" s="36">
        <f>IFERROR(IF(Y54=0,"",ROUNDUP(Y54/H54,0)*0.00902),"")</f>
        <v>9.0200000000000002E-2</v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47.099999999999994</v>
      </c>
      <c r="BN54" s="64">
        <f t="shared" si="8"/>
        <v>47.099999999999994</v>
      </c>
      <c r="BO54" s="64">
        <f t="shared" si="9"/>
        <v>7.575757575757576E-2</v>
      </c>
      <c r="BP54" s="64">
        <f t="shared" si="10"/>
        <v>7.575757575757576E-2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86</v>
      </c>
      <c r="Q55" s="634"/>
      <c r="R55" s="634"/>
      <c r="S55" s="634"/>
      <c r="T55" s="634"/>
      <c r="U55" s="634"/>
      <c r="V55" s="635"/>
      <c r="W55" s="37" t="s">
        <v>87</v>
      </c>
      <c r="X55" s="617">
        <f>IFERROR(X49/H49,"0")+IFERROR(X50/H50,"0")+IFERROR(X51/H51,"0")+IFERROR(X52/H52,"0")+IFERROR(X53/H53,"0")+IFERROR(X54/H54,"0")</f>
        <v>26.666666666666664</v>
      </c>
      <c r="Y55" s="617">
        <f>IFERROR(Y49/H49,"0")+IFERROR(Y50/H50,"0")+IFERROR(Y51/H51,"0")+IFERROR(Y52/H52,"0")+IFERROR(Y53/H53,"0")+IFERROR(Y54/H54,"0")</f>
        <v>27</v>
      </c>
      <c r="Z55" s="617">
        <f>IFERROR(IF(Z49="",0,Z49),"0")+IFERROR(IF(Z50="",0,Z50),"0")+IFERROR(IF(Z51="",0,Z51),"0")+IFERROR(IF(Z52="",0,Z52),"0")+IFERROR(IF(Z53="",0,Z53),"0")+IFERROR(IF(Z54="",0,Z54),"0")</f>
        <v>0.41286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86</v>
      </c>
      <c r="Q56" s="634"/>
      <c r="R56" s="634"/>
      <c r="S56" s="634"/>
      <c r="T56" s="634"/>
      <c r="U56" s="634"/>
      <c r="V56" s="635"/>
      <c r="W56" s="37" t="s">
        <v>69</v>
      </c>
      <c r="X56" s="617">
        <f>IFERROR(SUM(X49:X54),"0")</f>
        <v>225</v>
      </c>
      <c r="Y56" s="617">
        <f>IFERROR(SUM(Y49:Y54),"0")</f>
        <v>228.60000000000002</v>
      </c>
      <c r="Z56" s="37"/>
      <c r="AA56" s="618"/>
      <c r="AB56" s="618"/>
      <c r="AC56" s="618"/>
    </row>
    <row r="57" spans="1:68" ht="14.25" customHeight="1" x14ac:dyDescent="0.25">
      <c r="A57" s="639" t="s">
        <v>137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138</v>
      </c>
      <c r="B58" s="54" t="s">
        <v>139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69</v>
      </c>
      <c r="X58" s="615">
        <v>80</v>
      </c>
      <c r="Y58" s="616">
        <f>IFERROR(IF(X58="",0,CEILING((X58/$H58),1)*$H58),"")</f>
        <v>86.4</v>
      </c>
      <c r="Z58" s="36">
        <f>IFERROR(IF(Y58=0,"",ROUNDUP(Y58/H58,0)*0.01898),"")</f>
        <v>0.15184</v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83.222222222222214</v>
      </c>
      <c r="BN58" s="64">
        <f>IFERROR(Y58*I58/H58,"0")</f>
        <v>89.88</v>
      </c>
      <c r="BO58" s="64">
        <f>IFERROR(1/J58*(X58/H58),"0")</f>
        <v>0.11574074074074073</v>
      </c>
      <c r="BP58" s="64">
        <f>IFERROR(1/J58*(Y58/H58),"0")</f>
        <v>0.125</v>
      </c>
    </row>
    <row r="59" spans="1:68" ht="27" customHeight="1" x14ac:dyDescent="0.25">
      <c r="A59" s="54" t="s">
        <v>141</v>
      </c>
      <c r="B59" s="54" t="s">
        <v>142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69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144</v>
      </c>
      <c r="B60" s="54" t="s">
        <v>145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69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69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86</v>
      </c>
      <c r="Q62" s="634"/>
      <c r="R62" s="634"/>
      <c r="S62" s="634"/>
      <c r="T62" s="634"/>
      <c r="U62" s="634"/>
      <c r="V62" s="635"/>
      <c r="W62" s="37" t="s">
        <v>87</v>
      </c>
      <c r="X62" s="617">
        <f>IFERROR(X58/H58,"0")+IFERROR(X59/H59,"0")+IFERROR(X60/H60,"0")+IFERROR(X61/H61,"0")</f>
        <v>7.4074074074074066</v>
      </c>
      <c r="Y62" s="617">
        <f>IFERROR(Y58/H58,"0")+IFERROR(Y59/H59,"0")+IFERROR(Y60/H60,"0")+IFERROR(Y61/H61,"0")</f>
        <v>8</v>
      </c>
      <c r="Z62" s="617">
        <f>IFERROR(IF(Z58="",0,Z58),"0")+IFERROR(IF(Z59="",0,Z59),"0")+IFERROR(IF(Z60="",0,Z60),"0")+IFERROR(IF(Z61="",0,Z61),"0")</f>
        <v>0.15184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86</v>
      </c>
      <c r="Q63" s="634"/>
      <c r="R63" s="634"/>
      <c r="S63" s="634"/>
      <c r="T63" s="634"/>
      <c r="U63" s="634"/>
      <c r="V63" s="635"/>
      <c r="W63" s="37" t="s">
        <v>69</v>
      </c>
      <c r="X63" s="617">
        <f>IFERROR(SUM(X58:X61),"0")</f>
        <v>80</v>
      </c>
      <c r="Y63" s="617">
        <f>IFERROR(SUM(Y58:Y61),"0")</f>
        <v>86.4</v>
      </c>
      <c r="Z63" s="37"/>
      <c r="AA63" s="618"/>
      <c r="AB63" s="618"/>
      <c r="AC63" s="618"/>
    </row>
    <row r="64" spans="1:68" ht="14.25" customHeight="1" x14ac:dyDescent="0.25">
      <c r="A64" s="639" t="s">
        <v>148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customHeight="1" x14ac:dyDescent="0.25">
      <c r="A65" s="54" t="s">
        <v>149</v>
      </c>
      <c r="B65" s="54" t="s">
        <v>150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69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69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69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86</v>
      </c>
      <c r="Q68" s="634"/>
      <c r="R68" s="634"/>
      <c r="S68" s="634"/>
      <c r="T68" s="634"/>
      <c r="U68" s="634"/>
      <c r="V68" s="635"/>
      <c r="W68" s="37" t="s">
        <v>87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86</v>
      </c>
      <c r="Q69" s="634"/>
      <c r="R69" s="634"/>
      <c r="S69" s="634"/>
      <c r="T69" s="634"/>
      <c r="U69" s="634"/>
      <c r="V69" s="635"/>
      <c r="W69" s="37" t="s">
        <v>69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customHeight="1" x14ac:dyDescent="0.25">
      <c r="A70" s="639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customHeight="1" x14ac:dyDescent="0.25">
      <c r="A71" s="54" t="s">
        <v>159</v>
      </c>
      <c r="B71" s="54" t="s">
        <v>160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69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162</v>
      </c>
      <c r="B72" s="54" t="s">
        <v>163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69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69</v>
      </c>
      <c r="X73" s="615">
        <v>40</v>
      </c>
      <c r="Y73" s="616">
        <f t="shared" si="11"/>
        <v>42</v>
      </c>
      <c r="Z73" s="36">
        <f>IFERROR(IF(Y73=0,"",ROUNDUP(Y73/H73,0)*0.01898),"")</f>
        <v>9.4899999999999998E-2</v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42.414285714285711</v>
      </c>
      <c r="BN73" s="64">
        <f t="shared" si="13"/>
        <v>44.534999999999997</v>
      </c>
      <c r="BO73" s="64">
        <f t="shared" si="14"/>
        <v>7.4404761904761904E-2</v>
      </c>
      <c r="BP73" s="64">
        <f t="shared" si="15"/>
        <v>7.8125E-2</v>
      </c>
    </row>
    <row r="74" spans="1:68" ht="16.5" customHeight="1" x14ac:dyDescent="0.25">
      <c r="A74" s="54" t="s">
        <v>168</v>
      </c>
      <c r="B74" s="54" t="s">
        <v>169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69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69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69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86</v>
      </c>
      <c r="Q77" s="634"/>
      <c r="R77" s="634"/>
      <c r="S77" s="634"/>
      <c r="T77" s="634"/>
      <c r="U77" s="634"/>
      <c r="V77" s="635"/>
      <c r="W77" s="37" t="s">
        <v>87</v>
      </c>
      <c r="X77" s="617">
        <f>IFERROR(X71/H71,"0")+IFERROR(X72/H72,"0")+IFERROR(X73/H73,"0")+IFERROR(X74/H74,"0")+IFERROR(X75/H75,"0")+IFERROR(X76/H76,"0")</f>
        <v>4.7619047619047619</v>
      </c>
      <c r="Y77" s="617">
        <f>IFERROR(Y71/H71,"0")+IFERROR(Y72/H72,"0")+IFERROR(Y73/H73,"0")+IFERROR(Y74/H74,"0")+IFERROR(Y75/H75,"0")+IFERROR(Y76/H76,"0")</f>
        <v>5</v>
      </c>
      <c r="Z77" s="617">
        <f>IFERROR(IF(Z71="",0,Z71),"0")+IFERROR(IF(Z72="",0,Z72),"0")+IFERROR(IF(Z73="",0,Z73),"0")+IFERROR(IF(Z74="",0,Z74),"0")+IFERROR(IF(Z75="",0,Z75),"0")+IFERROR(IF(Z76="",0,Z76),"0")</f>
        <v>9.4899999999999998E-2</v>
      </c>
      <c r="AA77" s="618"/>
      <c r="AB77" s="618"/>
      <c r="AC77" s="618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86</v>
      </c>
      <c r="Q78" s="634"/>
      <c r="R78" s="634"/>
      <c r="S78" s="634"/>
      <c r="T78" s="634"/>
      <c r="U78" s="634"/>
      <c r="V78" s="635"/>
      <c r="W78" s="37" t="s">
        <v>69</v>
      </c>
      <c r="X78" s="617">
        <f>IFERROR(SUM(X71:X76),"0")</f>
        <v>40</v>
      </c>
      <c r="Y78" s="617">
        <f>IFERROR(SUM(Y71:Y76),"0")</f>
        <v>42</v>
      </c>
      <c r="Z78" s="37"/>
      <c r="AA78" s="618"/>
      <c r="AB78" s="618"/>
      <c r="AC78" s="618"/>
    </row>
    <row r="79" spans="1:68" ht="14.25" customHeight="1" x14ac:dyDescent="0.25">
      <c r="A79" s="639" t="s">
        <v>174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customHeight="1" x14ac:dyDescent="0.25">
      <c r="A80" s="54" t="s">
        <v>175</v>
      </c>
      <c r="B80" s="54" t="s">
        <v>176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69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178</v>
      </c>
      <c r="B81" s="54" t="s">
        <v>179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69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86</v>
      </c>
      <c r="Q82" s="634"/>
      <c r="R82" s="634"/>
      <c r="S82" s="634"/>
      <c r="T82" s="634"/>
      <c r="U82" s="634"/>
      <c r="V82" s="635"/>
      <c r="W82" s="37" t="s">
        <v>87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86</v>
      </c>
      <c r="Q83" s="634"/>
      <c r="R83" s="634"/>
      <c r="S83" s="634"/>
      <c r="T83" s="634"/>
      <c r="U83" s="634"/>
      <c r="V83" s="635"/>
      <c r="W83" s="37" t="s">
        <v>69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customHeight="1" x14ac:dyDescent="0.25">
      <c r="A84" s="636" t="s">
        <v>181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customHeight="1" x14ac:dyDescent="0.25">
      <c r="A85" s="639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182</v>
      </c>
      <c r="B86" s="54" t="s">
        <v>183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69</v>
      </c>
      <c r="X86" s="615">
        <v>10</v>
      </c>
      <c r="Y86" s="616">
        <f>IFERROR(IF(X86="",0,CEILING((X86/$H86),1)*$H86),"")</f>
        <v>10.8</v>
      </c>
      <c r="Z86" s="36">
        <f>IFERROR(IF(Y86=0,"",ROUNDUP(Y86/H86,0)*0.01898),"")</f>
        <v>1.898E-2</v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10.402777777777777</v>
      </c>
      <c r="BN86" s="64">
        <f>IFERROR(Y86*I86/H86,"0")</f>
        <v>11.234999999999999</v>
      </c>
      <c r="BO86" s="64">
        <f>IFERROR(1/J86*(X86/H86),"0")</f>
        <v>1.4467592592592591E-2</v>
      </c>
      <c r="BP86" s="64">
        <f>IFERROR(1/J86*(Y86/H86),"0")</f>
        <v>1.5625E-2</v>
      </c>
    </row>
    <row r="87" spans="1:68" ht="16.5" customHeight="1" x14ac:dyDescent="0.25">
      <c r="A87" s="54" t="s">
        <v>185</v>
      </c>
      <c r="B87" s="54" t="s">
        <v>186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69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69</v>
      </c>
      <c r="X88" s="615">
        <v>9</v>
      </c>
      <c r="Y88" s="616">
        <f>IFERROR(IF(X88="",0,CEILING((X88/$H88),1)*$H88),"")</f>
        <v>9</v>
      </c>
      <c r="Z88" s="36">
        <f>IFERROR(IF(Y88=0,"",ROUNDUP(Y88/H88,0)*0.00902),"")</f>
        <v>1.804E-2</v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9.42</v>
      </c>
      <c r="BN88" s="64">
        <f>IFERROR(Y88*I88/H88,"0")</f>
        <v>9.42</v>
      </c>
      <c r="BO88" s="64">
        <f>IFERROR(1/J88*(X88/H88),"0")</f>
        <v>1.5151515151515152E-2</v>
      </c>
      <c r="BP88" s="64">
        <f>IFERROR(1/J88*(Y88/H88),"0")</f>
        <v>1.5151515151515152E-2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86</v>
      </c>
      <c r="Q89" s="634"/>
      <c r="R89" s="634"/>
      <c r="S89" s="634"/>
      <c r="T89" s="634"/>
      <c r="U89" s="634"/>
      <c r="V89" s="635"/>
      <c r="W89" s="37" t="s">
        <v>87</v>
      </c>
      <c r="X89" s="617">
        <f>IFERROR(X86/H86,"0")+IFERROR(X87/H87,"0")+IFERROR(X88/H88,"0")</f>
        <v>2.9259259259259256</v>
      </c>
      <c r="Y89" s="617">
        <f>IFERROR(Y86/H86,"0")+IFERROR(Y87/H87,"0")+IFERROR(Y88/H88,"0")</f>
        <v>3</v>
      </c>
      <c r="Z89" s="617">
        <f>IFERROR(IF(Z86="",0,Z86),"0")+IFERROR(IF(Z87="",0,Z87),"0")+IFERROR(IF(Z88="",0,Z88),"0")</f>
        <v>3.7019999999999997E-2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86</v>
      </c>
      <c r="Q90" s="634"/>
      <c r="R90" s="634"/>
      <c r="S90" s="634"/>
      <c r="T90" s="634"/>
      <c r="U90" s="634"/>
      <c r="V90" s="635"/>
      <c r="W90" s="37" t="s">
        <v>69</v>
      </c>
      <c r="X90" s="617">
        <f>IFERROR(SUM(X86:X88),"0")</f>
        <v>19</v>
      </c>
      <c r="Y90" s="617">
        <f>IFERROR(SUM(Y86:Y88),"0")</f>
        <v>19.8</v>
      </c>
      <c r="Z90" s="37"/>
      <c r="AA90" s="618"/>
      <c r="AB90" s="618"/>
      <c r="AC90" s="618"/>
    </row>
    <row r="91" spans="1:68" ht="14.25" customHeight="1" x14ac:dyDescent="0.25">
      <c r="A91" s="639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customHeight="1" x14ac:dyDescent="0.25">
      <c r="A92" s="54" t="s">
        <v>190</v>
      </c>
      <c r="B92" s="54" t="s">
        <v>191</v>
      </c>
      <c r="C92" s="31">
        <v>4301051546</v>
      </c>
      <c r="D92" s="619">
        <v>4607091386967</v>
      </c>
      <c r="E92" s="620"/>
      <c r="F92" s="614">
        <v>1.4</v>
      </c>
      <c r="G92" s="32">
        <v>6</v>
      </c>
      <c r="H92" s="614">
        <v>8.4</v>
      </c>
      <c r="I92" s="614">
        <v>8.9190000000000005</v>
      </c>
      <c r="J92" s="32">
        <v>64</v>
      </c>
      <c r="K92" s="32" t="s">
        <v>99</v>
      </c>
      <c r="L92" s="32"/>
      <c r="M92" s="33" t="s">
        <v>106</v>
      </c>
      <c r="N92" s="33"/>
      <c r="O92" s="32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4"/>
      <c r="V92" s="34"/>
      <c r="W92" s="35" t="s">
        <v>69</v>
      </c>
      <c r="X92" s="615">
        <v>15</v>
      </c>
      <c r="Y92" s="616">
        <f t="shared" ref="Y92:Y99" si="16">IFERROR(IF(X92="",0,CEILING((X92/$H92),1)*$H92),"")</f>
        <v>16.8</v>
      </c>
      <c r="Z92" s="36">
        <f>IFERROR(IF(Y92=0,"",ROUNDUP(Y92/H92,0)*0.01898),"")</f>
        <v>3.7960000000000001E-2</v>
      </c>
      <c r="AA92" s="56"/>
      <c r="AB92" s="57"/>
      <c r="AC92" s="141" t="s">
        <v>192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15.926785714285714</v>
      </c>
      <c r="BN92" s="64">
        <f t="shared" ref="BN92:BN99" si="18">IFERROR(Y92*I92/H92,"0")</f>
        <v>17.838000000000001</v>
      </c>
      <c r="BO92" s="64">
        <f t="shared" ref="BO92:BO99" si="19">IFERROR(1/J92*(X92/H92),"0")</f>
        <v>2.7901785714285712E-2</v>
      </c>
      <c r="BP92" s="64">
        <f t="shared" ref="BP92:BP99" si="20">IFERROR(1/J92*(Y92/H92),"0")</f>
        <v>3.125E-2</v>
      </c>
    </row>
    <row r="93" spans="1:68" ht="16.5" customHeight="1" x14ac:dyDescent="0.25">
      <c r="A93" s="54" t="s">
        <v>190</v>
      </c>
      <c r="B93" s="54" t="s">
        <v>193</v>
      </c>
      <c r="C93" s="31">
        <v>4301051712</v>
      </c>
      <c r="D93" s="619">
        <v>4607091386967</v>
      </c>
      <c r="E93" s="620"/>
      <c r="F93" s="614">
        <v>1.35</v>
      </c>
      <c r="G93" s="32">
        <v>6</v>
      </c>
      <c r="H93" s="614">
        <v>8.1</v>
      </c>
      <c r="I93" s="614">
        <v>8.6189999999999998</v>
      </c>
      <c r="J93" s="32">
        <v>64</v>
      </c>
      <c r="K93" s="32" t="s">
        <v>99</v>
      </c>
      <c r="L93" s="32"/>
      <c r="M93" s="33" t="s">
        <v>132</v>
      </c>
      <c r="N93" s="33"/>
      <c r="O93" s="32">
        <v>45</v>
      </c>
      <c r="P93" s="884" t="s">
        <v>194</v>
      </c>
      <c r="Q93" s="622"/>
      <c r="R93" s="622"/>
      <c r="S93" s="622"/>
      <c r="T93" s="623"/>
      <c r="U93" s="34"/>
      <c r="V93" s="34"/>
      <c r="W93" s="35" t="s">
        <v>69</v>
      </c>
      <c r="X93" s="615">
        <v>0</v>
      </c>
      <c r="Y93" s="616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190</v>
      </c>
      <c r="B94" s="54" t="s">
        <v>195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69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192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196</v>
      </c>
      <c r="B95" s="54" t="s">
        <v>197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69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199</v>
      </c>
      <c r="B96" s="54" t="s">
        <v>200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67</v>
      </c>
      <c r="L96" s="32"/>
      <c r="M96" s="33" t="s">
        <v>106</v>
      </c>
      <c r="N96" s="33"/>
      <c r="O96" s="32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69</v>
      </c>
      <c r="X96" s="615">
        <v>0</v>
      </c>
      <c r="Y96" s="616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201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202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67</v>
      </c>
      <c r="L97" s="32"/>
      <c r="M97" s="33" t="s">
        <v>132</v>
      </c>
      <c r="N97" s="33"/>
      <c r="O97" s="32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69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203</v>
      </c>
      <c r="B98" s="54" t="s">
        <v>204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69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206</v>
      </c>
      <c r="B99" s="54" t="s">
        <v>207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69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86</v>
      </c>
      <c r="Q100" s="634"/>
      <c r="R100" s="634"/>
      <c r="S100" s="634"/>
      <c r="T100" s="634"/>
      <c r="U100" s="634"/>
      <c r="V100" s="635"/>
      <c r="W100" s="37" t="s">
        <v>87</v>
      </c>
      <c r="X100" s="617">
        <f>IFERROR(X92/H92,"0")+IFERROR(X93/H93,"0")+IFERROR(X94/H94,"0")+IFERROR(X95/H95,"0")+IFERROR(X96/H96,"0")+IFERROR(X97/H97,"0")+IFERROR(X98/H98,"0")+IFERROR(X99/H99,"0")</f>
        <v>1.7857142857142856</v>
      </c>
      <c r="Y100" s="617">
        <f>IFERROR(Y92/H92,"0")+IFERROR(Y93/H93,"0")+IFERROR(Y94/H94,"0")+IFERROR(Y95/H95,"0")+IFERROR(Y96/H96,"0")+IFERROR(Y97/H97,"0")+IFERROR(Y98/H98,"0")+IFERROR(Y99/H99,"0")</f>
        <v>2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3.7960000000000001E-2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86</v>
      </c>
      <c r="Q101" s="634"/>
      <c r="R101" s="634"/>
      <c r="S101" s="634"/>
      <c r="T101" s="634"/>
      <c r="U101" s="634"/>
      <c r="V101" s="635"/>
      <c r="W101" s="37" t="s">
        <v>69</v>
      </c>
      <c r="X101" s="617">
        <f>IFERROR(SUM(X92:X99),"0")</f>
        <v>15</v>
      </c>
      <c r="Y101" s="617">
        <f>IFERROR(SUM(Y92:Y99),"0")</f>
        <v>16.8</v>
      </c>
      <c r="Z101" s="37"/>
      <c r="AA101" s="618"/>
      <c r="AB101" s="618"/>
      <c r="AC101" s="618"/>
    </row>
    <row r="102" spans="1:68" ht="16.5" customHeight="1" x14ac:dyDescent="0.25">
      <c r="A102" s="636" t="s">
        <v>208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customHeight="1" x14ac:dyDescent="0.25">
      <c r="A103" s="639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209</v>
      </c>
      <c r="B104" s="54" t="s">
        <v>210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69</v>
      </c>
      <c r="X104" s="615">
        <v>0</v>
      </c>
      <c r="Y104" s="616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212</v>
      </c>
      <c r="B105" s="54" t="s">
        <v>213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69</v>
      </c>
      <c r="X105" s="615">
        <v>11.25</v>
      </c>
      <c r="Y105" s="616">
        <f>IFERROR(IF(X105="",0,CEILING((X105/$H105),1)*$H105),"")</f>
        <v>11.25</v>
      </c>
      <c r="Z105" s="36">
        <f>IFERROR(IF(Y105=0,"",ROUNDUP(Y105/H105,0)*0.00902),"")</f>
        <v>2.7060000000000001E-2</v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11.879999999999999</v>
      </c>
      <c r="BN105" s="64">
        <f>IFERROR(Y105*I105/H105,"0")</f>
        <v>11.879999999999999</v>
      </c>
      <c r="BO105" s="64">
        <f>IFERROR(1/J105*(X105/H105),"0")</f>
        <v>2.2727272727272728E-2</v>
      </c>
      <c r="BP105" s="64">
        <f>IFERROR(1/J105*(Y105/H105),"0")</f>
        <v>2.2727272727272728E-2</v>
      </c>
    </row>
    <row r="106" spans="1:68" ht="16.5" customHeight="1" x14ac:dyDescent="0.25">
      <c r="A106" s="54" t="s">
        <v>214</v>
      </c>
      <c r="B106" s="54" t="s">
        <v>215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69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216</v>
      </c>
      <c r="B107" s="54" t="s">
        <v>217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69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86</v>
      </c>
      <c r="Q108" s="634"/>
      <c r="R108" s="634"/>
      <c r="S108" s="634"/>
      <c r="T108" s="634"/>
      <c r="U108" s="634"/>
      <c r="V108" s="635"/>
      <c r="W108" s="37" t="s">
        <v>87</v>
      </c>
      <c r="X108" s="617">
        <f>IFERROR(X104/H104,"0")+IFERROR(X105/H105,"0")+IFERROR(X106/H106,"0")+IFERROR(X107/H107,"0")</f>
        <v>3</v>
      </c>
      <c r="Y108" s="617">
        <f>IFERROR(Y104/H104,"0")+IFERROR(Y105/H105,"0")+IFERROR(Y106/H106,"0")+IFERROR(Y107/H107,"0")</f>
        <v>3</v>
      </c>
      <c r="Z108" s="617">
        <f>IFERROR(IF(Z104="",0,Z104),"0")+IFERROR(IF(Z105="",0,Z105),"0")+IFERROR(IF(Z106="",0,Z106),"0")+IFERROR(IF(Z107="",0,Z107),"0")</f>
        <v>2.7060000000000001E-2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86</v>
      </c>
      <c r="Q109" s="634"/>
      <c r="R109" s="634"/>
      <c r="S109" s="634"/>
      <c r="T109" s="634"/>
      <c r="U109" s="634"/>
      <c r="V109" s="635"/>
      <c r="W109" s="37" t="s">
        <v>69</v>
      </c>
      <c r="X109" s="617">
        <f>IFERROR(SUM(X104:X107),"0")</f>
        <v>11.25</v>
      </c>
      <c r="Y109" s="617">
        <f>IFERROR(SUM(Y104:Y107),"0")</f>
        <v>11.25</v>
      </c>
      <c r="Z109" s="37"/>
      <c r="AA109" s="618"/>
      <c r="AB109" s="618"/>
      <c r="AC109" s="618"/>
    </row>
    <row r="110" spans="1:68" ht="14.25" customHeight="1" x14ac:dyDescent="0.25">
      <c r="A110" s="639" t="s">
        <v>137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customHeight="1" x14ac:dyDescent="0.25">
      <c r="A111" s="54" t="s">
        <v>218</v>
      </c>
      <c r="B111" s="54" t="s">
        <v>219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69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69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69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86</v>
      </c>
      <c r="Q114" s="634"/>
      <c r="R114" s="634"/>
      <c r="S114" s="634"/>
      <c r="T114" s="634"/>
      <c r="U114" s="634"/>
      <c r="V114" s="635"/>
      <c r="W114" s="37" t="s">
        <v>87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86</v>
      </c>
      <c r="Q115" s="634"/>
      <c r="R115" s="634"/>
      <c r="S115" s="634"/>
      <c r="T115" s="634"/>
      <c r="U115" s="634"/>
      <c r="V115" s="635"/>
      <c r="W115" s="37" t="s">
        <v>69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customHeight="1" x14ac:dyDescent="0.25">
      <c r="A116" s="639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27" customHeight="1" x14ac:dyDescent="0.25">
      <c r="A117" s="54" t="s">
        <v>225</v>
      </c>
      <c r="B117" s="54" t="s">
        <v>226</v>
      </c>
      <c r="C117" s="31">
        <v>4301051360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99</v>
      </c>
      <c r="L117" s="32"/>
      <c r="M117" s="33" t="s">
        <v>106</v>
      </c>
      <c r="N117" s="33"/>
      <c r="O117" s="32">
        <v>45</v>
      </c>
      <c r="P117" s="7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4"/>
      <c r="V117" s="34"/>
      <c r="W117" s="35" t="s">
        <v>69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225</v>
      </c>
      <c r="B118" s="54" t="s">
        <v>228</v>
      </c>
      <c r="C118" s="31">
        <v>4301051724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99</v>
      </c>
      <c r="L118" s="32"/>
      <c r="M118" s="33" t="s">
        <v>132</v>
      </c>
      <c r="N118" s="33"/>
      <c r="O118" s="32">
        <v>45</v>
      </c>
      <c r="P118" s="7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4"/>
      <c r="V118" s="34"/>
      <c r="W118" s="35" t="s">
        <v>69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69</v>
      </c>
      <c r="X119" s="615">
        <v>15</v>
      </c>
      <c r="Y119" s="616">
        <f t="shared" si="21"/>
        <v>16.8</v>
      </c>
      <c r="Z119" s="36">
        <f>IFERROR(IF(Y119=0,"",ROUNDUP(Y119/H119,0)*0.01898),"")</f>
        <v>3.7960000000000001E-2</v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22"/>
        <v>15.916071428571428</v>
      </c>
      <c r="BN119" s="64">
        <f t="shared" si="23"/>
        <v>17.826000000000001</v>
      </c>
      <c r="BO119" s="64">
        <f t="shared" si="24"/>
        <v>2.7901785714285712E-2</v>
      </c>
      <c r="BP119" s="64">
        <f t="shared" si="25"/>
        <v>3.125E-2</v>
      </c>
    </row>
    <row r="120" spans="1:68" ht="27" customHeight="1" x14ac:dyDescent="0.25">
      <c r="A120" s="54" t="s">
        <v>231</v>
      </c>
      <c r="B120" s="54" t="s">
        <v>232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69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69</v>
      </c>
      <c r="X121" s="615">
        <v>5.4</v>
      </c>
      <c r="Y121" s="616">
        <f t="shared" si="21"/>
        <v>5.4</v>
      </c>
      <c r="Z121" s="36">
        <f>IFERROR(IF(Y121=0,"",ROUNDUP(Y121/H121,0)*0.00651),"")</f>
        <v>1.302E-2</v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 t="shared" si="22"/>
        <v>5.9039999999999999</v>
      </c>
      <c r="BN121" s="64">
        <f t="shared" si="23"/>
        <v>5.9039999999999999</v>
      </c>
      <c r="BO121" s="64">
        <f t="shared" si="24"/>
        <v>1.098901098901099E-2</v>
      </c>
      <c r="BP121" s="64">
        <f t="shared" si="25"/>
        <v>1.098901098901099E-2</v>
      </c>
    </row>
    <row r="122" spans="1:68" ht="16.5" customHeight="1" x14ac:dyDescent="0.25">
      <c r="A122" s="54" t="s">
        <v>235</v>
      </c>
      <c r="B122" s="54" t="s">
        <v>236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69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238</v>
      </c>
      <c r="B123" s="54" t="s">
        <v>239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69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86</v>
      </c>
      <c r="Q124" s="634"/>
      <c r="R124" s="634"/>
      <c r="S124" s="634"/>
      <c r="T124" s="634"/>
      <c r="U124" s="634"/>
      <c r="V124" s="635"/>
      <c r="W124" s="37" t="s">
        <v>87</v>
      </c>
      <c r="X124" s="617">
        <f>IFERROR(X117/H117,"0")+IFERROR(X118/H118,"0")+IFERROR(X119/H119,"0")+IFERROR(X120/H120,"0")+IFERROR(X121/H121,"0")+IFERROR(X122/H122,"0")+IFERROR(X123/H123,"0")</f>
        <v>3.7857142857142856</v>
      </c>
      <c r="Y124" s="617">
        <f>IFERROR(Y117/H117,"0")+IFERROR(Y118/H118,"0")+IFERROR(Y119/H119,"0")+IFERROR(Y120/H120,"0")+IFERROR(Y121/H121,"0")+IFERROR(Y122/H122,"0")+IFERROR(Y123/H123,"0")</f>
        <v>4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5.0979999999999998E-2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86</v>
      </c>
      <c r="Q125" s="634"/>
      <c r="R125" s="634"/>
      <c r="S125" s="634"/>
      <c r="T125" s="634"/>
      <c r="U125" s="634"/>
      <c r="V125" s="635"/>
      <c r="W125" s="37" t="s">
        <v>69</v>
      </c>
      <c r="X125" s="617">
        <f>IFERROR(SUM(X117:X123),"0")</f>
        <v>20.399999999999999</v>
      </c>
      <c r="Y125" s="617">
        <f>IFERROR(SUM(Y117:Y123),"0")</f>
        <v>22.200000000000003</v>
      </c>
      <c r="Z125" s="37"/>
      <c r="AA125" s="618"/>
      <c r="AB125" s="618"/>
      <c r="AC125" s="618"/>
    </row>
    <row r="126" spans="1:68" ht="14.25" customHeight="1" x14ac:dyDescent="0.25">
      <c r="A126" s="639" t="s">
        <v>174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customHeight="1" x14ac:dyDescent="0.25">
      <c r="A127" s="54" t="s">
        <v>241</v>
      </c>
      <c r="B127" s="54" t="s">
        <v>242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69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69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86</v>
      </c>
      <c r="Q129" s="634"/>
      <c r="R129" s="634"/>
      <c r="S129" s="634"/>
      <c r="T129" s="634"/>
      <c r="U129" s="634"/>
      <c r="V129" s="635"/>
      <c r="W129" s="37" t="s">
        <v>87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86</v>
      </c>
      <c r="Q130" s="634"/>
      <c r="R130" s="634"/>
      <c r="S130" s="634"/>
      <c r="T130" s="634"/>
      <c r="U130" s="634"/>
      <c r="V130" s="635"/>
      <c r="W130" s="37" t="s">
        <v>69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customHeight="1" x14ac:dyDescent="0.25">
      <c r="A131" s="636" t="s">
        <v>247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customHeight="1" x14ac:dyDescent="0.25">
      <c r="A132" s="639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customHeight="1" x14ac:dyDescent="0.25">
      <c r="A133" s="54" t="s">
        <v>248</v>
      </c>
      <c r="B133" s="54" t="s">
        <v>249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69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69</v>
      </c>
      <c r="X134" s="615">
        <v>12</v>
      </c>
      <c r="Y134" s="616">
        <f>IFERROR(IF(X134="",0,CEILING((X134/$H134),1)*$H134),"")</f>
        <v>12.8</v>
      </c>
      <c r="Z134" s="36">
        <f>IFERROR(IF(Y134=0,"",ROUNDUP(Y134/H134,0)*0.00651),"")</f>
        <v>2.6040000000000001E-2</v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12.675000000000001</v>
      </c>
      <c r="BN134" s="64">
        <f>IFERROR(Y134*I134/H134,"0")</f>
        <v>13.52</v>
      </c>
      <c r="BO134" s="64">
        <f>IFERROR(1/J134*(X134/H134),"0")</f>
        <v>2.0604395604395608E-2</v>
      </c>
      <c r="BP134" s="64">
        <f>IFERROR(1/J134*(Y134/H134),"0")</f>
        <v>2.197802197802198E-2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86</v>
      </c>
      <c r="Q135" s="634"/>
      <c r="R135" s="634"/>
      <c r="S135" s="634"/>
      <c r="T135" s="634"/>
      <c r="U135" s="634"/>
      <c r="V135" s="635"/>
      <c r="W135" s="37" t="s">
        <v>87</v>
      </c>
      <c r="X135" s="617">
        <f>IFERROR(X133/H133,"0")+IFERROR(X134/H134,"0")</f>
        <v>3.75</v>
      </c>
      <c r="Y135" s="617">
        <f>IFERROR(Y133/H133,"0")+IFERROR(Y134/H134,"0")</f>
        <v>4</v>
      </c>
      <c r="Z135" s="617">
        <f>IFERROR(IF(Z133="",0,Z133),"0")+IFERROR(IF(Z134="",0,Z134),"0")</f>
        <v>2.6040000000000001E-2</v>
      </c>
      <c r="AA135" s="618"/>
      <c r="AB135" s="618"/>
      <c r="AC135" s="618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86</v>
      </c>
      <c r="Q136" s="634"/>
      <c r="R136" s="634"/>
      <c r="S136" s="634"/>
      <c r="T136" s="634"/>
      <c r="U136" s="634"/>
      <c r="V136" s="635"/>
      <c r="W136" s="37" t="s">
        <v>69</v>
      </c>
      <c r="X136" s="617">
        <f>IFERROR(SUM(X133:X134),"0")</f>
        <v>12</v>
      </c>
      <c r="Y136" s="617">
        <f>IFERROR(SUM(Y133:Y134),"0")</f>
        <v>12.8</v>
      </c>
      <c r="Z136" s="37"/>
      <c r="AA136" s="618"/>
      <c r="AB136" s="618"/>
      <c r="AC136" s="618"/>
    </row>
    <row r="137" spans="1:68" ht="14.25" customHeight="1" x14ac:dyDescent="0.25">
      <c r="A137" s="639" t="s">
        <v>148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customHeight="1" x14ac:dyDescent="0.25">
      <c r="A138" s="54" t="s">
        <v>252</v>
      </c>
      <c r="B138" s="54" t="s">
        <v>253</v>
      </c>
      <c r="C138" s="31">
        <v>4301031235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69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1">
        <v>4301031234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8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69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86</v>
      </c>
      <c r="Q140" s="634"/>
      <c r="R140" s="634"/>
      <c r="S140" s="634"/>
      <c r="T140" s="634"/>
      <c r="U140" s="634"/>
      <c r="V140" s="635"/>
      <c r="W140" s="37" t="s">
        <v>87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86</v>
      </c>
      <c r="Q141" s="634"/>
      <c r="R141" s="634"/>
      <c r="S141" s="634"/>
      <c r="T141" s="634"/>
      <c r="U141" s="634"/>
      <c r="V141" s="635"/>
      <c r="W141" s="37" t="s">
        <v>69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customHeight="1" x14ac:dyDescent="0.25">
      <c r="A142" s="639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customHeight="1" x14ac:dyDescent="0.25">
      <c r="A143" s="54" t="s">
        <v>256</v>
      </c>
      <c r="B143" s="54" t="s">
        <v>257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69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69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86</v>
      </c>
      <c r="Q145" s="634"/>
      <c r="R145" s="634"/>
      <c r="S145" s="634"/>
      <c r="T145" s="634"/>
      <c r="U145" s="634"/>
      <c r="V145" s="635"/>
      <c r="W145" s="37" t="s">
        <v>87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86</v>
      </c>
      <c r="Q146" s="634"/>
      <c r="R146" s="634"/>
      <c r="S146" s="634"/>
      <c r="T146" s="634"/>
      <c r="U146" s="634"/>
      <c r="V146" s="635"/>
      <c r="W146" s="37" t="s">
        <v>69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customHeight="1" x14ac:dyDescent="0.25">
      <c r="A147" s="636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customHeight="1" x14ac:dyDescent="0.25">
      <c r="A148" s="639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customHeight="1" x14ac:dyDescent="0.25">
      <c r="A149" s="54" t="s">
        <v>259</v>
      </c>
      <c r="B149" s="54" t="s">
        <v>260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69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86</v>
      </c>
      <c r="Q150" s="634"/>
      <c r="R150" s="634"/>
      <c r="S150" s="634"/>
      <c r="T150" s="634"/>
      <c r="U150" s="634"/>
      <c r="V150" s="635"/>
      <c r="W150" s="37" t="s">
        <v>87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86</v>
      </c>
      <c r="Q151" s="634"/>
      <c r="R151" s="634"/>
      <c r="S151" s="634"/>
      <c r="T151" s="634"/>
      <c r="U151" s="634"/>
      <c r="V151" s="635"/>
      <c r="W151" s="37" t="s">
        <v>69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customHeight="1" x14ac:dyDescent="0.25">
      <c r="A152" s="639" t="s">
        <v>148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customHeight="1" x14ac:dyDescent="0.25">
      <c r="A153" s="54" t="s">
        <v>262</v>
      </c>
      <c r="B153" s="54" t="s">
        <v>263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69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265</v>
      </c>
      <c r="B154" s="54" t="s">
        <v>266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69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268</v>
      </c>
      <c r="B155" s="54" t="s">
        <v>269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69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86</v>
      </c>
      <c r="Q156" s="634"/>
      <c r="R156" s="634"/>
      <c r="S156" s="634"/>
      <c r="T156" s="634"/>
      <c r="U156" s="634"/>
      <c r="V156" s="635"/>
      <c r="W156" s="37" t="s">
        <v>87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86</v>
      </c>
      <c r="Q157" s="634"/>
      <c r="R157" s="634"/>
      <c r="S157" s="634"/>
      <c r="T157" s="634"/>
      <c r="U157" s="634"/>
      <c r="V157" s="635"/>
      <c r="W157" s="37" t="s">
        <v>69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customHeight="1" x14ac:dyDescent="0.25">
      <c r="A158" s="639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customHeight="1" x14ac:dyDescent="0.25">
      <c r="A159" s="54" t="s">
        <v>271</v>
      </c>
      <c r="B159" s="54" t="s">
        <v>272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69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86</v>
      </c>
      <c r="Q160" s="634"/>
      <c r="R160" s="634"/>
      <c r="S160" s="634"/>
      <c r="T160" s="634"/>
      <c r="U160" s="634"/>
      <c r="V160" s="635"/>
      <c r="W160" s="37" t="s">
        <v>87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86</v>
      </c>
      <c r="Q161" s="634"/>
      <c r="R161" s="634"/>
      <c r="S161" s="634"/>
      <c r="T161" s="634"/>
      <c r="U161" s="634"/>
      <c r="V161" s="635"/>
      <c r="W161" s="37" t="s">
        <v>69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customHeight="1" x14ac:dyDescent="0.2">
      <c r="A162" s="631" t="s">
        <v>274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48"/>
      <c r="AB162" s="48"/>
      <c r="AC162" s="48"/>
    </row>
    <row r="163" spans="1:68" ht="16.5" customHeight="1" x14ac:dyDescent="0.25">
      <c r="A163" s="636" t="s">
        <v>275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customHeight="1" x14ac:dyDescent="0.25">
      <c r="A164" s="639" t="s">
        <v>137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customHeight="1" x14ac:dyDescent="0.25">
      <c r="A165" s="54" t="s">
        <v>276</v>
      </c>
      <c r="B165" s="54" t="s">
        <v>277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69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86</v>
      </c>
      <c r="Q166" s="634"/>
      <c r="R166" s="634"/>
      <c r="S166" s="634"/>
      <c r="T166" s="634"/>
      <c r="U166" s="634"/>
      <c r="V166" s="635"/>
      <c r="W166" s="37" t="s">
        <v>87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86</v>
      </c>
      <c r="Q167" s="634"/>
      <c r="R167" s="634"/>
      <c r="S167" s="634"/>
      <c r="T167" s="634"/>
      <c r="U167" s="634"/>
      <c r="V167" s="635"/>
      <c r="W167" s="37" t="s">
        <v>69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customHeight="1" x14ac:dyDescent="0.25">
      <c r="A168" s="639" t="s">
        <v>148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customHeight="1" x14ac:dyDescent="0.25">
      <c r="A169" s="54" t="s">
        <v>279</v>
      </c>
      <c r="B169" s="54" t="s">
        <v>280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69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282</v>
      </c>
      <c r="B170" s="54" t="s">
        <v>283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69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285</v>
      </c>
      <c r="B171" s="54" t="s">
        <v>286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69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69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290</v>
      </c>
      <c r="B173" s="54" t="s">
        <v>291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69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292</v>
      </c>
      <c r="B174" s="54" t="s">
        <v>293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69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295</v>
      </c>
      <c r="B175" s="54" t="s">
        <v>296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69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297</v>
      </c>
      <c r="B176" s="54" t="s">
        <v>298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69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299</v>
      </c>
      <c r="B177" s="54" t="s">
        <v>300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69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86</v>
      </c>
      <c r="Q178" s="634"/>
      <c r="R178" s="634"/>
      <c r="S178" s="634"/>
      <c r="T178" s="634"/>
      <c r="U178" s="634"/>
      <c r="V178" s="635"/>
      <c r="W178" s="37" t="s">
        <v>87</v>
      </c>
      <c r="X178" s="617">
        <f>IFERROR(X169/H169,"0")+IFERROR(X170/H170,"0")+IFERROR(X171/H171,"0")+IFERROR(X172/H172,"0")+IFERROR(X173/H173,"0")+IFERROR(X174/H174,"0")+IFERROR(X175/H175,"0")+IFERROR(X176/H176,"0")+IFERROR(X177/H177,"0")</f>
        <v>0</v>
      </c>
      <c r="Y178" s="617">
        <f>IFERROR(Y169/H169,"0")+IFERROR(Y170/H170,"0")+IFERROR(Y171/H171,"0")+IFERROR(Y172/H172,"0")+IFERROR(Y173/H173,"0")+IFERROR(Y174/H174,"0")+IFERROR(Y175/H175,"0")+IFERROR(Y176/H176,"0")+IFERROR(Y177/H177,"0")</f>
        <v>0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86</v>
      </c>
      <c r="Q179" s="634"/>
      <c r="R179" s="634"/>
      <c r="S179" s="634"/>
      <c r="T179" s="634"/>
      <c r="U179" s="634"/>
      <c r="V179" s="635"/>
      <c r="W179" s="37" t="s">
        <v>69</v>
      </c>
      <c r="X179" s="617">
        <f>IFERROR(SUM(X169:X177),"0")</f>
        <v>0</v>
      </c>
      <c r="Y179" s="617">
        <f>IFERROR(SUM(Y169:Y177),"0")</f>
        <v>0</v>
      </c>
      <c r="Z179" s="37"/>
      <c r="AA179" s="618"/>
      <c r="AB179" s="618"/>
      <c r="AC179" s="618"/>
    </row>
    <row r="180" spans="1:68" ht="14.25" customHeight="1" x14ac:dyDescent="0.25">
      <c r="A180" s="639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customHeight="1" x14ac:dyDescent="0.25">
      <c r="A181" s="54" t="s">
        <v>302</v>
      </c>
      <c r="B181" s="54" t="s">
        <v>303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60</v>
      </c>
      <c r="P181" s="940" t="s">
        <v>306</v>
      </c>
      <c r="Q181" s="622"/>
      <c r="R181" s="622"/>
      <c r="S181" s="622"/>
      <c r="T181" s="623"/>
      <c r="U181" s="34"/>
      <c r="V181" s="34"/>
      <c r="W181" s="35" t="s">
        <v>69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308</v>
      </c>
      <c r="B182" s="54" t="s">
        <v>309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54" t="s">
        <v>310</v>
      </c>
      <c r="Q182" s="622"/>
      <c r="R182" s="622"/>
      <c r="S182" s="622"/>
      <c r="T182" s="623"/>
      <c r="U182" s="34"/>
      <c r="V182" s="34"/>
      <c r="W182" s="35" t="s">
        <v>69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311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312</v>
      </c>
      <c r="B183" s="54" t="s">
        <v>313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90</v>
      </c>
      <c r="P183" s="915" t="s">
        <v>314</v>
      </c>
      <c r="Q183" s="622"/>
      <c r="R183" s="622"/>
      <c r="S183" s="622"/>
      <c r="T183" s="623"/>
      <c r="U183" s="34"/>
      <c r="V183" s="34"/>
      <c r="W183" s="35" t="s">
        <v>69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311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86</v>
      </c>
      <c r="Q184" s="634"/>
      <c r="R184" s="634"/>
      <c r="S184" s="634"/>
      <c r="T184" s="634"/>
      <c r="U184" s="634"/>
      <c r="V184" s="635"/>
      <c r="W184" s="37" t="s">
        <v>87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86</v>
      </c>
      <c r="Q185" s="634"/>
      <c r="R185" s="634"/>
      <c r="S185" s="634"/>
      <c r="T185" s="634"/>
      <c r="U185" s="634"/>
      <c r="V185" s="635"/>
      <c r="W185" s="37" t="s">
        <v>69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customHeight="1" x14ac:dyDescent="0.25">
      <c r="A186" s="639" t="s">
        <v>315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customHeight="1" x14ac:dyDescent="0.25">
      <c r="A187" s="54" t="s">
        <v>316</v>
      </c>
      <c r="B187" s="54" t="s">
        <v>317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733" t="s">
        <v>318</v>
      </c>
      <c r="Q187" s="622"/>
      <c r="R187" s="622"/>
      <c r="S187" s="622"/>
      <c r="T187" s="623"/>
      <c r="U187" s="34"/>
      <c r="V187" s="34"/>
      <c r="W187" s="35" t="s">
        <v>69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311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86</v>
      </c>
      <c r="Q188" s="634"/>
      <c r="R188" s="634"/>
      <c r="S188" s="634"/>
      <c r="T188" s="634"/>
      <c r="U188" s="634"/>
      <c r="V188" s="635"/>
      <c r="W188" s="37" t="s">
        <v>87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86</v>
      </c>
      <c r="Q189" s="634"/>
      <c r="R189" s="634"/>
      <c r="S189" s="634"/>
      <c r="T189" s="634"/>
      <c r="U189" s="634"/>
      <c r="V189" s="635"/>
      <c r="W189" s="37" t="s">
        <v>69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customHeight="1" x14ac:dyDescent="0.25">
      <c r="A190" s="636" t="s">
        <v>319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customHeight="1" x14ac:dyDescent="0.25">
      <c r="A191" s="639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customHeight="1" x14ac:dyDescent="0.25">
      <c r="A192" s="54" t="s">
        <v>320</v>
      </c>
      <c r="B192" s="54" t="s">
        <v>321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69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322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323</v>
      </c>
      <c r="B193" s="54" t="s">
        <v>324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69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322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86</v>
      </c>
      <c r="Q194" s="634"/>
      <c r="R194" s="634"/>
      <c r="S194" s="634"/>
      <c r="T194" s="634"/>
      <c r="U194" s="634"/>
      <c r="V194" s="635"/>
      <c r="W194" s="37" t="s">
        <v>87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86</v>
      </c>
      <c r="Q195" s="634"/>
      <c r="R195" s="634"/>
      <c r="S195" s="634"/>
      <c r="T195" s="634"/>
      <c r="U195" s="634"/>
      <c r="V195" s="635"/>
      <c r="W195" s="37" t="s">
        <v>69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customHeight="1" x14ac:dyDescent="0.25">
      <c r="A196" s="639" t="s">
        <v>137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customHeight="1" x14ac:dyDescent="0.25">
      <c r="A197" s="54" t="s">
        <v>325</v>
      </c>
      <c r="B197" s="54" t="s">
        <v>326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69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327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328</v>
      </c>
      <c r="B198" s="54" t="s">
        <v>329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69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327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86</v>
      </c>
      <c r="Q199" s="634"/>
      <c r="R199" s="634"/>
      <c r="S199" s="634"/>
      <c r="T199" s="634"/>
      <c r="U199" s="634"/>
      <c r="V199" s="635"/>
      <c r="W199" s="37" t="s">
        <v>87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86</v>
      </c>
      <c r="Q200" s="634"/>
      <c r="R200" s="634"/>
      <c r="S200" s="634"/>
      <c r="T200" s="634"/>
      <c r="U200" s="634"/>
      <c r="V200" s="635"/>
      <c r="W200" s="37" t="s">
        <v>69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customHeight="1" x14ac:dyDescent="0.25">
      <c r="A201" s="639" t="s">
        <v>148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330</v>
      </c>
      <c r="B202" s="54" t="s">
        <v>331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69</v>
      </c>
      <c r="X202" s="615">
        <v>0</v>
      </c>
      <c r="Y202" s="616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69</v>
      </c>
      <c r="X203" s="615">
        <v>0</v>
      </c>
      <c r="Y203" s="616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336</v>
      </c>
      <c r="B204" s="54" t="s">
        <v>337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69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69</v>
      </c>
      <c r="X205" s="615">
        <v>0</v>
      </c>
      <c r="Y205" s="616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341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342</v>
      </c>
      <c r="B206" s="54" t="s">
        <v>343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69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332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69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335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69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348</v>
      </c>
      <c r="B209" s="54" t="s">
        <v>349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69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341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86</v>
      </c>
      <c r="Q210" s="634"/>
      <c r="R210" s="634"/>
      <c r="S210" s="634"/>
      <c r="T210" s="634"/>
      <c r="U210" s="634"/>
      <c r="V210" s="635"/>
      <c r="W210" s="37" t="s">
        <v>87</v>
      </c>
      <c r="X210" s="617">
        <f>IFERROR(X202/H202,"0")+IFERROR(X203/H203,"0")+IFERROR(X204/H204,"0")+IFERROR(X205/H205,"0")+IFERROR(X206/H206,"0")+IFERROR(X207/H207,"0")+IFERROR(X208/H208,"0")+IFERROR(X209/H209,"0")</f>
        <v>0</v>
      </c>
      <c r="Y210" s="617">
        <f>IFERROR(Y202/H202,"0")+IFERROR(Y203/H203,"0")+IFERROR(Y204/H204,"0")+IFERROR(Y205/H205,"0")+IFERROR(Y206/H206,"0")+IFERROR(Y207/H207,"0")+IFERROR(Y208/H208,"0")+IFERROR(Y209/H209,"0")</f>
        <v>0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86</v>
      </c>
      <c r="Q211" s="634"/>
      <c r="R211" s="634"/>
      <c r="S211" s="634"/>
      <c r="T211" s="634"/>
      <c r="U211" s="634"/>
      <c r="V211" s="635"/>
      <c r="W211" s="37" t="s">
        <v>69</v>
      </c>
      <c r="X211" s="617">
        <f>IFERROR(SUM(X202:X209),"0")</f>
        <v>0</v>
      </c>
      <c r="Y211" s="617">
        <f>IFERROR(SUM(Y202:Y209),"0")</f>
        <v>0</v>
      </c>
      <c r="Z211" s="37"/>
      <c r="AA211" s="618"/>
      <c r="AB211" s="618"/>
      <c r="AC211" s="618"/>
    </row>
    <row r="212" spans="1:68" ht="14.25" customHeight="1" x14ac:dyDescent="0.25">
      <c r="A212" s="639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customHeight="1" x14ac:dyDescent="0.25">
      <c r="A213" s="54" t="s">
        <v>350</v>
      </c>
      <c r="B213" s="54" t="s">
        <v>351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69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69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356</v>
      </c>
      <c r="B215" s="54" t="s">
        <v>357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69</v>
      </c>
      <c r="X215" s="615">
        <v>0</v>
      </c>
      <c r="Y215" s="616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358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359</v>
      </c>
      <c r="B216" s="54" t="s">
        <v>360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69</v>
      </c>
      <c r="X216" s="615">
        <v>0</v>
      </c>
      <c r="Y216" s="616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352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69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363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364</v>
      </c>
      <c r="B218" s="54" t="s">
        <v>365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69</v>
      </c>
      <c r="X218" s="615">
        <v>8.1</v>
      </c>
      <c r="Y218" s="616">
        <f t="shared" si="36"/>
        <v>9.6</v>
      </c>
      <c r="Z218" s="36">
        <f t="shared" si="41"/>
        <v>2.6040000000000001E-2</v>
      </c>
      <c r="AA218" s="56"/>
      <c r="AB218" s="57"/>
      <c r="AC218" s="273" t="s">
        <v>358</v>
      </c>
      <c r="AG218" s="64"/>
      <c r="AJ218" s="68"/>
      <c r="AK218" s="68">
        <v>0</v>
      </c>
      <c r="BB218" s="274" t="s">
        <v>1</v>
      </c>
      <c r="BM218" s="64">
        <f t="shared" si="37"/>
        <v>8.9505000000000017</v>
      </c>
      <c r="BN218" s="64">
        <f t="shared" si="38"/>
        <v>10.608000000000001</v>
      </c>
      <c r="BO218" s="64">
        <f t="shared" si="39"/>
        <v>1.8543956043956044E-2</v>
      </c>
      <c r="BP218" s="64">
        <f t="shared" si="40"/>
        <v>2.197802197802198E-2</v>
      </c>
    </row>
    <row r="219" spans="1:68" ht="27" customHeight="1" x14ac:dyDescent="0.25">
      <c r="A219" s="54" t="s">
        <v>366</v>
      </c>
      <c r="B219" s="54" t="s">
        <v>367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69</v>
      </c>
      <c r="X219" s="615">
        <v>0</v>
      </c>
      <c r="Y219" s="616">
        <f t="shared" si="36"/>
        <v>0</v>
      </c>
      <c r="Z219" s="36" t="str">
        <f t="shared" si="41"/>
        <v/>
      </c>
      <c r="AA219" s="56"/>
      <c r="AB219" s="57"/>
      <c r="AC219" s="275" t="s">
        <v>358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368</v>
      </c>
      <c r="B220" s="54" t="s">
        <v>369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69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370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371</v>
      </c>
      <c r="B221" s="54" t="s">
        <v>372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69</v>
      </c>
      <c r="X221" s="615">
        <v>0</v>
      </c>
      <c r="Y221" s="616">
        <f t="shared" si="36"/>
        <v>0</v>
      </c>
      <c r="Z221" s="36" t="str">
        <f t="shared" si="41"/>
        <v/>
      </c>
      <c r="AA221" s="56"/>
      <c r="AB221" s="57"/>
      <c r="AC221" s="279" t="s">
        <v>373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86</v>
      </c>
      <c r="Q222" s="634"/>
      <c r="R222" s="634"/>
      <c r="S222" s="634"/>
      <c r="T222" s="634"/>
      <c r="U222" s="634"/>
      <c r="V222" s="635"/>
      <c r="W222" s="37" t="s">
        <v>87</v>
      </c>
      <c r="X222" s="617">
        <f>IFERROR(X213/H213,"0")+IFERROR(X214/H214,"0")+IFERROR(X215/H215,"0")+IFERROR(X216/H216,"0")+IFERROR(X217/H217,"0")+IFERROR(X218/H218,"0")+IFERROR(X219/H219,"0")+IFERROR(X220/H220,"0")+IFERROR(X221/H221,"0")</f>
        <v>3.375</v>
      </c>
      <c r="Y222" s="617">
        <f>IFERROR(Y213/H213,"0")+IFERROR(Y214/H214,"0")+IFERROR(Y215/H215,"0")+IFERROR(Y216/H216,"0")+IFERROR(Y217/H217,"0")+IFERROR(Y218/H218,"0")+IFERROR(Y219/H219,"0")+IFERROR(Y220/H220,"0")+IFERROR(Y221/H221,"0")</f>
        <v>4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2.6040000000000001E-2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86</v>
      </c>
      <c r="Q223" s="634"/>
      <c r="R223" s="634"/>
      <c r="S223" s="634"/>
      <c r="T223" s="634"/>
      <c r="U223" s="634"/>
      <c r="V223" s="635"/>
      <c r="W223" s="37" t="s">
        <v>69</v>
      </c>
      <c r="X223" s="617">
        <f>IFERROR(SUM(X213:X221),"0")</f>
        <v>8.1</v>
      </c>
      <c r="Y223" s="617">
        <f>IFERROR(SUM(Y213:Y221),"0")</f>
        <v>9.6</v>
      </c>
      <c r="Z223" s="37"/>
      <c r="AA223" s="618"/>
      <c r="AB223" s="618"/>
      <c r="AC223" s="618"/>
    </row>
    <row r="224" spans="1:68" ht="14.25" customHeight="1" x14ac:dyDescent="0.25">
      <c r="A224" s="639" t="s">
        <v>174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customHeight="1" x14ac:dyDescent="0.25">
      <c r="A225" s="54" t="s">
        <v>374</v>
      </c>
      <c r="B225" s="54" t="s">
        <v>375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69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376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69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379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86</v>
      </c>
      <c r="Q227" s="634"/>
      <c r="R227" s="634"/>
      <c r="S227" s="634"/>
      <c r="T227" s="634"/>
      <c r="U227" s="634"/>
      <c r="V227" s="635"/>
      <c r="W227" s="37" t="s">
        <v>87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86</v>
      </c>
      <c r="Q228" s="634"/>
      <c r="R228" s="634"/>
      <c r="S228" s="634"/>
      <c r="T228" s="634"/>
      <c r="U228" s="634"/>
      <c r="V228" s="635"/>
      <c r="W228" s="37" t="s">
        <v>69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customHeight="1" x14ac:dyDescent="0.25">
      <c r="A229" s="636" t="s">
        <v>380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customHeight="1" x14ac:dyDescent="0.25">
      <c r="A230" s="639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customHeight="1" x14ac:dyDescent="0.25">
      <c r="A231" s="54" t="s">
        <v>381</v>
      </c>
      <c r="B231" s="54" t="s">
        <v>382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69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383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381</v>
      </c>
      <c r="B232" s="54" t="s">
        <v>384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99</v>
      </c>
      <c r="L232" s="32"/>
      <c r="M232" s="33" t="s">
        <v>385</v>
      </c>
      <c r="N232" s="33"/>
      <c r="O232" s="32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69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386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387</v>
      </c>
      <c r="B233" s="54" t="s">
        <v>388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69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389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390</v>
      </c>
      <c r="B234" s="54" t="s">
        <v>391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99</v>
      </c>
      <c r="L234" s="32"/>
      <c r="M234" s="33" t="s">
        <v>385</v>
      </c>
      <c r="N234" s="33"/>
      <c r="O234" s="32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69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386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390</v>
      </c>
      <c r="B235" s="54" t="s">
        <v>392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69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393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394</v>
      </c>
      <c r="B236" s="54" t="s">
        <v>395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69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383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396</v>
      </c>
      <c r="B237" s="54" t="s">
        <v>397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69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389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398</v>
      </c>
      <c r="B238" s="54" t="s">
        <v>399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69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393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86</v>
      </c>
      <c r="Q239" s="634"/>
      <c r="R239" s="634"/>
      <c r="S239" s="634"/>
      <c r="T239" s="634"/>
      <c r="U239" s="634"/>
      <c r="V239" s="635"/>
      <c r="W239" s="37" t="s">
        <v>87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86</v>
      </c>
      <c r="Q240" s="634"/>
      <c r="R240" s="634"/>
      <c r="S240" s="634"/>
      <c r="T240" s="634"/>
      <c r="U240" s="634"/>
      <c r="V240" s="635"/>
      <c r="W240" s="37" t="s">
        <v>69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customHeight="1" x14ac:dyDescent="0.25">
      <c r="A241" s="639" t="s">
        <v>137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customHeight="1" x14ac:dyDescent="0.25">
      <c r="A242" s="54" t="s">
        <v>400</v>
      </c>
      <c r="B242" s="54" t="s">
        <v>401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69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402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400</v>
      </c>
      <c r="B243" s="54" t="s">
        <v>403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69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402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86</v>
      </c>
      <c r="Q244" s="634"/>
      <c r="R244" s="634"/>
      <c r="S244" s="634"/>
      <c r="T244" s="634"/>
      <c r="U244" s="634"/>
      <c r="V244" s="635"/>
      <c r="W244" s="37" t="s">
        <v>87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86</v>
      </c>
      <c r="Q245" s="634"/>
      <c r="R245" s="634"/>
      <c r="S245" s="634"/>
      <c r="T245" s="634"/>
      <c r="U245" s="634"/>
      <c r="V245" s="635"/>
      <c r="W245" s="37" t="s">
        <v>69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customHeight="1" x14ac:dyDescent="0.25">
      <c r="A246" s="639" t="s">
        <v>404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customHeight="1" x14ac:dyDescent="0.25">
      <c r="A247" s="54" t="s">
        <v>405</v>
      </c>
      <c r="B247" s="54" t="s">
        <v>406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899" t="s">
        <v>407</v>
      </c>
      <c r="Q247" s="622"/>
      <c r="R247" s="622"/>
      <c r="S247" s="622"/>
      <c r="T247" s="623"/>
      <c r="U247" s="34"/>
      <c r="V247" s="34"/>
      <c r="W247" s="35" t="s">
        <v>69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408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86</v>
      </c>
      <c r="Q248" s="634"/>
      <c r="R248" s="634"/>
      <c r="S248" s="634"/>
      <c r="T248" s="634"/>
      <c r="U248" s="634"/>
      <c r="V248" s="635"/>
      <c r="W248" s="37" t="s">
        <v>87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86</v>
      </c>
      <c r="Q249" s="634"/>
      <c r="R249" s="634"/>
      <c r="S249" s="634"/>
      <c r="T249" s="634"/>
      <c r="U249" s="634"/>
      <c r="V249" s="635"/>
      <c r="W249" s="37" t="s">
        <v>69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customHeight="1" x14ac:dyDescent="0.25">
      <c r="A250" s="639" t="s">
        <v>409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customHeight="1" x14ac:dyDescent="0.25">
      <c r="A251" s="54" t="s">
        <v>410</v>
      </c>
      <c r="B251" s="54" t="s">
        <v>411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55" t="s">
        <v>412</v>
      </c>
      <c r="Q251" s="622"/>
      <c r="R251" s="622"/>
      <c r="S251" s="622"/>
      <c r="T251" s="623"/>
      <c r="U251" s="34"/>
      <c r="V251" s="34"/>
      <c r="W251" s="35" t="s">
        <v>69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413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414</v>
      </c>
      <c r="B252" s="54" t="s">
        <v>415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665" t="s">
        <v>416</v>
      </c>
      <c r="Q252" s="622"/>
      <c r="R252" s="622"/>
      <c r="S252" s="622"/>
      <c r="T252" s="623"/>
      <c r="U252" s="34"/>
      <c r="V252" s="34"/>
      <c r="W252" s="35" t="s">
        <v>69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413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417</v>
      </c>
      <c r="B253" s="54" t="s">
        <v>418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34" t="s">
        <v>419</v>
      </c>
      <c r="Q253" s="622"/>
      <c r="R253" s="622"/>
      <c r="S253" s="622"/>
      <c r="T253" s="623"/>
      <c r="U253" s="34"/>
      <c r="V253" s="34"/>
      <c r="W253" s="35" t="s">
        <v>69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413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420</v>
      </c>
      <c r="B254" s="54" t="s">
        <v>421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54" t="s">
        <v>422</v>
      </c>
      <c r="Q254" s="622"/>
      <c r="R254" s="622"/>
      <c r="S254" s="622"/>
      <c r="T254" s="623"/>
      <c r="U254" s="34"/>
      <c r="V254" s="34"/>
      <c r="W254" s="35" t="s">
        <v>69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413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423</v>
      </c>
      <c r="B255" s="54" t="s">
        <v>424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21" t="s">
        <v>425</v>
      </c>
      <c r="Q255" s="622"/>
      <c r="R255" s="622"/>
      <c r="S255" s="622"/>
      <c r="T255" s="623"/>
      <c r="U255" s="34"/>
      <c r="V255" s="34"/>
      <c r="W255" s="35" t="s">
        <v>69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86</v>
      </c>
      <c r="Q256" s="634"/>
      <c r="R256" s="634"/>
      <c r="S256" s="634"/>
      <c r="T256" s="634"/>
      <c r="U256" s="634"/>
      <c r="V256" s="635"/>
      <c r="W256" s="37" t="s">
        <v>87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86</v>
      </c>
      <c r="Q257" s="634"/>
      <c r="R257" s="634"/>
      <c r="S257" s="634"/>
      <c r="T257" s="634"/>
      <c r="U257" s="634"/>
      <c r="V257" s="635"/>
      <c r="W257" s="37" t="s">
        <v>69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customHeight="1" x14ac:dyDescent="0.25">
      <c r="A258" s="636" t="s">
        <v>426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customHeight="1" x14ac:dyDescent="0.25">
      <c r="A259" s="639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customHeight="1" x14ac:dyDescent="0.25">
      <c r="A260" s="54" t="s">
        <v>427</v>
      </c>
      <c r="B260" s="54" t="s">
        <v>428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69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429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430</v>
      </c>
      <c r="B261" s="54" t="s">
        <v>431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99</v>
      </c>
      <c r="L261" s="32"/>
      <c r="M261" s="33" t="s">
        <v>385</v>
      </c>
      <c r="N261" s="33"/>
      <c r="O261" s="32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69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432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430</v>
      </c>
      <c r="B262" s="54" t="s">
        <v>433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69</v>
      </c>
      <c r="X262" s="615">
        <v>50</v>
      </c>
      <c r="Y262" s="616">
        <f t="shared" si="47"/>
        <v>54</v>
      </c>
      <c r="Z262" s="36">
        <f>IFERROR(IF(Y262=0,"",ROUNDUP(Y262/H262,0)*0.01898),"")</f>
        <v>9.4899999999999998E-2</v>
      </c>
      <c r="AA262" s="56"/>
      <c r="AB262" s="57"/>
      <c r="AC262" s="321" t="s">
        <v>434</v>
      </c>
      <c r="AG262" s="64"/>
      <c r="AJ262" s="68"/>
      <c r="AK262" s="68">
        <v>0</v>
      </c>
      <c r="BB262" s="322" t="s">
        <v>1</v>
      </c>
      <c r="BM262" s="64">
        <f t="shared" si="48"/>
        <v>52.013888888888886</v>
      </c>
      <c r="BN262" s="64">
        <f t="shared" si="49"/>
        <v>56.17499999999999</v>
      </c>
      <c r="BO262" s="64">
        <f t="shared" si="50"/>
        <v>7.2337962962962965E-2</v>
      </c>
      <c r="BP262" s="64">
        <f t="shared" si="51"/>
        <v>7.8125E-2</v>
      </c>
    </row>
    <row r="263" spans="1:68" ht="37.5" customHeight="1" x14ac:dyDescent="0.25">
      <c r="A263" s="54" t="s">
        <v>435</v>
      </c>
      <c r="B263" s="54" t="s">
        <v>436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69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437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438</v>
      </c>
      <c r="B264" s="54" t="s">
        <v>439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69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440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441</v>
      </c>
      <c r="B265" s="54" t="s">
        <v>442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69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443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86</v>
      </c>
      <c r="Q266" s="634"/>
      <c r="R266" s="634"/>
      <c r="S266" s="634"/>
      <c r="T266" s="634"/>
      <c r="U266" s="634"/>
      <c r="V266" s="635"/>
      <c r="W266" s="37" t="s">
        <v>87</v>
      </c>
      <c r="X266" s="617">
        <f>IFERROR(X260/H260,"0")+IFERROR(X261/H261,"0")+IFERROR(X262/H262,"0")+IFERROR(X263/H263,"0")+IFERROR(X264/H264,"0")+IFERROR(X265/H265,"0")</f>
        <v>4.6296296296296298</v>
      </c>
      <c r="Y266" s="617">
        <f>IFERROR(Y260/H260,"0")+IFERROR(Y261/H261,"0")+IFERROR(Y262/H262,"0")+IFERROR(Y263/H263,"0")+IFERROR(Y264/H264,"0")+IFERROR(Y265/H265,"0")</f>
        <v>5</v>
      </c>
      <c r="Z266" s="617">
        <f>IFERROR(IF(Z260="",0,Z260),"0")+IFERROR(IF(Z261="",0,Z261),"0")+IFERROR(IF(Z262="",0,Z262),"0")+IFERROR(IF(Z263="",0,Z263),"0")+IFERROR(IF(Z264="",0,Z264),"0")+IFERROR(IF(Z265="",0,Z265),"0")</f>
        <v>9.4899999999999998E-2</v>
      </c>
      <c r="AA266" s="618"/>
      <c r="AB266" s="618"/>
      <c r="AC266" s="618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86</v>
      </c>
      <c r="Q267" s="634"/>
      <c r="R267" s="634"/>
      <c r="S267" s="634"/>
      <c r="T267" s="634"/>
      <c r="U267" s="634"/>
      <c r="V267" s="635"/>
      <c r="W267" s="37" t="s">
        <v>69</v>
      </c>
      <c r="X267" s="617">
        <f>IFERROR(SUM(X260:X265),"0")</f>
        <v>50</v>
      </c>
      <c r="Y267" s="617">
        <f>IFERROR(SUM(Y260:Y265),"0")</f>
        <v>54</v>
      </c>
      <c r="Z267" s="37"/>
      <c r="AA267" s="618"/>
      <c r="AB267" s="618"/>
      <c r="AC267" s="618"/>
    </row>
    <row r="268" spans="1:68" ht="16.5" customHeight="1" x14ac:dyDescent="0.25">
      <c r="A268" s="636" t="s">
        <v>444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customHeight="1" x14ac:dyDescent="0.25">
      <c r="A269" s="639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customHeight="1" x14ac:dyDescent="0.25">
      <c r="A270" s="54" t="s">
        <v>445</v>
      </c>
      <c r="B270" s="54" t="s">
        <v>446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69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447</v>
      </c>
      <c r="B271" s="54" t="s">
        <v>448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69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449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450</v>
      </c>
      <c r="B272" s="54" t="s">
        <v>451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69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452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453</v>
      </c>
      <c r="B273" s="54" t="s">
        <v>454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13" t="s">
        <v>455</v>
      </c>
      <c r="Q273" s="622"/>
      <c r="R273" s="622"/>
      <c r="S273" s="622"/>
      <c r="T273" s="623"/>
      <c r="U273" s="34"/>
      <c r="V273" s="34"/>
      <c r="W273" s="35" t="s">
        <v>69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456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86</v>
      </c>
      <c r="Q274" s="634"/>
      <c r="R274" s="634"/>
      <c r="S274" s="634"/>
      <c r="T274" s="634"/>
      <c r="U274" s="634"/>
      <c r="V274" s="635"/>
      <c r="W274" s="37" t="s">
        <v>87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86</v>
      </c>
      <c r="Q275" s="634"/>
      <c r="R275" s="634"/>
      <c r="S275" s="634"/>
      <c r="T275" s="634"/>
      <c r="U275" s="634"/>
      <c r="V275" s="635"/>
      <c r="W275" s="37" t="s">
        <v>69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customHeight="1" x14ac:dyDescent="0.25">
      <c r="A276" s="636" t="s">
        <v>457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customHeight="1" x14ac:dyDescent="0.25">
      <c r="A277" s="639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customHeight="1" x14ac:dyDescent="0.25">
      <c r="A278" s="54" t="s">
        <v>458</v>
      </c>
      <c r="B278" s="54" t="s">
        <v>459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69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460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461</v>
      </c>
      <c r="B279" s="54" t="s">
        <v>462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69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463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464</v>
      </c>
      <c r="B280" s="54" t="s">
        <v>465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69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466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467</v>
      </c>
      <c r="B281" s="54" t="s">
        <v>468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69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460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86</v>
      </c>
      <c r="Q282" s="634"/>
      <c r="R282" s="634"/>
      <c r="S282" s="634"/>
      <c r="T282" s="634"/>
      <c r="U282" s="634"/>
      <c r="V282" s="635"/>
      <c r="W282" s="37" t="s">
        <v>87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86</v>
      </c>
      <c r="Q283" s="634"/>
      <c r="R283" s="634"/>
      <c r="S283" s="634"/>
      <c r="T283" s="634"/>
      <c r="U283" s="634"/>
      <c r="V283" s="635"/>
      <c r="W283" s="37" t="s">
        <v>69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customHeight="1" x14ac:dyDescent="0.25">
      <c r="A284" s="636" t="s">
        <v>469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customHeight="1" x14ac:dyDescent="0.25">
      <c r="A285" s="639" t="s">
        <v>148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customHeight="1" x14ac:dyDescent="0.25">
      <c r="A286" s="54" t="s">
        <v>470</v>
      </c>
      <c r="B286" s="54" t="s">
        <v>471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69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472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86</v>
      </c>
      <c r="Q287" s="634"/>
      <c r="R287" s="634"/>
      <c r="S287" s="634"/>
      <c r="T287" s="634"/>
      <c r="U287" s="634"/>
      <c r="V287" s="635"/>
      <c r="W287" s="37" t="s">
        <v>87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86</v>
      </c>
      <c r="Q288" s="634"/>
      <c r="R288" s="634"/>
      <c r="S288" s="634"/>
      <c r="T288" s="634"/>
      <c r="U288" s="634"/>
      <c r="V288" s="635"/>
      <c r="W288" s="37" t="s">
        <v>69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customHeight="1" x14ac:dyDescent="0.25">
      <c r="A289" s="639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customHeight="1" x14ac:dyDescent="0.25">
      <c r="A290" s="54" t="s">
        <v>473</v>
      </c>
      <c r="B290" s="54" t="s">
        <v>474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69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475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86</v>
      </c>
      <c r="Q291" s="634"/>
      <c r="R291" s="634"/>
      <c r="S291" s="634"/>
      <c r="T291" s="634"/>
      <c r="U291" s="634"/>
      <c r="V291" s="635"/>
      <c r="W291" s="37" t="s">
        <v>87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86</v>
      </c>
      <c r="Q292" s="634"/>
      <c r="R292" s="634"/>
      <c r="S292" s="634"/>
      <c r="T292" s="634"/>
      <c r="U292" s="634"/>
      <c r="V292" s="635"/>
      <c r="W292" s="37" t="s">
        <v>69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customHeight="1" x14ac:dyDescent="0.25">
      <c r="A293" s="636" t="s">
        <v>476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customHeight="1" x14ac:dyDescent="0.25">
      <c r="A294" s="639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customHeight="1" x14ac:dyDescent="0.25">
      <c r="A295" s="54" t="s">
        <v>477</v>
      </c>
      <c r="B295" s="54" t="s">
        <v>478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69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479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86</v>
      </c>
      <c r="Q296" s="634"/>
      <c r="R296" s="634"/>
      <c r="S296" s="634"/>
      <c r="T296" s="634"/>
      <c r="U296" s="634"/>
      <c r="V296" s="635"/>
      <c r="W296" s="37" t="s">
        <v>87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86</v>
      </c>
      <c r="Q297" s="634"/>
      <c r="R297" s="634"/>
      <c r="S297" s="634"/>
      <c r="T297" s="634"/>
      <c r="U297" s="634"/>
      <c r="V297" s="635"/>
      <c r="W297" s="37" t="s">
        <v>69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customHeight="1" x14ac:dyDescent="0.25">
      <c r="A298" s="636" t="s">
        <v>480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customHeight="1" x14ac:dyDescent="0.25">
      <c r="A299" s="639" t="s">
        <v>148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customHeight="1" x14ac:dyDescent="0.25">
      <c r="A300" s="54" t="s">
        <v>481</v>
      </c>
      <c r="B300" s="54" t="s">
        <v>482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69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484</v>
      </c>
      <c r="B301" s="54" t="s">
        <v>485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69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86</v>
      </c>
      <c r="Q302" s="634"/>
      <c r="R302" s="634"/>
      <c r="S302" s="634"/>
      <c r="T302" s="634"/>
      <c r="U302" s="634"/>
      <c r="V302" s="635"/>
      <c r="W302" s="37" t="s">
        <v>87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86</v>
      </c>
      <c r="Q303" s="634"/>
      <c r="R303" s="634"/>
      <c r="S303" s="634"/>
      <c r="T303" s="634"/>
      <c r="U303" s="634"/>
      <c r="V303" s="635"/>
      <c r="W303" s="37" t="s">
        <v>69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customHeight="1" x14ac:dyDescent="0.25">
      <c r="A304" s="636" t="s">
        <v>486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customHeight="1" x14ac:dyDescent="0.25">
      <c r="A305" s="639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customHeight="1" x14ac:dyDescent="0.25">
      <c r="A306" s="54" t="s">
        <v>487</v>
      </c>
      <c r="B306" s="54" t="s">
        <v>488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69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489</v>
      </c>
      <c r="AB306" s="57"/>
      <c r="AC306" s="355" t="s">
        <v>490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86</v>
      </c>
      <c r="Q307" s="634"/>
      <c r="R307" s="634"/>
      <c r="S307" s="634"/>
      <c r="T307" s="634"/>
      <c r="U307" s="634"/>
      <c r="V307" s="635"/>
      <c r="W307" s="37" t="s">
        <v>87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86</v>
      </c>
      <c r="Q308" s="634"/>
      <c r="R308" s="634"/>
      <c r="S308" s="634"/>
      <c r="T308" s="634"/>
      <c r="U308" s="634"/>
      <c r="V308" s="635"/>
      <c r="W308" s="37" t="s">
        <v>69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customHeight="1" x14ac:dyDescent="0.25">
      <c r="A309" s="636" t="s">
        <v>491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customHeight="1" x14ac:dyDescent="0.25">
      <c r="A310" s="639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customHeight="1" x14ac:dyDescent="0.25">
      <c r="A311" s="54" t="s">
        <v>492</v>
      </c>
      <c r="B311" s="54" t="s">
        <v>493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69</v>
      </c>
      <c r="X311" s="615">
        <v>70</v>
      </c>
      <c r="Y311" s="616">
        <f t="shared" ref="Y311:Y316" si="52">IFERROR(IF(X311="",0,CEILING((X311/$H311),1)*$H311),"")</f>
        <v>75.600000000000009</v>
      </c>
      <c r="Z311" s="36">
        <f>IFERROR(IF(Y311=0,"",ROUNDUP(Y311/H311,0)*0.01898),"")</f>
        <v>0.13286000000000001</v>
      </c>
      <c r="AA311" s="56"/>
      <c r="AB311" s="57"/>
      <c r="AC311" s="357" t="s">
        <v>494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72.819444444444429</v>
      </c>
      <c r="BN311" s="64">
        <f t="shared" ref="BN311:BN316" si="54">IFERROR(Y311*I311/H311,"0")</f>
        <v>78.64500000000001</v>
      </c>
      <c r="BO311" s="64">
        <f t="shared" ref="BO311:BO316" si="55">IFERROR(1/J311*(X311/H311),"0")</f>
        <v>0.10127314814814814</v>
      </c>
      <c r="BP311" s="64">
        <f t="shared" ref="BP311:BP316" si="56">IFERROR(1/J311*(Y311/H311),"0")</f>
        <v>0.109375</v>
      </c>
    </row>
    <row r="312" spans="1:68" ht="27" customHeight="1" x14ac:dyDescent="0.25">
      <c r="A312" s="54" t="s">
        <v>495</v>
      </c>
      <c r="B312" s="54" t="s">
        <v>496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99</v>
      </c>
      <c r="L312" s="32"/>
      <c r="M312" s="33" t="s">
        <v>385</v>
      </c>
      <c r="N312" s="33"/>
      <c r="O312" s="32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69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497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495</v>
      </c>
      <c r="B313" s="54" t="s">
        <v>498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69</v>
      </c>
      <c r="X313" s="615">
        <v>180</v>
      </c>
      <c r="Y313" s="616">
        <f t="shared" si="52"/>
        <v>183.60000000000002</v>
      </c>
      <c r="Z313" s="36">
        <f>IFERROR(IF(Y313=0,"",ROUNDUP(Y313/H313,0)*0.01898),"")</f>
        <v>0.32266</v>
      </c>
      <c r="AA313" s="56"/>
      <c r="AB313" s="57"/>
      <c r="AC313" s="361" t="s">
        <v>499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187.24999999999997</v>
      </c>
      <c r="BN313" s="64">
        <f t="shared" si="54"/>
        <v>190.995</v>
      </c>
      <c r="BO313" s="64">
        <f t="shared" si="55"/>
        <v>0.26041666666666663</v>
      </c>
      <c r="BP313" s="64">
        <f t="shared" si="56"/>
        <v>0.265625</v>
      </c>
    </row>
    <row r="314" spans="1:68" ht="37.5" customHeight="1" x14ac:dyDescent="0.25">
      <c r="A314" s="54" t="s">
        <v>500</v>
      </c>
      <c r="B314" s="54" t="s">
        <v>501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69</v>
      </c>
      <c r="X314" s="615">
        <v>60</v>
      </c>
      <c r="Y314" s="616">
        <f t="shared" si="52"/>
        <v>64.800000000000011</v>
      </c>
      <c r="Z314" s="36">
        <f>IFERROR(IF(Y314=0,"",ROUNDUP(Y314/H314,0)*0.01898),"")</f>
        <v>0.11388000000000001</v>
      </c>
      <c r="AA314" s="56"/>
      <c r="AB314" s="57"/>
      <c r="AC314" s="363" t="s">
        <v>502</v>
      </c>
      <c r="AG314" s="64"/>
      <c r="AJ314" s="68"/>
      <c r="AK314" s="68">
        <v>0</v>
      </c>
      <c r="BB314" s="364" t="s">
        <v>1</v>
      </c>
      <c r="BM314" s="64">
        <f t="shared" si="53"/>
        <v>62.416666666666657</v>
      </c>
      <c r="BN314" s="64">
        <f t="shared" si="54"/>
        <v>67.410000000000011</v>
      </c>
      <c r="BO314" s="64">
        <f t="shared" si="55"/>
        <v>8.6805555555555552E-2</v>
      </c>
      <c r="BP314" s="64">
        <f t="shared" si="56"/>
        <v>9.3750000000000014E-2</v>
      </c>
    </row>
    <row r="315" spans="1:68" ht="27" customHeight="1" x14ac:dyDescent="0.25">
      <c r="A315" s="54" t="s">
        <v>503</v>
      </c>
      <c r="B315" s="54" t="s">
        <v>504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69</v>
      </c>
      <c r="X315" s="615">
        <v>4</v>
      </c>
      <c r="Y315" s="616">
        <f t="shared" si="52"/>
        <v>4</v>
      </c>
      <c r="Z315" s="36">
        <f>IFERROR(IF(Y315=0,"",ROUNDUP(Y315/H315,0)*0.00902),"")</f>
        <v>9.0200000000000002E-3</v>
      </c>
      <c r="AA315" s="56"/>
      <c r="AB315" s="57"/>
      <c r="AC315" s="365" t="s">
        <v>505</v>
      </c>
      <c r="AG315" s="64"/>
      <c r="AJ315" s="68"/>
      <c r="AK315" s="68">
        <v>0</v>
      </c>
      <c r="BB315" s="366" t="s">
        <v>1</v>
      </c>
      <c r="BM315" s="64">
        <f t="shared" si="53"/>
        <v>4.21</v>
      </c>
      <c r="BN315" s="64">
        <f t="shared" si="54"/>
        <v>4.21</v>
      </c>
      <c r="BO315" s="64">
        <f t="shared" si="55"/>
        <v>7.575757575757576E-3</v>
      </c>
      <c r="BP315" s="64">
        <f t="shared" si="56"/>
        <v>7.575757575757576E-3</v>
      </c>
    </row>
    <row r="316" spans="1:68" ht="27" customHeight="1" x14ac:dyDescent="0.25">
      <c r="A316" s="54" t="s">
        <v>506</v>
      </c>
      <c r="B316" s="54" t="s">
        <v>507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69</v>
      </c>
      <c r="X316" s="615">
        <v>44</v>
      </c>
      <c r="Y316" s="616">
        <f t="shared" si="52"/>
        <v>44</v>
      </c>
      <c r="Z316" s="36">
        <f>IFERROR(IF(Y316=0,"",ROUNDUP(Y316/H316,0)*0.00902),"")</f>
        <v>9.9220000000000003E-2</v>
      </c>
      <c r="AA316" s="56"/>
      <c r="AB316" s="57"/>
      <c r="AC316" s="367" t="s">
        <v>499</v>
      </c>
      <c r="AG316" s="64"/>
      <c r="AJ316" s="68"/>
      <c r="AK316" s="68">
        <v>0</v>
      </c>
      <c r="BB316" s="368" t="s">
        <v>1</v>
      </c>
      <c r="BM316" s="64">
        <f t="shared" si="53"/>
        <v>46.31</v>
      </c>
      <c r="BN316" s="64">
        <f t="shared" si="54"/>
        <v>46.31</v>
      </c>
      <c r="BO316" s="64">
        <f t="shared" si="55"/>
        <v>8.3333333333333343E-2</v>
      </c>
      <c r="BP316" s="64">
        <f t="shared" si="56"/>
        <v>8.3333333333333343E-2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86</v>
      </c>
      <c r="Q317" s="634"/>
      <c r="R317" s="634"/>
      <c r="S317" s="634"/>
      <c r="T317" s="634"/>
      <c r="U317" s="634"/>
      <c r="V317" s="635"/>
      <c r="W317" s="37" t="s">
        <v>87</v>
      </c>
      <c r="X317" s="617">
        <f>IFERROR(X311/H311,"0")+IFERROR(X312/H312,"0")+IFERROR(X313/H313,"0")+IFERROR(X314/H314,"0")+IFERROR(X315/H315,"0")+IFERROR(X316/H316,"0")</f>
        <v>40.703703703703702</v>
      </c>
      <c r="Y317" s="617">
        <f>IFERROR(Y311/H311,"0")+IFERROR(Y312/H312,"0")+IFERROR(Y313/H313,"0")+IFERROR(Y314/H314,"0")+IFERROR(Y315/H315,"0")+IFERROR(Y316/H316,"0")</f>
        <v>42</v>
      </c>
      <c r="Z317" s="617">
        <f>IFERROR(IF(Z311="",0,Z311),"0")+IFERROR(IF(Z312="",0,Z312),"0")+IFERROR(IF(Z313="",0,Z313),"0")+IFERROR(IF(Z314="",0,Z314),"0")+IFERROR(IF(Z315="",0,Z315),"0")+IFERROR(IF(Z316="",0,Z316),"0")</f>
        <v>0.67764000000000002</v>
      </c>
      <c r="AA317" s="618"/>
      <c r="AB317" s="618"/>
      <c r="AC317" s="618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86</v>
      </c>
      <c r="Q318" s="634"/>
      <c r="R318" s="634"/>
      <c r="S318" s="634"/>
      <c r="T318" s="634"/>
      <c r="U318" s="634"/>
      <c r="V318" s="635"/>
      <c r="W318" s="37" t="s">
        <v>69</v>
      </c>
      <c r="X318" s="617">
        <f>IFERROR(SUM(X311:X316),"0")</f>
        <v>358</v>
      </c>
      <c r="Y318" s="617">
        <f>IFERROR(SUM(Y311:Y316),"0")</f>
        <v>372.00000000000006</v>
      </c>
      <c r="Z318" s="37"/>
      <c r="AA318" s="618"/>
      <c r="AB318" s="618"/>
      <c r="AC318" s="618"/>
    </row>
    <row r="319" spans="1:68" ht="14.25" customHeight="1" x14ac:dyDescent="0.25">
      <c r="A319" s="639" t="s">
        <v>148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customHeight="1" x14ac:dyDescent="0.25">
      <c r="A320" s="54" t="s">
        <v>508</v>
      </c>
      <c r="B320" s="54" t="s">
        <v>509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69</v>
      </c>
      <c r="X320" s="615">
        <v>60</v>
      </c>
      <c r="Y320" s="616">
        <f>IFERROR(IF(X320="",0,CEILING((X320/$H320),1)*$H320),"")</f>
        <v>63</v>
      </c>
      <c r="Z320" s="36">
        <f>IFERROR(IF(Y320=0,"",ROUNDUP(Y320/H320,0)*0.00902),"")</f>
        <v>0.1353</v>
      </c>
      <c r="AA320" s="56"/>
      <c r="AB320" s="57"/>
      <c r="AC320" s="369" t="s">
        <v>510</v>
      </c>
      <c r="AG320" s="64"/>
      <c r="AJ320" s="68"/>
      <c r="AK320" s="68">
        <v>0</v>
      </c>
      <c r="BB320" s="370" t="s">
        <v>1</v>
      </c>
      <c r="BM320" s="64">
        <f>IFERROR(X320*I320/H320,"0")</f>
        <v>63.857142857142854</v>
      </c>
      <c r="BN320" s="64">
        <f>IFERROR(Y320*I320/H320,"0")</f>
        <v>67.049999999999983</v>
      </c>
      <c r="BO320" s="64">
        <f>IFERROR(1/J320*(X320/H320),"0")</f>
        <v>0.10822510822510822</v>
      </c>
      <c r="BP320" s="64">
        <f>IFERROR(1/J320*(Y320/H320),"0")</f>
        <v>0.11363636363636365</v>
      </c>
    </row>
    <row r="321" spans="1:68" ht="27" customHeight="1" x14ac:dyDescent="0.25">
      <c r="A321" s="54" t="s">
        <v>511</v>
      </c>
      <c r="B321" s="54" t="s">
        <v>512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69</v>
      </c>
      <c r="X321" s="615">
        <v>20</v>
      </c>
      <c r="Y321" s="616">
        <f>IFERROR(IF(X321="",0,CEILING((X321/$H321),1)*$H321),"")</f>
        <v>21</v>
      </c>
      <c r="Z321" s="36">
        <f>IFERROR(IF(Y321=0,"",ROUNDUP(Y321/H321,0)*0.00902),"")</f>
        <v>4.5100000000000001E-2</v>
      </c>
      <c r="AA321" s="56"/>
      <c r="AB321" s="57"/>
      <c r="AC321" s="371" t="s">
        <v>513</v>
      </c>
      <c r="AG321" s="64"/>
      <c r="AJ321" s="68"/>
      <c r="AK321" s="68">
        <v>0</v>
      </c>
      <c r="BB321" s="372" t="s">
        <v>1</v>
      </c>
      <c r="BM321" s="64">
        <f>IFERROR(X321*I321/H321,"0")</f>
        <v>21.285714285714281</v>
      </c>
      <c r="BN321" s="64">
        <f>IFERROR(Y321*I321/H321,"0")</f>
        <v>22.349999999999998</v>
      </c>
      <c r="BO321" s="64">
        <f>IFERROR(1/J321*(X321/H321),"0")</f>
        <v>3.6075036075036072E-2</v>
      </c>
      <c r="BP321" s="64">
        <f>IFERROR(1/J321*(Y321/H321),"0")</f>
        <v>3.787878787878788E-2</v>
      </c>
    </row>
    <row r="322" spans="1:68" ht="27" customHeight="1" x14ac:dyDescent="0.25">
      <c r="A322" s="54" t="s">
        <v>514</v>
      </c>
      <c r="B322" s="54" t="s">
        <v>515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69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516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69</v>
      </c>
      <c r="X323" s="615">
        <v>9.1</v>
      </c>
      <c r="Y323" s="616">
        <f>IFERROR(IF(X323="",0,CEILING((X323/$H323),1)*$H323),"")</f>
        <v>10.5</v>
      </c>
      <c r="Z323" s="36">
        <f>IFERROR(IF(Y323=0,"",ROUNDUP(Y323/H323,0)*0.00502),"")</f>
        <v>2.5100000000000001E-2</v>
      </c>
      <c r="AA323" s="56"/>
      <c r="AB323" s="57"/>
      <c r="AC323" s="375" t="s">
        <v>513</v>
      </c>
      <c r="AG323" s="64"/>
      <c r="AJ323" s="68"/>
      <c r="AK323" s="68">
        <v>0</v>
      </c>
      <c r="BB323" s="376" t="s">
        <v>1</v>
      </c>
      <c r="BM323" s="64">
        <f>IFERROR(X323*I323/H323,"0")</f>
        <v>9.6633333333333322</v>
      </c>
      <c r="BN323" s="64">
        <f>IFERROR(Y323*I323/H323,"0")</f>
        <v>11.149999999999999</v>
      </c>
      <c r="BO323" s="64">
        <f>IFERROR(1/J323*(X323/H323),"0")</f>
        <v>1.8518518518518517E-2</v>
      </c>
      <c r="BP323" s="64">
        <f>IFERROR(1/J323*(Y323/H323),"0")</f>
        <v>2.1367521367521368E-2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86</v>
      </c>
      <c r="Q324" s="634"/>
      <c r="R324" s="634"/>
      <c r="S324" s="634"/>
      <c r="T324" s="634"/>
      <c r="U324" s="634"/>
      <c r="V324" s="635"/>
      <c r="W324" s="37" t="s">
        <v>87</v>
      </c>
      <c r="X324" s="617">
        <f>IFERROR(X320/H320,"0")+IFERROR(X321/H321,"0")+IFERROR(X322/H322,"0")+IFERROR(X323/H323,"0")</f>
        <v>23.38095238095238</v>
      </c>
      <c r="Y324" s="617">
        <f>IFERROR(Y320/H320,"0")+IFERROR(Y321/H321,"0")+IFERROR(Y322/H322,"0")+IFERROR(Y323/H323,"0")</f>
        <v>25</v>
      </c>
      <c r="Z324" s="617">
        <f>IFERROR(IF(Z320="",0,Z320),"0")+IFERROR(IF(Z321="",0,Z321),"0")+IFERROR(IF(Z322="",0,Z322),"0")+IFERROR(IF(Z323="",0,Z323),"0")</f>
        <v>0.20550000000000002</v>
      </c>
      <c r="AA324" s="618"/>
      <c r="AB324" s="618"/>
      <c r="AC324" s="618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86</v>
      </c>
      <c r="Q325" s="634"/>
      <c r="R325" s="634"/>
      <c r="S325" s="634"/>
      <c r="T325" s="634"/>
      <c r="U325" s="634"/>
      <c r="V325" s="635"/>
      <c r="W325" s="37" t="s">
        <v>69</v>
      </c>
      <c r="X325" s="617">
        <f>IFERROR(SUM(X320:X323),"0")</f>
        <v>89.1</v>
      </c>
      <c r="Y325" s="617">
        <f>IFERROR(SUM(Y320:Y323),"0")</f>
        <v>94.5</v>
      </c>
      <c r="Z325" s="37"/>
      <c r="AA325" s="618"/>
      <c r="AB325" s="618"/>
      <c r="AC325" s="618"/>
    </row>
    <row r="326" spans="1:68" ht="14.25" customHeight="1" x14ac:dyDescent="0.25">
      <c r="A326" s="639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customHeight="1" x14ac:dyDescent="0.25">
      <c r="A327" s="54" t="s">
        <v>519</v>
      </c>
      <c r="B327" s="54" t="s">
        <v>520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69</v>
      </c>
      <c r="X327" s="615">
        <v>500</v>
      </c>
      <c r="Y327" s="616">
        <f>IFERROR(IF(X327="",0,CEILING((X327/$H327),1)*$H327),"")</f>
        <v>507</v>
      </c>
      <c r="Z327" s="36">
        <f>IFERROR(IF(Y327=0,"",ROUNDUP(Y327/H327,0)*0.01898),"")</f>
        <v>1.2337</v>
      </c>
      <c r="AA327" s="56"/>
      <c r="AB327" s="57"/>
      <c r="AC327" s="377" t="s">
        <v>521</v>
      </c>
      <c r="AG327" s="64"/>
      <c r="AJ327" s="68"/>
      <c r="AK327" s="68">
        <v>0</v>
      </c>
      <c r="BB327" s="378" t="s">
        <v>1</v>
      </c>
      <c r="BM327" s="64">
        <f>IFERROR(X327*I327/H327,"0")</f>
        <v>532.88461538461536</v>
      </c>
      <c r="BN327" s="64">
        <f>IFERROR(Y327*I327/H327,"0")</f>
        <v>540.34500000000014</v>
      </c>
      <c r="BO327" s="64">
        <f>IFERROR(1/J327*(X327/H327),"0")</f>
        <v>1.0016025641025641</v>
      </c>
      <c r="BP327" s="64">
        <f>IFERROR(1/J327*(Y327/H327),"0")</f>
        <v>1.015625</v>
      </c>
    </row>
    <row r="328" spans="1:68" ht="27" customHeight="1" x14ac:dyDescent="0.25">
      <c r="A328" s="54" t="s">
        <v>522</v>
      </c>
      <c r="B328" s="54" t="s">
        <v>523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69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524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69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527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69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530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531</v>
      </c>
      <c r="B331" s="54" t="s">
        <v>532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69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533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86</v>
      </c>
      <c r="Q332" s="634"/>
      <c r="R332" s="634"/>
      <c r="S332" s="634"/>
      <c r="T332" s="634"/>
      <c r="U332" s="634"/>
      <c r="V332" s="635"/>
      <c r="W332" s="37" t="s">
        <v>87</v>
      </c>
      <c r="X332" s="617">
        <f>IFERROR(X327/H327,"0")+IFERROR(X328/H328,"0")+IFERROR(X329/H329,"0")+IFERROR(X330/H330,"0")+IFERROR(X331/H331,"0")</f>
        <v>64.102564102564102</v>
      </c>
      <c r="Y332" s="617">
        <f>IFERROR(Y327/H327,"0")+IFERROR(Y328/H328,"0")+IFERROR(Y329/H329,"0")+IFERROR(Y330/H330,"0")+IFERROR(Y331/H331,"0")</f>
        <v>65</v>
      </c>
      <c r="Z332" s="617">
        <f>IFERROR(IF(Z327="",0,Z327),"0")+IFERROR(IF(Z328="",0,Z328),"0")+IFERROR(IF(Z329="",0,Z329),"0")+IFERROR(IF(Z330="",0,Z330),"0")+IFERROR(IF(Z331="",0,Z331),"0")</f>
        <v>1.2337</v>
      </c>
      <c r="AA332" s="618"/>
      <c r="AB332" s="618"/>
      <c r="AC332" s="618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86</v>
      </c>
      <c r="Q333" s="634"/>
      <c r="R333" s="634"/>
      <c r="S333" s="634"/>
      <c r="T333" s="634"/>
      <c r="U333" s="634"/>
      <c r="V333" s="635"/>
      <c r="W333" s="37" t="s">
        <v>69</v>
      </c>
      <c r="X333" s="617">
        <f>IFERROR(SUM(X327:X331),"0")</f>
        <v>500</v>
      </c>
      <c r="Y333" s="617">
        <f>IFERROR(SUM(Y327:Y331),"0")</f>
        <v>507</v>
      </c>
      <c r="Z333" s="37"/>
      <c r="AA333" s="618"/>
      <c r="AB333" s="618"/>
      <c r="AC333" s="618"/>
    </row>
    <row r="334" spans="1:68" ht="14.25" customHeight="1" x14ac:dyDescent="0.25">
      <c r="A334" s="639" t="s">
        <v>174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customHeight="1" x14ac:dyDescent="0.25">
      <c r="A335" s="54" t="s">
        <v>534</v>
      </c>
      <c r="B335" s="54" t="s">
        <v>535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69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536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69</v>
      </c>
      <c r="X336" s="615">
        <v>56</v>
      </c>
      <c r="Y336" s="616">
        <f>IFERROR(IF(X336="",0,CEILING((X336/$H336),1)*$H336),"")</f>
        <v>62.4</v>
      </c>
      <c r="Z336" s="36">
        <f>IFERROR(IF(Y336=0,"",ROUNDUP(Y336/H336,0)*0.01898),"")</f>
        <v>0.15184</v>
      </c>
      <c r="AA336" s="56"/>
      <c r="AB336" s="57"/>
      <c r="AC336" s="389" t="s">
        <v>539</v>
      </c>
      <c r="AG336" s="64"/>
      <c r="AJ336" s="68"/>
      <c r="AK336" s="68">
        <v>0</v>
      </c>
      <c r="BB336" s="390" t="s">
        <v>1</v>
      </c>
      <c r="BM336" s="64">
        <f>IFERROR(X336*I336/H336,"0")</f>
        <v>59.726153846153849</v>
      </c>
      <c r="BN336" s="64">
        <f>IFERROR(Y336*I336/H336,"0")</f>
        <v>66.552000000000007</v>
      </c>
      <c r="BO336" s="64">
        <f>IFERROR(1/J336*(X336/H336),"0")</f>
        <v>0.11217948717948718</v>
      </c>
      <c r="BP336" s="64">
        <f>IFERROR(1/J336*(Y336/H336),"0")</f>
        <v>0.125</v>
      </c>
    </row>
    <row r="337" spans="1:68" ht="16.5" customHeight="1" x14ac:dyDescent="0.25">
      <c r="A337" s="54" t="s">
        <v>540</v>
      </c>
      <c r="B337" s="54" t="s">
        <v>541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69</v>
      </c>
      <c r="X337" s="615">
        <v>38</v>
      </c>
      <c r="Y337" s="616">
        <f>IFERROR(IF(X337="",0,CEILING((X337/$H337),1)*$H337),"")</f>
        <v>42</v>
      </c>
      <c r="Z337" s="36">
        <f>IFERROR(IF(Y337=0,"",ROUNDUP(Y337/H337,0)*0.01898),"")</f>
        <v>9.4899999999999998E-2</v>
      </c>
      <c r="AA337" s="56"/>
      <c r="AB337" s="57"/>
      <c r="AC337" s="391" t="s">
        <v>542</v>
      </c>
      <c r="AG337" s="64"/>
      <c r="AJ337" s="68"/>
      <c r="AK337" s="68">
        <v>0</v>
      </c>
      <c r="BB337" s="392" t="s">
        <v>1</v>
      </c>
      <c r="BM337" s="64">
        <f>IFERROR(X337*I337/H337,"0")</f>
        <v>40.347857142857144</v>
      </c>
      <c r="BN337" s="64">
        <f>IFERROR(Y337*I337/H337,"0")</f>
        <v>44.594999999999999</v>
      </c>
      <c r="BO337" s="64">
        <f>IFERROR(1/J337*(X337/H337),"0")</f>
        <v>7.0684523809523808E-2</v>
      </c>
      <c r="BP337" s="64">
        <f>IFERROR(1/J337*(Y337/H337),"0")</f>
        <v>7.8125E-2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86</v>
      </c>
      <c r="Q338" s="634"/>
      <c r="R338" s="634"/>
      <c r="S338" s="634"/>
      <c r="T338" s="634"/>
      <c r="U338" s="634"/>
      <c r="V338" s="635"/>
      <c r="W338" s="37" t="s">
        <v>87</v>
      </c>
      <c r="X338" s="617">
        <f>IFERROR(X335/H335,"0")+IFERROR(X336/H336,"0")+IFERROR(X337/H337,"0")</f>
        <v>11.703296703296704</v>
      </c>
      <c r="Y338" s="617">
        <f>IFERROR(Y335/H335,"0")+IFERROR(Y336/H336,"0")+IFERROR(Y337/H337,"0")</f>
        <v>13</v>
      </c>
      <c r="Z338" s="617">
        <f>IFERROR(IF(Z335="",0,Z335),"0")+IFERROR(IF(Z336="",0,Z336),"0")+IFERROR(IF(Z337="",0,Z337),"0")</f>
        <v>0.24674000000000001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86</v>
      </c>
      <c r="Q339" s="634"/>
      <c r="R339" s="634"/>
      <c r="S339" s="634"/>
      <c r="T339" s="634"/>
      <c r="U339" s="634"/>
      <c r="V339" s="635"/>
      <c r="W339" s="37" t="s">
        <v>69</v>
      </c>
      <c r="X339" s="617">
        <f>IFERROR(SUM(X335:X337),"0")</f>
        <v>94</v>
      </c>
      <c r="Y339" s="617">
        <f>IFERROR(SUM(Y335:Y337),"0")</f>
        <v>104.4</v>
      </c>
      <c r="Z339" s="37"/>
      <c r="AA339" s="618"/>
      <c r="AB339" s="618"/>
      <c r="AC339" s="618"/>
    </row>
    <row r="340" spans="1:68" ht="14.25" customHeight="1" x14ac:dyDescent="0.25">
      <c r="A340" s="639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customHeight="1" x14ac:dyDescent="0.25">
      <c r="A341" s="54" t="s">
        <v>543</v>
      </c>
      <c r="B341" s="54" t="s">
        <v>544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06" t="s">
        <v>545</v>
      </c>
      <c r="Q341" s="622"/>
      <c r="R341" s="622"/>
      <c r="S341" s="622"/>
      <c r="T341" s="623"/>
      <c r="U341" s="34"/>
      <c r="V341" s="34"/>
      <c r="W341" s="35" t="s">
        <v>69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546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547</v>
      </c>
      <c r="B342" s="54" t="s">
        <v>548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38" t="s">
        <v>549</v>
      </c>
      <c r="Q342" s="622"/>
      <c r="R342" s="622"/>
      <c r="S342" s="622"/>
      <c r="T342" s="623"/>
      <c r="U342" s="34"/>
      <c r="V342" s="34"/>
      <c r="W342" s="35" t="s">
        <v>69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550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551</v>
      </c>
      <c r="B343" s="54" t="s">
        <v>552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69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553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554</v>
      </c>
      <c r="B344" s="54" t="s">
        <v>555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69</v>
      </c>
      <c r="X344" s="615">
        <v>2.5499999999999998</v>
      </c>
      <c r="Y344" s="616">
        <f>IFERROR(IF(X344="",0,CEILING((X344/$H344),1)*$H344),"")</f>
        <v>2.5499999999999998</v>
      </c>
      <c r="Z344" s="36">
        <f>IFERROR(IF(Y344=0,"",ROUNDUP(Y344/H344,0)*0.00651),"")</f>
        <v>6.5100000000000002E-3</v>
      </c>
      <c r="AA344" s="56"/>
      <c r="AB344" s="57"/>
      <c r="AC344" s="399" t="s">
        <v>550</v>
      </c>
      <c r="AG344" s="64"/>
      <c r="AJ344" s="68"/>
      <c r="AK344" s="68">
        <v>0</v>
      </c>
      <c r="BB344" s="400" t="s">
        <v>1</v>
      </c>
      <c r="BM344" s="64">
        <f>IFERROR(X344*I344/H344,"0")</f>
        <v>2.88</v>
      </c>
      <c r="BN344" s="64">
        <f>IFERROR(Y344*I344/H344,"0")</f>
        <v>2.88</v>
      </c>
      <c r="BO344" s="64">
        <f>IFERROR(1/J344*(X344/H344),"0")</f>
        <v>5.4945054945054949E-3</v>
      </c>
      <c r="BP344" s="64">
        <f>IFERROR(1/J344*(Y344/H344),"0")</f>
        <v>5.4945054945054949E-3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86</v>
      </c>
      <c r="Q345" s="634"/>
      <c r="R345" s="634"/>
      <c r="S345" s="634"/>
      <c r="T345" s="634"/>
      <c r="U345" s="634"/>
      <c r="V345" s="635"/>
      <c r="W345" s="37" t="s">
        <v>87</v>
      </c>
      <c r="X345" s="617">
        <f>IFERROR(X341/H341,"0")+IFERROR(X342/H342,"0")+IFERROR(X343/H343,"0")+IFERROR(X344/H344,"0")</f>
        <v>1</v>
      </c>
      <c r="Y345" s="617">
        <f>IFERROR(Y341/H341,"0")+IFERROR(Y342/H342,"0")+IFERROR(Y343/H343,"0")+IFERROR(Y344/H344,"0")</f>
        <v>1</v>
      </c>
      <c r="Z345" s="617">
        <f>IFERROR(IF(Z341="",0,Z341),"0")+IFERROR(IF(Z342="",0,Z342),"0")+IFERROR(IF(Z343="",0,Z343),"0")+IFERROR(IF(Z344="",0,Z344),"0")</f>
        <v>6.5100000000000002E-3</v>
      </c>
      <c r="AA345" s="618"/>
      <c r="AB345" s="618"/>
      <c r="AC345" s="618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86</v>
      </c>
      <c r="Q346" s="634"/>
      <c r="R346" s="634"/>
      <c r="S346" s="634"/>
      <c r="T346" s="634"/>
      <c r="U346" s="634"/>
      <c r="V346" s="635"/>
      <c r="W346" s="37" t="s">
        <v>69</v>
      </c>
      <c r="X346" s="617">
        <f>IFERROR(SUM(X341:X344),"0")</f>
        <v>2.5499999999999998</v>
      </c>
      <c r="Y346" s="617">
        <f>IFERROR(SUM(Y341:Y344),"0")</f>
        <v>2.5499999999999998</v>
      </c>
      <c r="Z346" s="37"/>
      <c r="AA346" s="618"/>
      <c r="AB346" s="618"/>
      <c r="AC346" s="618"/>
    </row>
    <row r="347" spans="1:68" ht="14.25" customHeight="1" x14ac:dyDescent="0.25">
      <c r="A347" s="639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customHeight="1" x14ac:dyDescent="0.25">
      <c r="A348" s="54" t="s">
        <v>557</v>
      </c>
      <c r="B348" s="54" t="s">
        <v>558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67</v>
      </c>
      <c r="L348" s="32"/>
      <c r="M348" s="33" t="s">
        <v>559</v>
      </c>
      <c r="N348" s="33"/>
      <c r="O348" s="32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69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560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561</v>
      </c>
      <c r="B349" s="54" t="s">
        <v>562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67</v>
      </c>
      <c r="L349" s="32"/>
      <c r="M349" s="33" t="s">
        <v>559</v>
      </c>
      <c r="N349" s="33"/>
      <c r="O349" s="32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69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560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563</v>
      </c>
      <c r="B350" s="54" t="s">
        <v>564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67</v>
      </c>
      <c r="L350" s="32"/>
      <c r="M350" s="33" t="s">
        <v>559</v>
      </c>
      <c r="N350" s="33"/>
      <c r="O350" s="32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69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560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86</v>
      </c>
      <c r="Q351" s="634"/>
      <c r="R351" s="634"/>
      <c r="S351" s="634"/>
      <c r="T351" s="634"/>
      <c r="U351" s="634"/>
      <c r="V351" s="635"/>
      <c r="W351" s="37" t="s">
        <v>87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86</v>
      </c>
      <c r="Q352" s="634"/>
      <c r="R352" s="634"/>
      <c r="S352" s="634"/>
      <c r="T352" s="634"/>
      <c r="U352" s="634"/>
      <c r="V352" s="635"/>
      <c r="W352" s="37" t="s">
        <v>69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customHeight="1" x14ac:dyDescent="0.25">
      <c r="A353" s="636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customHeight="1" x14ac:dyDescent="0.25">
      <c r="A354" s="639" t="s">
        <v>148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customHeight="1" x14ac:dyDescent="0.25">
      <c r="A355" s="54" t="s">
        <v>566</v>
      </c>
      <c r="B355" s="54" t="s">
        <v>567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69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86</v>
      </c>
      <c r="Q356" s="634"/>
      <c r="R356" s="634"/>
      <c r="S356" s="634"/>
      <c r="T356" s="634"/>
      <c r="U356" s="634"/>
      <c r="V356" s="635"/>
      <c r="W356" s="37" t="s">
        <v>87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86</v>
      </c>
      <c r="Q357" s="634"/>
      <c r="R357" s="634"/>
      <c r="S357" s="634"/>
      <c r="T357" s="634"/>
      <c r="U357" s="634"/>
      <c r="V357" s="635"/>
      <c r="W357" s="37" t="s">
        <v>69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customHeight="1" x14ac:dyDescent="0.25">
      <c r="A358" s="639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customHeight="1" x14ac:dyDescent="0.25">
      <c r="A359" s="54" t="s">
        <v>569</v>
      </c>
      <c r="B359" s="54" t="s">
        <v>570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69</v>
      </c>
      <c r="X359" s="615">
        <v>31</v>
      </c>
      <c r="Y359" s="616">
        <f>IFERROR(IF(X359="",0,CEILING((X359/$H359),1)*$H359),"")</f>
        <v>32.4</v>
      </c>
      <c r="Z359" s="36">
        <f>IFERROR(IF(Y359=0,"",ROUNDUP(Y359/H359,0)*0.01898),"")</f>
        <v>7.5920000000000001E-2</v>
      </c>
      <c r="AA359" s="56"/>
      <c r="AB359" s="57"/>
      <c r="AC359" s="409" t="s">
        <v>571</v>
      </c>
      <c r="AG359" s="64"/>
      <c r="AJ359" s="68"/>
      <c r="AK359" s="68">
        <v>0</v>
      </c>
      <c r="BB359" s="410" t="s">
        <v>1</v>
      </c>
      <c r="BM359" s="64">
        <f>IFERROR(X359*I359/H359,"0")</f>
        <v>32.986296296296295</v>
      </c>
      <c r="BN359" s="64">
        <f>IFERROR(Y359*I359/H359,"0")</f>
        <v>34.475999999999999</v>
      </c>
      <c r="BO359" s="64">
        <f>IFERROR(1/J359*(X359/H359),"0")</f>
        <v>5.9799382716049385E-2</v>
      </c>
      <c r="BP359" s="64">
        <f>IFERROR(1/J359*(Y359/H359),"0")</f>
        <v>6.25E-2</v>
      </c>
    </row>
    <row r="360" spans="1:68" ht="27" customHeight="1" x14ac:dyDescent="0.25">
      <c r="A360" s="54" t="s">
        <v>572</v>
      </c>
      <c r="B360" s="54" t="s">
        <v>573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69</v>
      </c>
      <c r="X360" s="615">
        <v>8.3999999999999986</v>
      </c>
      <c r="Y360" s="616">
        <f>IFERROR(IF(X360="",0,CEILING((X360/$H360),1)*$H360),"")</f>
        <v>8.4</v>
      </c>
      <c r="Z360" s="36">
        <f>IFERROR(IF(Y360=0,"",ROUNDUP(Y360/H360,0)*0.00651),"")</f>
        <v>2.6040000000000001E-2</v>
      </c>
      <c r="AA360" s="56"/>
      <c r="AB360" s="57"/>
      <c r="AC360" s="411" t="s">
        <v>574</v>
      </c>
      <c r="AG360" s="64"/>
      <c r="AJ360" s="68"/>
      <c r="AK360" s="68">
        <v>0</v>
      </c>
      <c r="BB360" s="412" t="s">
        <v>1</v>
      </c>
      <c r="BM360" s="64">
        <f>IFERROR(X360*I360/H360,"0")</f>
        <v>9.4079999999999977</v>
      </c>
      <c r="BN360" s="64">
        <f>IFERROR(Y360*I360/H360,"0")</f>
        <v>9.4079999999999995</v>
      </c>
      <c r="BO360" s="64">
        <f>IFERROR(1/J360*(X360/H360),"0")</f>
        <v>2.1978021978021976E-2</v>
      </c>
      <c r="BP360" s="64">
        <f>IFERROR(1/J360*(Y360/H360),"0")</f>
        <v>2.197802197802198E-2</v>
      </c>
    </row>
    <row r="361" spans="1:68" ht="27" customHeight="1" x14ac:dyDescent="0.25">
      <c r="A361" s="54" t="s">
        <v>575</v>
      </c>
      <c r="B361" s="54" t="s">
        <v>576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69</v>
      </c>
      <c r="X361" s="615">
        <v>8.3999999999999986</v>
      </c>
      <c r="Y361" s="616">
        <f>IFERROR(IF(X361="",0,CEILING((X361/$H361),1)*$H361),"")</f>
        <v>8.4</v>
      </c>
      <c r="Z361" s="36">
        <f>IFERROR(IF(Y361=0,"",ROUNDUP(Y361/H361,0)*0.00651),"")</f>
        <v>2.6040000000000001E-2</v>
      </c>
      <c r="AA361" s="56"/>
      <c r="AB361" s="57"/>
      <c r="AC361" s="413" t="s">
        <v>577</v>
      </c>
      <c r="AG361" s="64"/>
      <c r="AJ361" s="68"/>
      <c r="AK361" s="68">
        <v>0</v>
      </c>
      <c r="BB361" s="414" t="s">
        <v>1</v>
      </c>
      <c r="BM361" s="64">
        <f>IFERROR(X361*I361/H361,"0")</f>
        <v>9.3599999999999977</v>
      </c>
      <c r="BN361" s="64">
        <f>IFERROR(Y361*I361/H361,"0")</f>
        <v>9.36</v>
      </c>
      <c r="BO361" s="64">
        <f>IFERROR(1/J361*(X361/H361),"0")</f>
        <v>2.1978021978021976E-2</v>
      </c>
      <c r="BP361" s="64">
        <f>IFERROR(1/J361*(Y361/H361),"0")</f>
        <v>2.197802197802198E-2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86</v>
      </c>
      <c r="Q362" s="634"/>
      <c r="R362" s="634"/>
      <c r="S362" s="634"/>
      <c r="T362" s="634"/>
      <c r="U362" s="634"/>
      <c r="V362" s="635"/>
      <c r="W362" s="37" t="s">
        <v>87</v>
      </c>
      <c r="X362" s="617">
        <f>IFERROR(X359/H359,"0")+IFERROR(X360/H360,"0")+IFERROR(X361/H361,"0")</f>
        <v>11.827160493827158</v>
      </c>
      <c r="Y362" s="617">
        <f>IFERROR(Y359/H359,"0")+IFERROR(Y360/H360,"0")+IFERROR(Y361/H361,"0")</f>
        <v>12</v>
      </c>
      <c r="Z362" s="617">
        <f>IFERROR(IF(Z359="",0,Z359),"0")+IFERROR(IF(Z360="",0,Z360),"0")+IFERROR(IF(Z361="",0,Z361),"0")</f>
        <v>0.128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86</v>
      </c>
      <c r="Q363" s="634"/>
      <c r="R363" s="634"/>
      <c r="S363" s="634"/>
      <c r="T363" s="634"/>
      <c r="U363" s="634"/>
      <c r="V363" s="635"/>
      <c r="W363" s="37" t="s">
        <v>69</v>
      </c>
      <c r="X363" s="617">
        <f>IFERROR(SUM(X359:X361),"0")</f>
        <v>47.8</v>
      </c>
      <c r="Y363" s="617">
        <f>IFERROR(SUM(Y359:Y361),"0")</f>
        <v>49.199999999999996</v>
      </c>
      <c r="Z363" s="37"/>
      <c r="AA363" s="618"/>
      <c r="AB363" s="618"/>
      <c r="AC363" s="618"/>
    </row>
    <row r="364" spans="1:68" ht="27.75" customHeight="1" x14ac:dyDescent="0.2">
      <c r="A364" s="631" t="s">
        <v>578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48"/>
      <c r="AB364" s="48"/>
      <c r="AC364" s="48"/>
    </row>
    <row r="365" spans="1:68" ht="16.5" customHeight="1" x14ac:dyDescent="0.25">
      <c r="A365" s="636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customHeight="1" x14ac:dyDescent="0.25">
      <c r="A366" s="639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580</v>
      </c>
      <c r="B367" s="54" t="s">
        <v>581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69</v>
      </c>
      <c r="X367" s="615">
        <v>0</v>
      </c>
      <c r="Y367" s="616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582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69</v>
      </c>
      <c r="X368" s="615">
        <v>50</v>
      </c>
      <c r="Y368" s="616">
        <f t="shared" si="57"/>
        <v>60</v>
      </c>
      <c r="Z368" s="36">
        <f>IFERROR(IF(Y368=0,"",ROUNDUP(Y368/H368,0)*0.02175),"")</f>
        <v>8.6999999999999994E-2</v>
      </c>
      <c r="AA368" s="56"/>
      <c r="AB368" s="57"/>
      <c r="AC368" s="417" t="s">
        <v>585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51.6</v>
      </c>
      <c r="BN368" s="64">
        <f t="shared" si="59"/>
        <v>61.92</v>
      </c>
      <c r="BO368" s="64">
        <f t="shared" si="60"/>
        <v>6.9444444444444448E-2</v>
      </c>
      <c r="BP368" s="64">
        <f t="shared" si="61"/>
        <v>8.3333333333333329E-2</v>
      </c>
    </row>
    <row r="369" spans="1:68" ht="37.5" customHeight="1" x14ac:dyDescent="0.25">
      <c r="A369" s="54" t="s">
        <v>586</v>
      </c>
      <c r="B369" s="54" t="s">
        <v>587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69</v>
      </c>
      <c r="X369" s="615">
        <v>0</v>
      </c>
      <c r="Y369" s="616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588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589</v>
      </c>
      <c r="B370" s="54" t="s">
        <v>590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69</v>
      </c>
      <c r="X370" s="615">
        <v>480</v>
      </c>
      <c r="Y370" s="616">
        <f t="shared" si="57"/>
        <v>480</v>
      </c>
      <c r="Z370" s="36">
        <f>IFERROR(IF(Y370=0,"",ROUNDUP(Y370/H370,0)*0.02175),"")</f>
        <v>0.69599999999999995</v>
      </c>
      <c r="AA370" s="56"/>
      <c r="AB370" s="57"/>
      <c r="AC370" s="421" t="s">
        <v>591</v>
      </c>
      <c r="AG370" s="64"/>
      <c r="AJ370" s="68"/>
      <c r="AK370" s="68">
        <v>0</v>
      </c>
      <c r="BB370" s="422" t="s">
        <v>1</v>
      </c>
      <c r="BM370" s="64">
        <f t="shared" si="58"/>
        <v>495.36</v>
      </c>
      <c r="BN370" s="64">
        <f t="shared" si="59"/>
        <v>495.36</v>
      </c>
      <c r="BO370" s="64">
        <f t="shared" si="60"/>
        <v>0.66666666666666663</v>
      </c>
      <c r="BP370" s="64">
        <f t="shared" si="61"/>
        <v>0.66666666666666663</v>
      </c>
    </row>
    <row r="371" spans="1:68" ht="27" customHeight="1" x14ac:dyDescent="0.25">
      <c r="A371" s="54" t="s">
        <v>592</v>
      </c>
      <c r="B371" s="54" t="s">
        <v>593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69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595</v>
      </c>
      <c r="B372" s="54" t="s">
        <v>596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69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585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597</v>
      </c>
      <c r="B373" s="54" t="s">
        <v>598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69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588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86</v>
      </c>
      <c r="Q374" s="634"/>
      <c r="R374" s="634"/>
      <c r="S374" s="634"/>
      <c r="T374" s="634"/>
      <c r="U374" s="634"/>
      <c r="V374" s="635"/>
      <c r="W374" s="37" t="s">
        <v>87</v>
      </c>
      <c r="X374" s="617">
        <f>IFERROR(X367/H367,"0")+IFERROR(X368/H368,"0")+IFERROR(X369/H369,"0")+IFERROR(X370/H370,"0")+IFERROR(X371/H371,"0")+IFERROR(X372/H372,"0")+IFERROR(X373/H373,"0")</f>
        <v>35.333333333333336</v>
      </c>
      <c r="Y374" s="617">
        <f>IFERROR(Y367/H367,"0")+IFERROR(Y368/H368,"0")+IFERROR(Y369/H369,"0")+IFERROR(Y370/H370,"0")+IFERROR(Y371/H371,"0")+IFERROR(Y372/H372,"0")+IFERROR(Y373/H373,"0")</f>
        <v>36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0.78299999999999992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86</v>
      </c>
      <c r="Q375" s="634"/>
      <c r="R375" s="634"/>
      <c r="S375" s="634"/>
      <c r="T375" s="634"/>
      <c r="U375" s="634"/>
      <c r="V375" s="635"/>
      <c r="W375" s="37" t="s">
        <v>69</v>
      </c>
      <c r="X375" s="617">
        <f>IFERROR(SUM(X367:X373),"0")</f>
        <v>530</v>
      </c>
      <c r="Y375" s="617">
        <f>IFERROR(SUM(Y367:Y373),"0")</f>
        <v>540</v>
      </c>
      <c r="Z375" s="37"/>
      <c r="AA375" s="618"/>
      <c r="AB375" s="618"/>
      <c r="AC375" s="618"/>
    </row>
    <row r="376" spans="1:68" ht="14.25" customHeight="1" x14ac:dyDescent="0.25">
      <c r="A376" s="639" t="s">
        <v>137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599</v>
      </c>
      <c r="B377" s="54" t="s">
        <v>600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69</v>
      </c>
      <c r="X377" s="615">
        <v>800</v>
      </c>
      <c r="Y377" s="616">
        <f>IFERROR(IF(X377="",0,CEILING((X377/$H377),1)*$H377),"")</f>
        <v>810</v>
      </c>
      <c r="Z377" s="36">
        <f>IFERROR(IF(Y377=0,"",ROUNDUP(Y377/H377,0)*0.02175),"")</f>
        <v>1.1744999999999999</v>
      </c>
      <c r="AA377" s="56"/>
      <c r="AB377" s="57"/>
      <c r="AC377" s="429" t="s">
        <v>601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825.6</v>
      </c>
      <c r="BN377" s="64">
        <f>IFERROR(Y377*I377/H377,"0")</f>
        <v>835.92000000000007</v>
      </c>
      <c r="BO377" s="64">
        <f>IFERROR(1/J377*(X377/H377),"0")</f>
        <v>1.1111111111111112</v>
      </c>
      <c r="BP377" s="64">
        <f>IFERROR(1/J377*(Y377/H377),"0")</f>
        <v>1.125</v>
      </c>
    </row>
    <row r="378" spans="1:68" ht="16.5" customHeight="1" x14ac:dyDescent="0.25">
      <c r="A378" s="54" t="s">
        <v>602</v>
      </c>
      <c r="B378" s="54" t="s">
        <v>603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69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601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86</v>
      </c>
      <c r="Q379" s="634"/>
      <c r="R379" s="634"/>
      <c r="S379" s="634"/>
      <c r="T379" s="634"/>
      <c r="U379" s="634"/>
      <c r="V379" s="635"/>
      <c r="W379" s="37" t="s">
        <v>87</v>
      </c>
      <c r="X379" s="617">
        <f>IFERROR(X377/H377,"0")+IFERROR(X378/H378,"0")</f>
        <v>53.333333333333336</v>
      </c>
      <c r="Y379" s="617">
        <f>IFERROR(Y377/H377,"0")+IFERROR(Y378/H378,"0")</f>
        <v>54</v>
      </c>
      <c r="Z379" s="617">
        <f>IFERROR(IF(Z377="",0,Z377),"0")+IFERROR(IF(Z378="",0,Z378),"0")</f>
        <v>1.1744999999999999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86</v>
      </c>
      <c r="Q380" s="634"/>
      <c r="R380" s="634"/>
      <c r="S380" s="634"/>
      <c r="T380" s="634"/>
      <c r="U380" s="634"/>
      <c r="V380" s="635"/>
      <c r="W380" s="37" t="s">
        <v>69</v>
      </c>
      <c r="X380" s="617">
        <f>IFERROR(SUM(X377:X378),"0")</f>
        <v>800</v>
      </c>
      <c r="Y380" s="617">
        <f>IFERROR(SUM(Y377:Y378),"0")</f>
        <v>810</v>
      </c>
      <c r="Z380" s="37"/>
      <c r="AA380" s="618"/>
      <c r="AB380" s="618"/>
      <c r="AC380" s="618"/>
    </row>
    <row r="381" spans="1:68" ht="14.25" customHeight="1" x14ac:dyDescent="0.25">
      <c r="A381" s="639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customHeight="1" x14ac:dyDescent="0.25">
      <c r="A382" s="54" t="s">
        <v>604</v>
      </c>
      <c r="B382" s="54" t="s">
        <v>605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69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606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69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609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86</v>
      </c>
      <c r="Q384" s="634"/>
      <c r="R384" s="634"/>
      <c r="S384" s="634"/>
      <c r="T384" s="634"/>
      <c r="U384" s="634"/>
      <c r="V384" s="635"/>
      <c r="W384" s="37" t="s">
        <v>87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86</v>
      </c>
      <c r="Q385" s="634"/>
      <c r="R385" s="634"/>
      <c r="S385" s="634"/>
      <c r="T385" s="634"/>
      <c r="U385" s="634"/>
      <c r="V385" s="635"/>
      <c r="W385" s="37" t="s">
        <v>69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customHeight="1" x14ac:dyDescent="0.25">
      <c r="A386" s="639" t="s">
        <v>174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customHeight="1" x14ac:dyDescent="0.25">
      <c r="A387" s="54" t="s">
        <v>610</v>
      </c>
      <c r="B387" s="54" t="s">
        <v>611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69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612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86</v>
      </c>
      <c r="Q388" s="634"/>
      <c r="R388" s="634"/>
      <c r="S388" s="634"/>
      <c r="T388" s="634"/>
      <c r="U388" s="634"/>
      <c r="V388" s="635"/>
      <c r="W388" s="37" t="s">
        <v>87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86</v>
      </c>
      <c r="Q389" s="634"/>
      <c r="R389" s="634"/>
      <c r="S389" s="634"/>
      <c r="T389" s="634"/>
      <c r="U389" s="634"/>
      <c r="V389" s="635"/>
      <c r="W389" s="37" t="s">
        <v>69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customHeight="1" x14ac:dyDescent="0.25">
      <c r="A390" s="636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customHeight="1" x14ac:dyDescent="0.25">
      <c r="A391" s="639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customHeight="1" x14ac:dyDescent="0.25">
      <c r="A392" s="54" t="s">
        <v>614</v>
      </c>
      <c r="B392" s="54" t="s">
        <v>615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69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616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614</v>
      </c>
      <c r="B393" s="54" t="s">
        <v>617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69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619</v>
      </c>
      <c r="B394" s="54" t="s">
        <v>620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69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621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622</v>
      </c>
      <c r="B395" s="54" t="s">
        <v>623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69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621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624</v>
      </c>
      <c r="B396" s="54" t="s">
        <v>625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69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621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86</v>
      </c>
      <c r="Q397" s="634"/>
      <c r="R397" s="634"/>
      <c r="S397" s="634"/>
      <c r="T397" s="634"/>
      <c r="U397" s="634"/>
      <c r="V397" s="635"/>
      <c r="W397" s="37" t="s">
        <v>87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86</v>
      </c>
      <c r="Q398" s="634"/>
      <c r="R398" s="634"/>
      <c r="S398" s="634"/>
      <c r="T398" s="634"/>
      <c r="U398" s="634"/>
      <c r="V398" s="635"/>
      <c r="W398" s="37" t="s">
        <v>69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customHeight="1" x14ac:dyDescent="0.25">
      <c r="A399" s="639" t="s">
        <v>148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customHeight="1" x14ac:dyDescent="0.25">
      <c r="A400" s="54" t="s">
        <v>626</v>
      </c>
      <c r="B400" s="54" t="s">
        <v>627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69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628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86</v>
      </c>
      <c r="Q401" s="634"/>
      <c r="R401" s="634"/>
      <c r="S401" s="634"/>
      <c r="T401" s="634"/>
      <c r="U401" s="634"/>
      <c r="V401" s="635"/>
      <c r="W401" s="37" t="s">
        <v>87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86</v>
      </c>
      <c r="Q402" s="634"/>
      <c r="R402" s="634"/>
      <c r="S402" s="634"/>
      <c r="T402" s="634"/>
      <c r="U402" s="634"/>
      <c r="V402" s="635"/>
      <c r="W402" s="37" t="s">
        <v>69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customHeight="1" x14ac:dyDescent="0.25">
      <c r="A403" s="639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629</v>
      </c>
      <c r="B404" s="54" t="s">
        <v>630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69</v>
      </c>
      <c r="X404" s="615">
        <v>0</v>
      </c>
      <c r="Y404" s="616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632</v>
      </c>
      <c r="B405" s="54" t="s">
        <v>633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69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636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69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631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637</v>
      </c>
      <c r="B407" s="54" t="s">
        <v>638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69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639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86</v>
      </c>
      <c r="Q408" s="634"/>
      <c r="R408" s="634"/>
      <c r="S408" s="634"/>
      <c r="T408" s="634"/>
      <c r="U408" s="634"/>
      <c r="V408" s="635"/>
      <c r="W408" s="37" t="s">
        <v>87</v>
      </c>
      <c r="X408" s="617">
        <f>IFERROR(X404/H404,"0")+IFERROR(X405/H405,"0")+IFERROR(X406/H406,"0")+IFERROR(X407/H407,"0")</f>
        <v>0</v>
      </c>
      <c r="Y408" s="617">
        <f>IFERROR(Y404/H404,"0")+IFERROR(Y405/H405,"0")+IFERROR(Y406/H406,"0")+IFERROR(Y407/H407,"0")</f>
        <v>0</v>
      </c>
      <c r="Z408" s="617">
        <f>IFERROR(IF(Z404="",0,Z404),"0")+IFERROR(IF(Z405="",0,Z405),"0")+IFERROR(IF(Z406="",0,Z406),"0")+IFERROR(IF(Z407="",0,Z407),"0")</f>
        <v>0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86</v>
      </c>
      <c r="Q409" s="634"/>
      <c r="R409" s="634"/>
      <c r="S409" s="634"/>
      <c r="T409" s="634"/>
      <c r="U409" s="634"/>
      <c r="V409" s="635"/>
      <c r="W409" s="37" t="s">
        <v>69</v>
      </c>
      <c r="X409" s="617">
        <f>IFERROR(SUM(X404:X407),"0")</f>
        <v>0</v>
      </c>
      <c r="Y409" s="617">
        <f>IFERROR(SUM(Y404:Y407),"0")</f>
        <v>0</v>
      </c>
      <c r="Z409" s="37"/>
      <c r="AA409" s="618"/>
      <c r="AB409" s="618"/>
      <c r="AC409" s="618"/>
    </row>
    <row r="410" spans="1:68" ht="14.25" customHeight="1" x14ac:dyDescent="0.25">
      <c r="A410" s="639" t="s">
        <v>174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customHeight="1" x14ac:dyDescent="0.25">
      <c r="A411" s="54" t="s">
        <v>640</v>
      </c>
      <c r="B411" s="54" t="s">
        <v>641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69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642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86</v>
      </c>
      <c r="Q412" s="634"/>
      <c r="R412" s="634"/>
      <c r="S412" s="634"/>
      <c r="T412" s="634"/>
      <c r="U412" s="634"/>
      <c r="V412" s="635"/>
      <c r="W412" s="37" t="s">
        <v>87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86</v>
      </c>
      <c r="Q413" s="634"/>
      <c r="R413" s="634"/>
      <c r="S413" s="634"/>
      <c r="T413" s="634"/>
      <c r="U413" s="634"/>
      <c r="V413" s="635"/>
      <c r="W413" s="37" t="s">
        <v>69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customHeight="1" x14ac:dyDescent="0.2">
      <c r="A414" s="631" t="s">
        <v>643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48"/>
      <c r="AB414" s="48"/>
      <c r="AC414" s="48"/>
    </row>
    <row r="415" spans="1:68" ht="16.5" customHeight="1" x14ac:dyDescent="0.25">
      <c r="A415" s="636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customHeight="1" x14ac:dyDescent="0.25">
      <c r="A416" s="639" t="s">
        <v>148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customHeight="1" x14ac:dyDescent="0.25">
      <c r="A417" s="54" t="s">
        <v>645</v>
      </c>
      <c r="B417" s="54" t="s">
        <v>646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69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647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648</v>
      </c>
      <c r="B418" s="54" t="s">
        <v>649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69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650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648</v>
      </c>
      <c r="B419" s="54" t="s">
        <v>651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69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650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69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654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655</v>
      </c>
      <c r="B421" s="54" t="s">
        <v>656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69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647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657</v>
      </c>
      <c r="B422" s="54" t="s">
        <v>658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69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647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659</v>
      </c>
      <c r="B423" s="54" t="s">
        <v>660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69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661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662</v>
      </c>
      <c r="B424" s="54" t="s">
        <v>663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69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664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69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667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668</v>
      </c>
      <c r="B426" s="54" t="s">
        <v>669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69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664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86</v>
      </c>
      <c r="Q427" s="634"/>
      <c r="R427" s="634"/>
      <c r="S427" s="634"/>
      <c r="T427" s="634"/>
      <c r="U427" s="634"/>
      <c r="V427" s="635"/>
      <c r="W427" s="37" t="s">
        <v>87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86</v>
      </c>
      <c r="Q428" s="634"/>
      <c r="R428" s="634"/>
      <c r="S428" s="634"/>
      <c r="T428" s="634"/>
      <c r="U428" s="634"/>
      <c r="V428" s="635"/>
      <c r="W428" s="37" t="s">
        <v>69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customHeight="1" x14ac:dyDescent="0.25">
      <c r="A429" s="639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customHeight="1" x14ac:dyDescent="0.25">
      <c r="A430" s="54" t="s">
        <v>670</v>
      </c>
      <c r="B430" s="54" t="s">
        <v>671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69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672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673</v>
      </c>
      <c r="B431" s="54" t="s">
        <v>674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69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675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86</v>
      </c>
      <c r="Q432" s="634"/>
      <c r="R432" s="634"/>
      <c r="S432" s="634"/>
      <c r="T432" s="634"/>
      <c r="U432" s="634"/>
      <c r="V432" s="635"/>
      <c r="W432" s="37" t="s">
        <v>87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86</v>
      </c>
      <c r="Q433" s="634"/>
      <c r="R433" s="634"/>
      <c r="S433" s="634"/>
      <c r="T433" s="634"/>
      <c r="U433" s="634"/>
      <c r="V433" s="635"/>
      <c r="W433" s="37" t="s">
        <v>69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customHeight="1" x14ac:dyDescent="0.25">
      <c r="A434" s="636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customHeight="1" x14ac:dyDescent="0.25">
      <c r="A435" s="639" t="s">
        <v>137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customHeight="1" x14ac:dyDescent="0.25">
      <c r="A436" s="54" t="s">
        <v>677</v>
      </c>
      <c r="B436" s="54" t="s">
        <v>678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69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679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69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682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86</v>
      </c>
      <c r="Q438" s="634"/>
      <c r="R438" s="634"/>
      <c r="S438" s="634"/>
      <c r="T438" s="634"/>
      <c r="U438" s="634"/>
      <c r="V438" s="635"/>
      <c r="W438" s="37" t="s">
        <v>87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86</v>
      </c>
      <c r="Q439" s="634"/>
      <c r="R439" s="634"/>
      <c r="S439" s="634"/>
      <c r="T439" s="634"/>
      <c r="U439" s="634"/>
      <c r="V439" s="635"/>
      <c r="W439" s="37" t="s">
        <v>69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customHeight="1" x14ac:dyDescent="0.25">
      <c r="A440" s="639" t="s">
        <v>148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customHeight="1" x14ac:dyDescent="0.25">
      <c r="A441" s="54" t="s">
        <v>683</v>
      </c>
      <c r="B441" s="54" t="s">
        <v>684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69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69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688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69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691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69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691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86</v>
      </c>
      <c r="Q445" s="634"/>
      <c r="R445" s="634"/>
      <c r="S445" s="634"/>
      <c r="T445" s="634"/>
      <c r="U445" s="634"/>
      <c r="V445" s="635"/>
      <c r="W445" s="37" t="s">
        <v>87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86</v>
      </c>
      <c r="Q446" s="634"/>
      <c r="R446" s="634"/>
      <c r="S446" s="634"/>
      <c r="T446" s="634"/>
      <c r="U446" s="634"/>
      <c r="V446" s="635"/>
      <c r="W446" s="37" t="s">
        <v>69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customHeight="1" x14ac:dyDescent="0.25">
      <c r="A447" s="636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customHeight="1" x14ac:dyDescent="0.25">
      <c r="A448" s="639" t="s">
        <v>148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customHeight="1" x14ac:dyDescent="0.25">
      <c r="A449" s="54" t="s">
        <v>695</v>
      </c>
      <c r="B449" s="54" t="s">
        <v>696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69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697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69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700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86</v>
      </c>
      <c r="Q451" s="634"/>
      <c r="R451" s="634"/>
      <c r="S451" s="634"/>
      <c r="T451" s="634"/>
      <c r="U451" s="634"/>
      <c r="V451" s="635"/>
      <c r="W451" s="37" t="s">
        <v>87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86</v>
      </c>
      <c r="Q452" s="634"/>
      <c r="R452" s="634"/>
      <c r="S452" s="634"/>
      <c r="T452" s="634"/>
      <c r="U452" s="634"/>
      <c r="V452" s="635"/>
      <c r="W452" s="37" t="s">
        <v>69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customHeight="1" x14ac:dyDescent="0.25">
      <c r="A453" s="636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customHeight="1" x14ac:dyDescent="0.25">
      <c r="A454" s="639" t="s">
        <v>148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customHeight="1" x14ac:dyDescent="0.25">
      <c r="A455" s="54" t="s">
        <v>702</v>
      </c>
      <c r="B455" s="54" t="s">
        <v>703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69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704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86</v>
      </c>
      <c r="Q456" s="634"/>
      <c r="R456" s="634"/>
      <c r="S456" s="634"/>
      <c r="T456" s="634"/>
      <c r="U456" s="634"/>
      <c r="V456" s="635"/>
      <c r="W456" s="37" t="s">
        <v>87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86</v>
      </c>
      <c r="Q457" s="634"/>
      <c r="R457" s="634"/>
      <c r="S457" s="634"/>
      <c r="T457" s="634"/>
      <c r="U457" s="634"/>
      <c r="V457" s="635"/>
      <c r="W457" s="37" t="s">
        <v>69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customHeight="1" x14ac:dyDescent="0.25">
      <c r="A458" s="639" t="s">
        <v>174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customHeight="1" x14ac:dyDescent="0.25">
      <c r="A459" s="54" t="s">
        <v>705</v>
      </c>
      <c r="B459" s="54" t="s">
        <v>706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69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707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86</v>
      </c>
      <c r="Q460" s="634"/>
      <c r="R460" s="634"/>
      <c r="S460" s="634"/>
      <c r="T460" s="634"/>
      <c r="U460" s="634"/>
      <c r="V460" s="635"/>
      <c r="W460" s="37" t="s">
        <v>87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86</v>
      </c>
      <c r="Q461" s="634"/>
      <c r="R461" s="634"/>
      <c r="S461" s="634"/>
      <c r="T461" s="634"/>
      <c r="U461" s="634"/>
      <c r="V461" s="635"/>
      <c r="W461" s="37" t="s">
        <v>69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customHeight="1" x14ac:dyDescent="0.2">
      <c r="A462" s="631" t="s">
        <v>708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48"/>
      <c r="AB462" s="48"/>
      <c r="AC462" s="48"/>
    </row>
    <row r="463" spans="1:68" ht="16.5" customHeight="1" x14ac:dyDescent="0.25">
      <c r="A463" s="636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customHeight="1" x14ac:dyDescent="0.25">
      <c r="A464" s="639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709</v>
      </c>
      <c r="B465" s="54" t="s">
        <v>710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69</v>
      </c>
      <c r="X465" s="615">
        <v>15</v>
      </c>
      <c r="Y465" s="616">
        <f t="shared" ref="Y465:Y480" si="68">IFERROR(IF(X465="",0,CEILING((X465/$H465),1)*$H465),"")</f>
        <v>15.84</v>
      </c>
      <c r="Z465" s="36">
        <f t="shared" ref="Z465:Z470" si="69">IFERROR(IF(Y465=0,"",ROUNDUP(Y465/H465,0)*0.01196),"")</f>
        <v>3.5880000000000002E-2</v>
      </c>
      <c r="AA465" s="56"/>
      <c r="AB465" s="57"/>
      <c r="AC465" s="505" t="s">
        <v>711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16.02272727272727</v>
      </c>
      <c r="BN465" s="64">
        <f t="shared" ref="BN465:BN480" si="71">IFERROR(Y465*I465/H465,"0")</f>
        <v>16.919999999999998</v>
      </c>
      <c r="BO465" s="64">
        <f t="shared" ref="BO465:BO480" si="72">IFERROR(1/J465*(X465/H465),"0")</f>
        <v>2.7316433566433568E-2</v>
      </c>
      <c r="BP465" s="64">
        <f t="shared" ref="BP465:BP480" si="73">IFERROR(1/J465*(Y465/H465),"0")</f>
        <v>2.8846153846153848E-2</v>
      </c>
    </row>
    <row r="466" spans="1:68" ht="27" customHeight="1" x14ac:dyDescent="0.25">
      <c r="A466" s="54" t="s">
        <v>712</v>
      </c>
      <c r="B466" s="54" t="s">
        <v>713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69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714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715</v>
      </c>
      <c r="B467" s="54" t="s">
        <v>716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69</v>
      </c>
      <c r="X467" s="615">
        <v>0</v>
      </c>
      <c r="Y467" s="616">
        <f t="shared" si="68"/>
        <v>0</v>
      </c>
      <c r="Z467" s="36" t="str">
        <f t="shared" si="69"/>
        <v/>
      </c>
      <c r="AA467" s="56"/>
      <c r="AB467" s="57"/>
      <c r="AC467" s="509" t="s">
        <v>717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customHeight="1" x14ac:dyDescent="0.25">
      <c r="A468" s="54" t="s">
        <v>718</v>
      </c>
      <c r="B468" s="54" t="s">
        <v>719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69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720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721</v>
      </c>
      <c r="B469" s="54" t="s">
        <v>722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69</v>
      </c>
      <c r="X469" s="615">
        <v>0</v>
      </c>
      <c r="Y469" s="616">
        <f t="shared" si="68"/>
        <v>0</v>
      </c>
      <c r="Z469" s="36" t="str">
        <f t="shared" si="69"/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customHeight="1" x14ac:dyDescent="0.25">
      <c r="A470" s="54" t="s">
        <v>724</v>
      </c>
      <c r="B470" s="54" t="s">
        <v>725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69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69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711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729</v>
      </c>
      <c r="B472" s="54" t="s">
        <v>730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69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711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729</v>
      </c>
      <c r="B473" s="54" t="s">
        <v>731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69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711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732</v>
      </c>
      <c r="B474" s="54" t="s">
        <v>733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69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734</v>
      </c>
      <c r="B475" s="54" t="s">
        <v>735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69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717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736</v>
      </c>
      <c r="B476" s="54" t="s">
        <v>737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69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720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738</v>
      </c>
      <c r="B477" s="54" t="s">
        <v>739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69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723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740</v>
      </c>
      <c r="B478" s="54" t="s">
        <v>741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104</v>
      </c>
      <c r="L478" s="32"/>
      <c r="M478" s="33" t="s">
        <v>100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69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723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740</v>
      </c>
      <c r="B479" s="54" t="s">
        <v>742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104</v>
      </c>
      <c r="L479" s="32"/>
      <c r="M479" s="33" t="s">
        <v>100</v>
      </c>
      <c r="N479" s="33"/>
      <c r="O479" s="32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69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723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743</v>
      </c>
      <c r="B480" s="54" t="s">
        <v>744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69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726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86</v>
      </c>
      <c r="Q481" s="634"/>
      <c r="R481" s="634"/>
      <c r="S481" s="634"/>
      <c r="T481" s="634"/>
      <c r="U481" s="634"/>
      <c r="V481" s="635"/>
      <c r="W481" s="37" t="s">
        <v>87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2.8409090909090908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3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3.5880000000000002E-2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86</v>
      </c>
      <c r="Q482" s="634"/>
      <c r="R482" s="634"/>
      <c r="S482" s="634"/>
      <c r="T482" s="634"/>
      <c r="U482" s="634"/>
      <c r="V482" s="635"/>
      <c r="W482" s="37" t="s">
        <v>69</v>
      </c>
      <c r="X482" s="617">
        <f>IFERROR(SUM(X465:X480),"0")</f>
        <v>15</v>
      </c>
      <c r="Y482" s="617">
        <f>IFERROR(SUM(Y465:Y480),"0")</f>
        <v>15.84</v>
      </c>
      <c r="Z482" s="37"/>
      <c r="AA482" s="618"/>
      <c r="AB482" s="618"/>
      <c r="AC482" s="618"/>
    </row>
    <row r="483" spans="1:68" ht="14.25" customHeight="1" x14ac:dyDescent="0.25">
      <c r="A483" s="639" t="s">
        <v>137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745</v>
      </c>
      <c r="B484" s="54" t="s">
        <v>746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69</v>
      </c>
      <c r="X484" s="615">
        <v>15</v>
      </c>
      <c r="Y484" s="616">
        <f>IFERROR(IF(X484="",0,CEILING((X484/$H484),1)*$H484),"")</f>
        <v>15.84</v>
      </c>
      <c r="Z484" s="36">
        <f>IFERROR(IF(Y484=0,"",ROUNDUP(Y484/H484,0)*0.01196),"")</f>
        <v>3.5880000000000002E-2</v>
      </c>
      <c r="AA484" s="56"/>
      <c r="AB484" s="57"/>
      <c r="AC484" s="537" t="s">
        <v>747</v>
      </c>
      <c r="AG484" s="64"/>
      <c r="AJ484" s="68"/>
      <c r="AK484" s="68">
        <v>0</v>
      </c>
      <c r="BB484" s="538" t="s">
        <v>1</v>
      </c>
      <c r="BM484" s="64">
        <f>IFERROR(X484*I484/H484,"0")</f>
        <v>16.02272727272727</v>
      </c>
      <c r="BN484" s="64">
        <f>IFERROR(Y484*I484/H484,"0")</f>
        <v>16.919999999999998</v>
      </c>
      <c r="BO484" s="64">
        <f>IFERROR(1/J484*(X484/H484),"0")</f>
        <v>2.7316433566433568E-2</v>
      </c>
      <c r="BP484" s="64">
        <f>IFERROR(1/J484*(Y484/H484),"0")</f>
        <v>2.8846153846153848E-2</v>
      </c>
    </row>
    <row r="485" spans="1:68" ht="16.5" customHeight="1" x14ac:dyDescent="0.25">
      <c r="A485" s="54" t="s">
        <v>748</v>
      </c>
      <c r="B485" s="54" t="s">
        <v>749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69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750</v>
      </c>
      <c r="B486" s="54" t="s">
        <v>751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69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747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86</v>
      </c>
      <c r="Q487" s="634"/>
      <c r="R487" s="634"/>
      <c r="S487" s="634"/>
      <c r="T487" s="634"/>
      <c r="U487" s="634"/>
      <c r="V487" s="635"/>
      <c r="W487" s="37" t="s">
        <v>87</v>
      </c>
      <c r="X487" s="617">
        <f>IFERROR(X484/H484,"0")+IFERROR(X485/H485,"0")+IFERROR(X486/H486,"0")</f>
        <v>2.8409090909090908</v>
      </c>
      <c r="Y487" s="617">
        <f>IFERROR(Y484/H484,"0")+IFERROR(Y485/H485,"0")+IFERROR(Y486/H486,"0")</f>
        <v>3</v>
      </c>
      <c r="Z487" s="617">
        <f>IFERROR(IF(Z484="",0,Z484),"0")+IFERROR(IF(Z485="",0,Z485),"0")+IFERROR(IF(Z486="",0,Z486),"0")</f>
        <v>3.5880000000000002E-2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86</v>
      </c>
      <c r="Q488" s="634"/>
      <c r="R488" s="634"/>
      <c r="S488" s="634"/>
      <c r="T488" s="634"/>
      <c r="U488" s="634"/>
      <c r="V488" s="635"/>
      <c r="W488" s="37" t="s">
        <v>69</v>
      </c>
      <c r="X488" s="617">
        <f>IFERROR(SUM(X484:X486),"0")</f>
        <v>15</v>
      </c>
      <c r="Y488" s="617">
        <f>IFERROR(SUM(Y484:Y486),"0")</f>
        <v>15.84</v>
      </c>
      <c r="Z488" s="37"/>
      <c r="AA488" s="618"/>
      <c r="AB488" s="618"/>
      <c r="AC488" s="618"/>
    </row>
    <row r="489" spans="1:68" ht="14.25" customHeight="1" x14ac:dyDescent="0.25">
      <c r="A489" s="639" t="s">
        <v>148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752</v>
      </c>
      <c r="B490" s="54" t="s">
        <v>753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69</v>
      </c>
      <c r="X490" s="615">
        <v>0</v>
      </c>
      <c r="Y490" s="616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754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customHeight="1" x14ac:dyDescent="0.25">
      <c r="A491" s="54" t="s">
        <v>755</v>
      </c>
      <c r="B491" s="54" t="s">
        <v>756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69</v>
      </c>
      <c r="X491" s="615">
        <v>0</v>
      </c>
      <c r="Y491" s="616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757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758</v>
      </c>
      <c r="B492" s="54" t="s">
        <v>759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69</v>
      </c>
      <c r="X492" s="615">
        <v>10</v>
      </c>
      <c r="Y492" s="616">
        <f t="shared" si="74"/>
        <v>10.56</v>
      </c>
      <c r="Z492" s="36">
        <f>IFERROR(IF(Y492=0,"",ROUNDUP(Y492/H492,0)*0.01196),"")</f>
        <v>2.392E-2</v>
      </c>
      <c r="AA492" s="56"/>
      <c r="AB492" s="57"/>
      <c r="AC492" s="547" t="s">
        <v>760</v>
      </c>
      <c r="AG492" s="64"/>
      <c r="AJ492" s="68"/>
      <c r="AK492" s="68">
        <v>0</v>
      </c>
      <c r="BB492" s="548" t="s">
        <v>1</v>
      </c>
      <c r="BM492" s="64">
        <f t="shared" si="75"/>
        <v>10.681818181818182</v>
      </c>
      <c r="BN492" s="64">
        <f t="shared" si="76"/>
        <v>11.28</v>
      </c>
      <c r="BO492" s="64">
        <f t="shared" si="77"/>
        <v>1.8210955710955712E-2</v>
      </c>
      <c r="BP492" s="64">
        <f t="shared" si="78"/>
        <v>1.9230769230769232E-2</v>
      </c>
    </row>
    <row r="493" spans="1:68" ht="27" customHeight="1" x14ac:dyDescent="0.25">
      <c r="A493" s="54" t="s">
        <v>761</v>
      </c>
      <c r="B493" s="54" t="s">
        <v>762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69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754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763</v>
      </c>
      <c r="B494" s="54" t="s">
        <v>764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69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754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763</v>
      </c>
      <c r="B495" s="54" t="s">
        <v>765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69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754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766</v>
      </c>
      <c r="B496" s="54" t="s">
        <v>767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69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757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768</v>
      </c>
      <c r="B497" s="54" t="s">
        <v>769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104</v>
      </c>
      <c r="L497" s="32"/>
      <c r="M497" s="33" t="s">
        <v>68</v>
      </c>
      <c r="N497" s="33"/>
      <c r="O497" s="32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69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760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768</v>
      </c>
      <c r="B498" s="54" t="s">
        <v>770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104</v>
      </c>
      <c r="L498" s="32"/>
      <c r="M498" s="33" t="s">
        <v>68</v>
      </c>
      <c r="N498" s="33"/>
      <c r="O498" s="32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69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760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86</v>
      </c>
      <c r="Q499" s="634"/>
      <c r="R499" s="634"/>
      <c r="S499" s="634"/>
      <c r="T499" s="634"/>
      <c r="U499" s="634"/>
      <c r="V499" s="635"/>
      <c r="W499" s="37" t="s">
        <v>87</v>
      </c>
      <c r="X499" s="617">
        <f>IFERROR(X490/H490,"0")+IFERROR(X491/H491,"0")+IFERROR(X492/H492,"0")+IFERROR(X493/H493,"0")+IFERROR(X494/H494,"0")+IFERROR(X495/H495,"0")+IFERROR(X496/H496,"0")+IFERROR(X497/H497,"0")+IFERROR(X498/H498,"0")</f>
        <v>1.8939393939393938</v>
      </c>
      <c r="Y499" s="617">
        <f>IFERROR(Y490/H490,"0")+IFERROR(Y491/H491,"0")+IFERROR(Y492/H492,"0")+IFERROR(Y493/H493,"0")+IFERROR(Y494/H494,"0")+IFERROR(Y495/H495,"0")+IFERROR(Y496/H496,"0")+IFERROR(Y497/H497,"0")+IFERROR(Y498/H498,"0")</f>
        <v>2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2.392E-2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86</v>
      </c>
      <c r="Q500" s="634"/>
      <c r="R500" s="634"/>
      <c r="S500" s="634"/>
      <c r="T500" s="634"/>
      <c r="U500" s="634"/>
      <c r="V500" s="635"/>
      <c r="W500" s="37" t="s">
        <v>69</v>
      </c>
      <c r="X500" s="617">
        <f>IFERROR(SUM(X490:X498),"0")</f>
        <v>10</v>
      </c>
      <c r="Y500" s="617">
        <f>IFERROR(SUM(Y490:Y498),"0")</f>
        <v>10.56</v>
      </c>
      <c r="Z500" s="37"/>
      <c r="AA500" s="618"/>
      <c r="AB500" s="618"/>
      <c r="AC500" s="618"/>
    </row>
    <row r="501" spans="1:68" ht="14.25" customHeight="1" x14ac:dyDescent="0.25">
      <c r="A501" s="639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customHeight="1" x14ac:dyDescent="0.25">
      <c r="A502" s="54" t="s">
        <v>771</v>
      </c>
      <c r="B502" s="54" t="s">
        <v>772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69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773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774</v>
      </c>
      <c r="B503" s="54" t="s">
        <v>775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69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776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777</v>
      </c>
      <c r="B504" s="54" t="s">
        <v>778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69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779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86</v>
      </c>
      <c r="Q505" s="634"/>
      <c r="R505" s="634"/>
      <c r="S505" s="634"/>
      <c r="T505" s="634"/>
      <c r="U505" s="634"/>
      <c r="V505" s="635"/>
      <c r="W505" s="37" t="s">
        <v>87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86</v>
      </c>
      <c r="Q506" s="634"/>
      <c r="R506" s="634"/>
      <c r="S506" s="634"/>
      <c r="T506" s="634"/>
      <c r="U506" s="634"/>
      <c r="V506" s="635"/>
      <c r="W506" s="37" t="s">
        <v>69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customHeight="1" x14ac:dyDescent="0.25">
      <c r="A507" s="639" t="s">
        <v>174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customHeight="1" x14ac:dyDescent="0.25">
      <c r="A508" s="54" t="s">
        <v>780</v>
      </c>
      <c r="B508" s="54" t="s">
        <v>781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69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782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783</v>
      </c>
      <c r="B509" s="54" t="s">
        <v>784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69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86</v>
      </c>
      <c r="Q510" s="634"/>
      <c r="R510" s="634"/>
      <c r="S510" s="634"/>
      <c r="T510" s="634"/>
      <c r="U510" s="634"/>
      <c r="V510" s="635"/>
      <c r="W510" s="37" t="s">
        <v>87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86</v>
      </c>
      <c r="Q511" s="634"/>
      <c r="R511" s="634"/>
      <c r="S511" s="634"/>
      <c r="T511" s="634"/>
      <c r="U511" s="634"/>
      <c r="V511" s="635"/>
      <c r="W511" s="37" t="s">
        <v>69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customHeight="1" x14ac:dyDescent="0.2">
      <c r="A512" s="631" t="s">
        <v>785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48"/>
      <c r="AB512" s="48"/>
      <c r="AC512" s="48"/>
    </row>
    <row r="513" spans="1:68" ht="16.5" customHeight="1" x14ac:dyDescent="0.25">
      <c r="A513" s="636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customHeight="1" x14ac:dyDescent="0.25">
      <c r="A514" s="639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customHeight="1" x14ac:dyDescent="0.25">
      <c r="A515" s="54" t="s">
        <v>786</v>
      </c>
      <c r="B515" s="54" t="s">
        <v>787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41" t="s">
        <v>788</v>
      </c>
      <c r="Q515" s="622"/>
      <c r="R515" s="622"/>
      <c r="S515" s="622"/>
      <c r="T515" s="623"/>
      <c r="U515" s="34"/>
      <c r="V515" s="34"/>
      <c r="W515" s="35" t="s">
        <v>69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789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790</v>
      </c>
      <c r="B516" s="54" t="s">
        <v>791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08" t="s">
        <v>792</v>
      </c>
      <c r="Q516" s="622"/>
      <c r="R516" s="622"/>
      <c r="S516" s="622"/>
      <c r="T516" s="623"/>
      <c r="U516" s="34"/>
      <c r="V516" s="34"/>
      <c r="W516" s="35" t="s">
        <v>69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793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794</v>
      </c>
      <c r="B517" s="54" t="s">
        <v>795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38" t="s">
        <v>796</v>
      </c>
      <c r="Q517" s="622"/>
      <c r="R517" s="622"/>
      <c r="S517" s="622"/>
      <c r="T517" s="623"/>
      <c r="U517" s="34"/>
      <c r="V517" s="34"/>
      <c r="W517" s="35" t="s">
        <v>69</v>
      </c>
      <c r="X517" s="615">
        <v>100</v>
      </c>
      <c r="Y517" s="616">
        <f>IFERROR(IF(X517="",0,CEILING((X517/$H517),1)*$H517),"")</f>
        <v>108</v>
      </c>
      <c r="Z517" s="36">
        <f>IFERROR(IF(Y517=0,"",ROUNDUP(Y517/H517,0)*0.01898),"")</f>
        <v>0.17082</v>
      </c>
      <c r="AA517" s="56"/>
      <c r="AB517" s="57"/>
      <c r="AC517" s="575" t="s">
        <v>797</v>
      </c>
      <c r="AG517" s="64"/>
      <c r="AJ517" s="68"/>
      <c r="AK517" s="68">
        <v>0</v>
      </c>
      <c r="BB517" s="576" t="s">
        <v>1</v>
      </c>
      <c r="BM517" s="64">
        <f>IFERROR(X517*I517/H517,"0")</f>
        <v>103.625</v>
      </c>
      <c r="BN517" s="64">
        <f>IFERROR(Y517*I517/H517,"0")</f>
        <v>111.91500000000001</v>
      </c>
      <c r="BO517" s="64">
        <f>IFERROR(1/J517*(X517/H517),"0")</f>
        <v>0.13020833333333334</v>
      </c>
      <c r="BP517" s="64">
        <f>IFERROR(1/J517*(Y517/H517),"0")</f>
        <v>0.140625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86</v>
      </c>
      <c r="Q518" s="634"/>
      <c r="R518" s="634"/>
      <c r="S518" s="634"/>
      <c r="T518" s="634"/>
      <c r="U518" s="634"/>
      <c r="V518" s="635"/>
      <c r="W518" s="37" t="s">
        <v>87</v>
      </c>
      <c r="X518" s="617">
        <f>IFERROR(X515/H515,"0")+IFERROR(X516/H516,"0")+IFERROR(X517/H517,"0")</f>
        <v>8.3333333333333339</v>
      </c>
      <c r="Y518" s="617">
        <f>IFERROR(Y515/H515,"0")+IFERROR(Y516/H516,"0")+IFERROR(Y517/H517,"0")</f>
        <v>9</v>
      </c>
      <c r="Z518" s="617">
        <f>IFERROR(IF(Z515="",0,Z515),"0")+IFERROR(IF(Z516="",0,Z516),"0")+IFERROR(IF(Z517="",0,Z517),"0")</f>
        <v>0.17082</v>
      </c>
      <c r="AA518" s="618"/>
      <c r="AB518" s="618"/>
      <c r="AC518" s="618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86</v>
      </c>
      <c r="Q519" s="634"/>
      <c r="R519" s="634"/>
      <c r="S519" s="634"/>
      <c r="T519" s="634"/>
      <c r="U519" s="634"/>
      <c r="V519" s="635"/>
      <c r="W519" s="37" t="s">
        <v>69</v>
      </c>
      <c r="X519" s="617">
        <f>IFERROR(SUM(X515:X517),"0")</f>
        <v>100</v>
      </c>
      <c r="Y519" s="617">
        <f>IFERROR(SUM(Y515:Y517),"0")</f>
        <v>108</v>
      </c>
      <c r="Z519" s="37"/>
      <c r="AA519" s="618"/>
      <c r="AB519" s="618"/>
      <c r="AC519" s="618"/>
    </row>
    <row r="520" spans="1:68" ht="14.25" customHeight="1" x14ac:dyDescent="0.25">
      <c r="A520" s="639" t="s">
        <v>137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customHeight="1" x14ac:dyDescent="0.25">
      <c r="A521" s="54" t="s">
        <v>798</v>
      </c>
      <c r="B521" s="54" t="s">
        <v>799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99</v>
      </c>
      <c r="L521" s="32"/>
      <c r="M521" s="33" t="s">
        <v>100</v>
      </c>
      <c r="N521" s="33"/>
      <c r="O521" s="32">
        <v>50</v>
      </c>
      <c r="P521" s="682" t="s">
        <v>800</v>
      </c>
      <c r="Q521" s="622"/>
      <c r="R521" s="622"/>
      <c r="S521" s="622"/>
      <c r="T521" s="623"/>
      <c r="U521" s="34"/>
      <c r="V521" s="34"/>
      <c r="W521" s="35" t="s">
        <v>69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801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798</v>
      </c>
      <c r="B522" s="54" t="s">
        <v>802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99</v>
      </c>
      <c r="L522" s="32"/>
      <c r="M522" s="33" t="s">
        <v>106</v>
      </c>
      <c r="N522" s="33"/>
      <c r="O522" s="32">
        <v>50</v>
      </c>
      <c r="P522" s="696" t="s">
        <v>803</v>
      </c>
      <c r="Q522" s="622"/>
      <c r="R522" s="622"/>
      <c r="S522" s="622"/>
      <c r="T522" s="623"/>
      <c r="U522" s="34"/>
      <c r="V522" s="34"/>
      <c r="W522" s="35" t="s">
        <v>69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804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805</v>
      </c>
      <c r="B523" s="54" t="s">
        <v>806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99</v>
      </c>
      <c r="L523" s="32"/>
      <c r="M523" s="33" t="s">
        <v>100</v>
      </c>
      <c r="N523" s="33"/>
      <c r="O523" s="32">
        <v>50</v>
      </c>
      <c r="P523" s="740" t="s">
        <v>807</v>
      </c>
      <c r="Q523" s="622"/>
      <c r="R523" s="622"/>
      <c r="S523" s="622"/>
      <c r="T523" s="623"/>
      <c r="U523" s="34"/>
      <c r="V523" s="34"/>
      <c r="W523" s="35" t="s">
        <v>69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804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808</v>
      </c>
      <c r="B524" s="54" t="s">
        <v>809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104</v>
      </c>
      <c r="L524" s="32"/>
      <c r="M524" s="33" t="s">
        <v>100</v>
      </c>
      <c r="N524" s="33"/>
      <c r="O524" s="32">
        <v>50</v>
      </c>
      <c r="P524" s="779" t="s">
        <v>810</v>
      </c>
      <c r="Q524" s="622"/>
      <c r="R524" s="622"/>
      <c r="S524" s="622"/>
      <c r="T524" s="623"/>
      <c r="U524" s="34"/>
      <c r="V524" s="34"/>
      <c r="W524" s="35" t="s">
        <v>69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811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86</v>
      </c>
      <c r="Q525" s="634"/>
      <c r="R525" s="634"/>
      <c r="S525" s="634"/>
      <c r="T525" s="634"/>
      <c r="U525" s="634"/>
      <c r="V525" s="635"/>
      <c r="W525" s="37" t="s">
        <v>87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86</v>
      </c>
      <c r="Q526" s="634"/>
      <c r="R526" s="634"/>
      <c r="S526" s="634"/>
      <c r="T526" s="634"/>
      <c r="U526" s="634"/>
      <c r="V526" s="635"/>
      <c r="W526" s="37" t="s">
        <v>69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customHeight="1" x14ac:dyDescent="0.25">
      <c r="A527" s="639" t="s">
        <v>148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customHeight="1" x14ac:dyDescent="0.25">
      <c r="A528" s="54" t="s">
        <v>812</v>
      </c>
      <c r="B528" s="54" t="s">
        <v>813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104</v>
      </c>
      <c r="L528" s="32"/>
      <c r="M528" s="33" t="s">
        <v>68</v>
      </c>
      <c r="N528" s="33"/>
      <c r="O528" s="32">
        <v>40</v>
      </c>
      <c r="P528" s="957" t="s">
        <v>814</v>
      </c>
      <c r="Q528" s="622"/>
      <c r="R528" s="622"/>
      <c r="S528" s="622"/>
      <c r="T528" s="623"/>
      <c r="U528" s="34"/>
      <c r="V528" s="34"/>
      <c r="W528" s="35" t="s">
        <v>69</v>
      </c>
      <c r="X528" s="615">
        <v>90</v>
      </c>
      <c r="Y528" s="616">
        <f>IFERROR(IF(X528="",0,CEILING((X528/$H528),1)*$H528),"")</f>
        <v>92.4</v>
      </c>
      <c r="Z528" s="36">
        <f>IFERROR(IF(Y528=0,"",ROUNDUP(Y528/H528,0)*0.00902),"")</f>
        <v>0.19844000000000001</v>
      </c>
      <c r="AA528" s="56"/>
      <c r="AB528" s="57"/>
      <c r="AC528" s="585" t="s">
        <v>815</v>
      </c>
      <c r="AG528" s="64"/>
      <c r="AJ528" s="68"/>
      <c r="AK528" s="68">
        <v>0</v>
      </c>
      <c r="BB528" s="586" t="s">
        <v>1</v>
      </c>
      <c r="BM528" s="64">
        <f>IFERROR(X528*I528/H528,"0")</f>
        <v>95.785714285714278</v>
      </c>
      <c r="BN528" s="64">
        <f>IFERROR(Y528*I528/H528,"0")</f>
        <v>98.34</v>
      </c>
      <c r="BO528" s="64">
        <f>IFERROR(1/J528*(X528/H528),"0")</f>
        <v>0.16233766233766234</v>
      </c>
      <c r="BP528" s="64">
        <f>IFERROR(1/J528*(Y528/H528),"0")</f>
        <v>0.16666666666666669</v>
      </c>
    </row>
    <row r="529" spans="1:68" ht="27" customHeight="1" x14ac:dyDescent="0.25">
      <c r="A529" s="54" t="s">
        <v>816</v>
      </c>
      <c r="B529" s="54" t="s">
        <v>817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104</v>
      </c>
      <c r="L529" s="32"/>
      <c r="M529" s="33" t="s">
        <v>68</v>
      </c>
      <c r="N529" s="33"/>
      <c r="O529" s="32">
        <v>40</v>
      </c>
      <c r="P529" s="770" t="s">
        <v>818</v>
      </c>
      <c r="Q529" s="622"/>
      <c r="R529" s="622"/>
      <c r="S529" s="622"/>
      <c r="T529" s="623"/>
      <c r="U529" s="34"/>
      <c r="V529" s="34"/>
      <c r="W529" s="35" t="s">
        <v>69</v>
      </c>
      <c r="X529" s="615">
        <v>60</v>
      </c>
      <c r="Y529" s="616">
        <f>IFERROR(IF(X529="",0,CEILING((X529/$H529),1)*$H529),"")</f>
        <v>63</v>
      </c>
      <c r="Z529" s="36">
        <f>IFERROR(IF(Y529=0,"",ROUNDUP(Y529/H529,0)*0.00902),"")</f>
        <v>0.1353</v>
      </c>
      <c r="AA529" s="56"/>
      <c r="AB529" s="57"/>
      <c r="AC529" s="587" t="s">
        <v>819</v>
      </c>
      <c r="AG529" s="64"/>
      <c r="AJ529" s="68"/>
      <c r="AK529" s="68">
        <v>0</v>
      </c>
      <c r="BB529" s="588" t="s">
        <v>1</v>
      </c>
      <c r="BM529" s="64">
        <f>IFERROR(X529*I529/H529,"0")</f>
        <v>63.857142857142854</v>
      </c>
      <c r="BN529" s="64">
        <f>IFERROR(Y529*I529/H529,"0")</f>
        <v>67.049999999999983</v>
      </c>
      <c r="BO529" s="64">
        <f>IFERROR(1/J529*(X529/H529),"0")</f>
        <v>0.10822510822510822</v>
      </c>
      <c r="BP529" s="64">
        <f>IFERROR(1/J529*(Y529/H529),"0")</f>
        <v>0.11363636363636365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86</v>
      </c>
      <c r="Q530" s="634"/>
      <c r="R530" s="634"/>
      <c r="S530" s="634"/>
      <c r="T530" s="634"/>
      <c r="U530" s="634"/>
      <c r="V530" s="635"/>
      <c r="W530" s="37" t="s">
        <v>87</v>
      </c>
      <c r="X530" s="617">
        <f>IFERROR(X528/H528,"0")+IFERROR(X529/H529,"0")</f>
        <v>35.714285714285708</v>
      </c>
      <c r="Y530" s="617">
        <f>IFERROR(Y528/H528,"0")+IFERROR(Y529/H529,"0")</f>
        <v>37</v>
      </c>
      <c r="Z530" s="617">
        <f>IFERROR(IF(Z528="",0,Z528),"0")+IFERROR(IF(Z529="",0,Z529),"0")</f>
        <v>0.33374000000000004</v>
      </c>
      <c r="AA530" s="618"/>
      <c r="AB530" s="618"/>
      <c r="AC530" s="618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86</v>
      </c>
      <c r="Q531" s="634"/>
      <c r="R531" s="634"/>
      <c r="S531" s="634"/>
      <c r="T531" s="634"/>
      <c r="U531" s="634"/>
      <c r="V531" s="635"/>
      <c r="W531" s="37" t="s">
        <v>69</v>
      </c>
      <c r="X531" s="617">
        <f>IFERROR(SUM(X528:X529),"0")</f>
        <v>150</v>
      </c>
      <c r="Y531" s="617">
        <f>IFERROR(SUM(Y528:Y529),"0")</f>
        <v>155.4</v>
      </c>
      <c r="Z531" s="37"/>
      <c r="AA531" s="618"/>
      <c r="AB531" s="618"/>
      <c r="AC531" s="618"/>
    </row>
    <row r="532" spans="1:68" ht="14.25" customHeight="1" x14ac:dyDescent="0.25">
      <c r="A532" s="639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customHeight="1" x14ac:dyDescent="0.25">
      <c r="A533" s="54" t="s">
        <v>820</v>
      </c>
      <c r="B533" s="54" t="s">
        <v>821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99</v>
      </c>
      <c r="L533" s="32"/>
      <c r="M533" s="33" t="s">
        <v>132</v>
      </c>
      <c r="N533" s="33"/>
      <c r="O533" s="32">
        <v>45</v>
      </c>
      <c r="P533" s="831" t="s">
        <v>822</v>
      </c>
      <c r="Q533" s="622"/>
      <c r="R533" s="622"/>
      <c r="S533" s="622"/>
      <c r="T533" s="623"/>
      <c r="U533" s="34"/>
      <c r="V533" s="34"/>
      <c r="W533" s="35" t="s">
        <v>69</v>
      </c>
      <c r="X533" s="615">
        <v>15</v>
      </c>
      <c r="Y533" s="616">
        <f>IFERROR(IF(X533="",0,CEILING((X533/$H533),1)*$H533),"")</f>
        <v>18</v>
      </c>
      <c r="Z533" s="36">
        <f>IFERROR(IF(Y533=0,"",ROUNDUP(Y533/H533,0)*0.01898),"")</f>
        <v>3.7960000000000001E-2</v>
      </c>
      <c r="AA533" s="56"/>
      <c r="AB533" s="57"/>
      <c r="AC533" s="589" t="s">
        <v>823</v>
      </c>
      <c r="AG533" s="64"/>
      <c r="AJ533" s="68"/>
      <c r="AK533" s="68">
        <v>0</v>
      </c>
      <c r="BB533" s="590" t="s">
        <v>1</v>
      </c>
      <c r="BM533" s="64">
        <f>IFERROR(X533*I533/H533,"0")</f>
        <v>15.865</v>
      </c>
      <c r="BN533" s="64">
        <f>IFERROR(Y533*I533/H533,"0")</f>
        <v>19.038</v>
      </c>
      <c r="BO533" s="64">
        <f>IFERROR(1/J533*(X533/H533),"0")</f>
        <v>2.6041666666666668E-2</v>
      </c>
      <c r="BP533" s="64">
        <f>IFERROR(1/J533*(Y533/H533),"0")</f>
        <v>3.125E-2</v>
      </c>
    </row>
    <row r="534" spans="1:68" ht="27" customHeight="1" x14ac:dyDescent="0.25">
      <c r="A534" s="54" t="s">
        <v>820</v>
      </c>
      <c r="B534" s="54" t="s">
        <v>824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99</v>
      </c>
      <c r="L534" s="32"/>
      <c r="M534" s="33" t="s">
        <v>106</v>
      </c>
      <c r="N534" s="33"/>
      <c r="O534" s="32">
        <v>45</v>
      </c>
      <c r="P534" s="971" t="s">
        <v>822</v>
      </c>
      <c r="Q534" s="622"/>
      <c r="R534" s="622"/>
      <c r="S534" s="622"/>
      <c r="T534" s="623"/>
      <c r="U534" s="34"/>
      <c r="V534" s="34"/>
      <c r="W534" s="35" t="s">
        <v>69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823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86</v>
      </c>
      <c r="Q535" s="634"/>
      <c r="R535" s="634"/>
      <c r="S535" s="634"/>
      <c r="T535" s="634"/>
      <c r="U535" s="634"/>
      <c r="V535" s="635"/>
      <c r="W535" s="37" t="s">
        <v>87</v>
      </c>
      <c r="X535" s="617">
        <f>IFERROR(X533/H533,"0")+IFERROR(X534/H534,"0")</f>
        <v>1.6666666666666667</v>
      </c>
      <c r="Y535" s="617">
        <f>IFERROR(Y533/H533,"0")+IFERROR(Y534/H534,"0")</f>
        <v>2</v>
      </c>
      <c r="Z535" s="617">
        <f>IFERROR(IF(Z533="",0,Z533),"0")+IFERROR(IF(Z534="",0,Z534),"0")</f>
        <v>3.7960000000000001E-2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86</v>
      </c>
      <c r="Q536" s="634"/>
      <c r="R536" s="634"/>
      <c r="S536" s="634"/>
      <c r="T536" s="634"/>
      <c r="U536" s="634"/>
      <c r="V536" s="635"/>
      <c r="W536" s="37" t="s">
        <v>69</v>
      </c>
      <c r="X536" s="617">
        <f>IFERROR(SUM(X533:X534),"0")</f>
        <v>15</v>
      </c>
      <c r="Y536" s="617">
        <f>IFERROR(SUM(Y533:Y534),"0")</f>
        <v>18</v>
      </c>
      <c r="Z536" s="37"/>
      <c r="AA536" s="618"/>
      <c r="AB536" s="618"/>
      <c r="AC536" s="618"/>
    </row>
    <row r="537" spans="1:68" ht="14.25" customHeight="1" x14ac:dyDescent="0.25">
      <c r="A537" s="639" t="s">
        <v>174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customHeight="1" x14ac:dyDescent="0.25">
      <c r="A538" s="54" t="s">
        <v>825</v>
      </c>
      <c r="B538" s="54" t="s">
        <v>826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99</v>
      </c>
      <c r="L538" s="32"/>
      <c r="M538" s="33" t="s">
        <v>106</v>
      </c>
      <c r="N538" s="33"/>
      <c r="O538" s="32">
        <v>40</v>
      </c>
      <c r="P538" s="820" t="s">
        <v>827</v>
      </c>
      <c r="Q538" s="622"/>
      <c r="R538" s="622"/>
      <c r="S538" s="622"/>
      <c r="T538" s="623"/>
      <c r="U538" s="34"/>
      <c r="V538" s="34"/>
      <c r="W538" s="35" t="s">
        <v>69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828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825</v>
      </c>
      <c r="B539" s="54" t="s">
        <v>829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99</v>
      </c>
      <c r="L539" s="32"/>
      <c r="M539" s="33" t="s">
        <v>132</v>
      </c>
      <c r="N539" s="33"/>
      <c r="O539" s="32">
        <v>40</v>
      </c>
      <c r="P539" s="701" t="s">
        <v>830</v>
      </c>
      <c r="Q539" s="622"/>
      <c r="R539" s="622"/>
      <c r="S539" s="622"/>
      <c r="T539" s="623"/>
      <c r="U539" s="34"/>
      <c r="V539" s="34"/>
      <c r="W539" s="35" t="s">
        <v>69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828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831</v>
      </c>
      <c r="B540" s="54" t="s">
        <v>832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99</v>
      </c>
      <c r="L540" s="32"/>
      <c r="M540" s="33" t="s">
        <v>106</v>
      </c>
      <c r="N540" s="33"/>
      <c r="O540" s="32">
        <v>40</v>
      </c>
      <c r="P540" s="826" t="s">
        <v>833</v>
      </c>
      <c r="Q540" s="622"/>
      <c r="R540" s="622"/>
      <c r="S540" s="622"/>
      <c r="T540" s="623"/>
      <c r="U540" s="34"/>
      <c r="V540" s="34"/>
      <c r="W540" s="35" t="s">
        <v>69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834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831</v>
      </c>
      <c r="B541" s="54" t="s">
        <v>835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99</v>
      </c>
      <c r="L541" s="32"/>
      <c r="M541" s="33" t="s">
        <v>132</v>
      </c>
      <c r="N541" s="33"/>
      <c r="O541" s="32">
        <v>40</v>
      </c>
      <c r="P541" s="864" t="s">
        <v>836</v>
      </c>
      <c r="Q541" s="622"/>
      <c r="R541" s="622"/>
      <c r="S541" s="622"/>
      <c r="T541" s="623"/>
      <c r="U541" s="34"/>
      <c r="V541" s="34"/>
      <c r="W541" s="35" t="s">
        <v>69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834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86</v>
      </c>
      <c r="Q542" s="634"/>
      <c r="R542" s="634"/>
      <c r="S542" s="634"/>
      <c r="T542" s="634"/>
      <c r="U542" s="634"/>
      <c r="V542" s="635"/>
      <c r="W542" s="37" t="s">
        <v>87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86</v>
      </c>
      <c r="Q543" s="634"/>
      <c r="R543" s="634"/>
      <c r="S543" s="634"/>
      <c r="T543" s="634"/>
      <c r="U543" s="634"/>
      <c r="V543" s="635"/>
      <c r="W543" s="37" t="s">
        <v>69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customHeight="1" x14ac:dyDescent="0.25">
      <c r="A544" s="636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customHeight="1" x14ac:dyDescent="0.25">
      <c r="A545" s="639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customHeight="1" x14ac:dyDescent="0.25">
      <c r="A546" s="54" t="s">
        <v>838</v>
      </c>
      <c r="B546" s="54" t="s">
        <v>839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99</v>
      </c>
      <c r="L546" s="32"/>
      <c r="M546" s="33" t="s">
        <v>100</v>
      </c>
      <c r="N546" s="33"/>
      <c r="O546" s="32">
        <v>55</v>
      </c>
      <c r="P546" s="737" t="s">
        <v>840</v>
      </c>
      <c r="Q546" s="622"/>
      <c r="R546" s="622"/>
      <c r="S546" s="622"/>
      <c r="T546" s="623"/>
      <c r="U546" s="34"/>
      <c r="V546" s="34"/>
      <c r="W546" s="35" t="s">
        <v>69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841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86</v>
      </c>
      <c r="Q547" s="634"/>
      <c r="R547" s="634"/>
      <c r="S547" s="634"/>
      <c r="T547" s="634"/>
      <c r="U547" s="634"/>
      <c r="V547" s="635"/>
      <c r="W547" s="37" t="s">
        <v>87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86</v>
      </c>
      <c r="Q548" s="634"/>
      <c r="R548" s="634"/>
      <c r="S548" s="634"/>
      <c r="T548" s="634"/>
      <c r="U548" s="634"/>
      <c r="V548" s="635"/>
      <c r="W548" s="37" t="s">
        <v>69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customHeight="1" x14ac:dyDescent="0.25">
      <c r="A549" s="639" t="s">
        <v>137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customHeight="1" x14ac:dyDescent="0.25">
      <c r="A550" s="54" t="s">
        <v>842</v>
      </c>
      <c r="B550" s="54" t="s">
        <v>843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99</v>
      </c>
      <c r="L550" s="32"/>
      <c r="M550" s="33" t="s">
        <v>100</v>
      </c>
      <c r="N550" s="33"/>
      <c r="O550" s="32">
        <v>50</v>
      </c>
      <c r="P550" s="690" t="s">
        <v>844</v>
      </c>
      <c r="Q550" s="622"/>
      <c r="R550" s="622"/>
      <c r="S550" s="622"/>
      <c r="T550" s="623"/>
      <c r="U550" s="34"/>
      <c r="V550" s="34"/>
      <c r="W550" s="35" t="s">
        <v>69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845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86</v>
      </c>
      <c r="Q551" s="634"/>
      <c r="R551" s="634"/>
      <c r="S551" s="634"/>
      <c r="T551" s="634"/>
      <c r="U551" s="634"/>
      <c r="V551" s="635"/>
      <c r="W551" s="37" t="s">
        <v>87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86</v>
      </c>
      <c r="Q552" s="634"/>
      <c r="R552" s="634"/>
      <c r="S552" s="634"/>
      <c r="T552" s="634"/>
      <c r="U552" s="634"/>
      <c r="V552" s="635"/>
      <c r="W552" s="37" t="s">
        <v>69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customHeight="1" x14ac:dyDescent="0.25">
      <c r="A553" s="639" t="s">
        <v>148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customHeight="1" x14ac:dyDescent="0.25">
      <c r="A554" s="54" t="s">
        <v>846</v>
      </c>
      <c r="B554" s="54" t="s">
        <v>847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104</v>
      </c>
      <c r="L554" s="32"/>
      <c r="M554" s="33" t="s">
        <v>68</v>
      </c>
      <c r="N554" s="33"/>
      <c r="O554" s="32">
        <v>40</v>
      </c>
      <c r="P554" s="862" t="s">
        <v>848</v>
      </c>
      <c r="Q554" s="622"/>
      <c r="R554" s="622"/>
      <c r="S554" s="622"/>
      <c r="T554" s="623"/>
      <c r="U554" s="34"/>
      <c r="V554" s="34"/>
      <c r="W554" s="35" t="s">
        <v>69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849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86</v>
      </c>
      <c r="Q555" s="634"/>
      <c r="R555" s="634"/>
      <c r="S555" s="634"/>
      <c r="T555" s="634"/>
      <c r="U555" s="634"/>
      <c r="V555" s="635"/>
      <c r="W555" s="37" t="s">
        <v>87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86</v>
      </c>
      <c r="Q556" s="634"/>
      <c r="R556" s="634"/>
      <c r="S556" s="634"/>
      <c r="T556" s="634"/>
      <c r="U556" s="634"/>
      <c r="V556" s="635"/>
      <c r="W556" s="37" t="s">
        <v>69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850</v>
      </c>
      <c r="Q557" s="641"/>
      <c r="R557" s="641"/>
      <c r="S557" s="641"/>
      <c r="T557" s="641"/>
      <c r="U557" s="641"/>
      <c r="V557" s="642"/>
      <c r="W557" s="37" t="s">
        <v>69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3249.2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3351.1400000000003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851</v>
      </c>
      <c r="Q558" s="641"/>
      <c r="R558" s="641"/>
      <c r="S558" s="641"/>
      <c r="T558" s="641"/>
      <c r="U558" s="641"/>
      <c r="V558" s="642"/>
      <c r="W558" s="37" t="s">
        <v>69</v>
      </c>
      <c r="X558" s="617">
        <f>IFERROR(SUM(BM22:BM554),"0")</f>
        <v>3396.7392192067186</v>
      </c>
      <c r="Y558" s="617">
        <f>IFERROR(SUM(BN22:BN554),"0")</f>
        <v>3503.6500000000005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852</v>
      </c>
      <c r="Q559" s="641"/>
      <c r="R559" s="641"/>
      <c r="S559" s="641"/>
      <c r="T559" s="641"/>
      <c r="U559" s="641"/>
      <c r="V559" s="642"/>
      <c r="W559" s="37" t="s">
        <v>853</v>
      </c>
      <c r="X559" s="38">
        <f>ROUNDUP(SUM(BO22:BO554),0)</f>
        <v>6</v>
      </c>
      <c r="Y559" s="38">
        <f>ROUNDUP(SUM(BP22:BP554),0)</f>
        <v>6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854</v>
      </c>
      <c r="Q560" s="641"/>
      <c r="R560" s="641"/>
      <c r="S560" s="641"/>
      <c r="T560" s="641"/>
      <c r="U560" s="641"/>
      <c r="V560" s="642"/>
      <c r="W560" s="37" t="s">
        <v>69</v>
      </c>
      <c r="X560" s="617">
        <f>GrossWeightTotal+PalletQtyTotal*25</f>
        <v>3546.7392192067186</v>
      </c>
      <c r="Y560" s="617">
        <f>GrossWeightTotalR+PalletQtyTotalR*25</f>
        <v>3653.6500000000005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855</v>
      </c>
      <c r="Q561" s="641"/>
      <c r="R561" s="641"/>
      <c r="S561" s="641"/>
      <c r="T561" s="641"/>
      <c r="U561" s="641"/>
      <c r="V561" s="642"/>
      <c r="W561" s="37" t="s">
        <v>853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362.54012808179465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375</v>
      </c>
      <c r="Z561" s="37"/>
      <c r="AA561" s="618"/>
      <c r="AB561" s="618"/>
      <c r="AC561" s="618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856</v>
      </c>
      <c r="Q562" s="641"/>
      <c r="R562" s="641"/>
      <c r="S562" s="641"/>
      <c r="T562" s="641"/>
      <c r="U562" s="641"/>
      <c r="V562" s="642"/>
      <c r="W562" s="39" t="s">
        <v>857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6.1373899999999999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858</v>
      </c>
      <c r="B564" s="612" t="s">
        <v>63</v>
      </c>
      <c r="C564" s="644" t="s">
        <v>94</v>
      </c>
      <c r="D564" s="645"/>
      <c r="E564" s="645"/>
      <c r="F564" s="645"/>
      <c r="G564" s="645"/>
      <c r="H564" s="646"/>
      <c r="I564" s="644" t="s">
        <v>274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578</v>
      </c>
      <c r="W564" s="646"/>
      <c r="X564" s="644" t="s">
        <v>643</v>
      </c>
      <c r="Y564" s="645"/>
      <c r="Z564" s="645"/>
      <c r="AA564" s="646"/>
      <c r="AB564" s="612" t="s">
        <v>708</v>
      </c>
      <c r="AC564" s="644" t="s">
        <v>785</v>
      </c>
      <c r="AD564" s="646"/>
      <c r="AF564" s="613"/>
    </row>
    <row r="565" spans="1:32" ht="14.25" customHeight="1" thickTop="1" x14ac:dyDescent="0.2">
      <c r="A565" s="972" t="s">
        <v>859</v>
      </c>
      <c r="B565" s="644" t="s">
        <v>63</v>
      </c>
      <c r="C565" s="644" t="s">
        <v>95</v>
      </c>
      <c r="D565" s="644" t="s">
        <v>116</v>
      </c>
      <c r="E565" s="644" t="s">
        <v>181</v>
      </c>
      <c r="F565" s="644" t="s">
        <v>208</v>
      </c>
      <c r="G565" s="644" t="s">
        <v>247</v>
      </c>
      <c r="H565" s="644" t="s">
        <v>94</v>
      </c>
      <c r="I565" s="644" t="s">
        <v>275</v>
      </c>
      <c r="J565" s="644" t="s">
        <v>319</v>
      </c>
      <c r="K565" s="644" t="s">
        <v>380</v>
      </c>
      <c r="L565" s="644" t="s">
        <v>426</v>
      </c>
      <c r="M565" s="644" t="s">
        <v>444</v>
      </c>
      <c r="N565" s="613"/>
      <c r="O565" s="644" t="s">
        <v>457</v>
      </c>
      <c r="P565" s="644" t="s">
        <v>469</v>
      </c>
      <c r="Q565" s="644" t="s">
        <v>476</v>
      </c>
      <c r="R565" s="644" t="s">
        <v>480</v>
      </c>
      <c r="S565" s="644" t="s">
        <v>486</v>
      </c>
      <c r="T565" s="644" t="s">
        <v>491</v>
      </c>
      <c r="U565" s="644" t="s">
        <v>565</v>
      </c>
      <c r="V565" s="644" t="s">
        <v>579</v>
      </c>
      <c r="W565" s="644" t="s">
        <v>613</v>
      </c>
      <c r="X565" s="644" t="s">
        <v>644</v>
      </c>
      <c r="Y565" s="644" t="s">
        <v>676</v>
      </c>
      <c r="Z565" s="644" t="s">
        <v>694</v>
      </c>
      <c r="AA565" s="644" t="s">
        <v>701</v>
      </c>
      <c r="AB565" s="644" t="s">
        <v>708</v>
      </c>
      <c r="AC565" s="644" t="s">
        <v>785</v>
      </c>
      <c r="AD565" s="644" t="s">
        <v>837</v>
      </c>
      <c r="AF565" s="613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613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613"/>
    </row>
    <row r="567" spans="1:32" ht="18" customHeight="1" thickTop="1" thickBot="1" x14ac:dyDescent="0.25">
      <c r="A567" s="40" t="s">
        <v>860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44.400000000000006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357</v>
      </c>
      <c r="E567" s="46">
        <f>IFERROR(Y86*1,"0")+IFERROR(Y87*1,"0")+IFERROR(Y88*1,"0")+IFERROR(Y92*1,"0")+IFERROR(Y93*1,"0")+IFERROR(Y94*1,"0")+IFERROR(Y95*1,"0")+IFERROR(Y96*1,"0")+IFERROR(Y97*1,"0")+IFERROR(Y98*1,"0")+IFERROR(Y99*1,"0")</f>
        <v>36.6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33.450000000000003</v>
      </c>
      <c r="G567" s="46">
        <f>IFERROR(Y133*1,"0")+IFERROR(Y134*1,"0")+IFERROR(Y138*1,"0")+IFERROR(Y139*1,"0")+IFERROR(Y143*1,"0")+IFERROR(Y144*1,"0")</f>
        <v>12.8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9.6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54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1080.45</v>
      </c>
      <c r="U567" s="46">
        <f>IFERROR(Y355*1,"0")+IFERROR(Y359*1,"0")+IFERROR(Y360*1,"0")+IFERROR(Y361*1,"0")</f>
        <v>49.199999999999996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1350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42.24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281.39999999999998</v>
      </c>
      <c r="AD567" s="46">
        <f>IFERROR(Y546*1,"0")+IFERROR(Y550*1,"0")+IFERROR(Y554*1,"0")</f>
        <v>0</v>
      </c>
      <c r="AF567" s="613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52"/>
    </row>
    <row r="3" spans="2:8" x14ac:dyDescent="0.2">
      <c r="B3" s="47" t="s">
        <v>862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863</v>
      </c>
      <c r="D6" s="47" t="s">
        <v>864</v>
      </c>
      <c r="E6" s="47"/>
    </row>
    <row r="8" spans="2:8" x14ac:dyDescent="0.2">
      <c r="B8" s="47" t="s">
        <v>19</v>
      </c>
      <c r="C8" s="47" t="s">
        <v>863</v>
      </c>
      <c r="D8" s="47"/>
      <c r="E8" s="47"/>
    </row>
    <row r="10" spans="2:8" x14ac:dyDescent="0.2">
      <c r="B10" s="47" t="s">
        <v>865</v>
      </c>
      <c r="C10" s="47"/>
      <c r="D10" s="47"/>
      <c r="E10" s="47"/>
    </row>
    <row r="11" spans="2:8" x14ac:dyDescent="0.2">
      <c r="B11" s="47" t="s">
        <v>866</v>
      </c>
      <c r="C11" s="47"/>
      <c r="D11" s="47"/>
      <c r="E11" s="47"/>
    </row>
    <row r="12" spans="2:8" x14ac:dyDescent="0.2">
      <c r="B12" s="47" t="s">
        <v>867</v>
      </c>
      <c r="C12" s="47"/>
      <c r="D12" s="47"/>
      <c r="E12" s="47"/>
    </row>
    <row r="13" spans="2:8" x14ac:dyDescent="0.2">
      <c r="B13" s="47" t="s">
        <v>868</v>
      </c>
      <c r="C13" s="47"/>
      <c r="D13" s="47"/>
      <c r="E13" s="47"/>
    </row>
    <row r="14" spans="2:8" x14ac:dyDescent="0.2">
      <c r="B14" s="47" t="s">
        <v>869</v>
      </c>
      <c r="C14" s="47"/>
      <c r="D14" s="47"/>
      <c r="E14" s="47"/>
    </row>
    <row r="15" spans="2:8" x14ac:dyDescent="0.2">
      <c r="B15" s="47" t="s">
        <v>870</v>
      </c>
      <c r="C15" s="47"/>
      <c r="D15" s="47"/>
      <c r="E15" s="47"/>
    </row>
    <row r="16" spans="2:8" x14ac:dyDescent="0.2">
      <c r="B16" s="47" t="s">
        <v>871</v>
      </c>
      <c r="C16" s="47"/>
      <c r="D16" s="47"/>
      <c r="E16" s="47"/>
    </row>
    <row r="17" spans="2:5" x14ac:dyDescent="0.2">
      <c r="B17" s="47" t="s">
        <v>872</v>
      </c>
      <c r="C17" s="47"/>
      <c r="D17" s="47"/>
      <c r="E17" s="47"/>
    </row>
    <row r="18" spans="2:5" x14ac:dyDescent="0.2">
      <c r="B18" s="47" t="s">
        <v>873</v>
      </c>
      <c r="C18" s="47"/>
      <c r="D18" s="47"/>
      <c r="E18" s="47"/>
    </row>
    <row r="19" spans="2:5" x14ac:dyDescent="0.2">
      <c r="B19" s="47" t="s">
        <v>874</v>
      </c>
      <c r="C19" s="47"/>
      <c r="D19" s="47"/>
      <c r="E19" s="47"/>
    </row>
    <row r="20" spans="2:5" x14ac:dyDescent="0.2">
      <c r="B20" s="47" t="s">
        <v>875</v>
      </c>
      <c r="C20" s="47"/>
      <c r="D20" s="47"/>
      <c r="E20" s="47"/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2025-05-12T09:59:57Z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