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696651-EA99-4E0B-AEFD-BF18938316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Y351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4" i="1" s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N155" i="1"/>
  <c r="BM155" i="1"/>
  <c r="Z155" i="1"/>
  <c r="Y155" i="1"/>
  <c r="BP155" i="1" s="1"/>
  <c r="P155" i="1"/>
  <c r="BO154" i="1"/>
  <c r="BM154" i="1"/>
  <c r="Y154" i="1"/>
  <c r="BP154" i="1" s="1"/>
  <c r="P154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G567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58" i="1" s="1"/>
  <c r="Y22" i="1"/>
  <c r="P22" i="1"/>
  <c r="H10" i="1"/>
  <c r="A9" i="1"/>
  <c r="F10" i="1" s="1"/>
  <c r="D7" i="1"/>
  <c r="Q6" i="1"/>
  <c r="P2" i="1"/>
  <c r="BP175" i="1" l="1"/>
  <c r="BN175" i="1"/>
  <c r="Z175" i="1"/>
  <c r="BP214" i="1"/>
  <c r="BN214" i="1"/>
  <c r="Z214" i="1"/>
  <c r="BP237" i="1"/>
  <c r="BN237" i="1"/>
  <c r="Z237" i="1"/>
  <c r="BP281" i="1"/>
  <c r="BN281" i="1"/>
  <c r="Z281" i="1"/>
  <c r="BP330" i="1"/>
  <c r="BN330" i="1"/>
  <c r="Z330" i="1"/>
  <c r="BP371" i="1"/>
  <c r="BN371" i="1"/>
  <c r="Z371" i="1"/>
  <c r="BP406" i="1"/>
  <c r="BN406" i="1"/>
  <c r="Z406" i="1"/>
  <c r="BP444" i="1"/>
  <c r="BN444" i="1"/>
  <c r="Z444" i="1"/>
  <c r="BP478" i="1"/>
  <c r="BN478" i="1"/>
  <c r="Z478" i="1"/>
  <c r="BP502" i="1"/>
  <c r="BN502" i="1"/>
  <c r="Z502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Z27" i="1"/>
  <c r="BN27" i="1"/>
  <c r="X557" i="1"/>
  <c r="Z52" i="1"/>
  <c r="BN52" i="1"/>
  <c r="Z66" i="1"/>
  <c r="BN66" i="1"/>
  <c r="Y78" i="1"/>
  <c r="Z80" i="1"/>
  <c r="BN80" i="1"/>
  <c r="E567" i="1"/>
  <c r="Z96" i="1"/>
  <c r="BN96" i="1"/>
  <c r="Z111" i="1"/>
  <c r="BN111" i="1"/>
  <c r="Z121" i="1"/>
  <c r="BN121" i="1"/>
  <c r="Z138" i="1"/>
  <c r="BN138" i="1"/>
  <c r="BP202" i="1"/>
  <c r="BN202" i="1"/>
  <c r="Z202" i="1"/>
  <c r="BP226" i="1"/>
  <c r="BN226" i="1"/>
  <c r="Z226" i="1"/>
  <c r="BP264" i="1"/>
  <c r="BN264" i="1"/>
  <c r="Z264" i="1"/>
  <c r="BP316" i="1"/>
  <c r="BN316" i="1"/>
  <c r="Z316" i="1"/>
  <c r="BP350" i="1"/>
  <c r="BN350" i="1"/>
  <c r="Z350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Z397" i="1" s="1"/>
  <c r="BP470" i="1"/>
  <c r="BN470" i="1"/>
  <c r="Z470" i="1"/>
  <c r="BP492" i="1"/>
  <c r="BN492" i="1"/>
  <c r="Z492" i="1"/>
  <c r="Y543" i="1"/>
  <c r="Y542" i="1"/>
  <c r="BP538" i="1"/>
  <c r="BN538" i="1"/>
  <c r="Z538" i="1"/>
  <c r="BP540" i="1"/>
  <c r="BN540" i="1"/>
  <c r="Z540" i="1"/>
  <c r="B567" i="1"/>
  <c r="X559" i="1"/>
  <c r="X560" i="1" s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Y100" i="1"/>
  <c r="Z94" i="1"/>
  <c r="BN94" i="1"/>
  <c r="Z98" i="1"/>
  <c r="BN98" i="1"/>
  <c r="F567" i="1"/>
  <c r="Z107" i="1"/>
  <c r="BN107" i="1"/>
  <c r="Y115" i="1"/>
  <c r="Z113" i="1"/>
  <c r="BN113" i="1"/>
  <c r="Y125" i="1"/>
  <c r="Z119" i="1"/>
  <c r="BN119" i="1"/>
  <c r="Z123" i="1"/>
  <c r="BN123" i="1"/>
  <c r="Y129" i="1"/>
  <c r="Z134" i="1"/>
  <c r="BN134" i="1"/>
  <c r="Y140" i="1"/>
  <c r="Z144" i="1"/>
  <c r="BN144" i="1"/>
  <c r="H567" i="1"/>
  <c r="Y157" i="1"/>
  <c r="BP153" i="1"/>
  <c r="BP173" i="1"/>
  <c r="BN173" i="1"/>
  <c r="Z173" i="1"/>
  <c r="BP198" i="1"/>
  <c r="BN198" i="1"/>
  <c r="Z198" i="1"/>
  <c r="BP208" i="1"/>
  <c r="BN208" i="1"/>
  <c r="Z208" i="1"/>
  <c r="BP220" i="1"/>
  <c r="BN220" i="1"/>
  <c r="Z220" i="1"/>
  <c r="BP235" i="1"/>
  <c r="BN235" i="1"/>
  <c r="Z235" i="1"/>
  <c r="BP262" i="1"/>
  <c r="BN262" i="1"/>
  <c r="Z262" i="1"/>
  <c r="BP279" i="1"/>
  <c r="BN279" i="1"/>
  <c r="Z279" i="1"/>
  <c r="BP314" i="1"/>
  <c r="BN314" i="1"/>
  <c r="Z314" i="1"/>
  <c r="BP328" i="1"/>
  <c r="BN328" i="1"/>
  <c r="Z328" i="1"/>
  <c r="Y161" i="1"/>
  <c r="Y160" i="1"/>
  <c r="BP159" i="1"/>
  <c r="BN159" i="1"/>
  <c r="Z159" i="1"/>
  <c r="Z160" i="1" s="1"/>
  <c r="Y166" i="1"/>
  <c r="BP165" i="1"/>
  <c r="BN165" i="1"/>
  <c r="Z165" i="1"/>
  <c r="Z166" i="1" s="1"/>
  <c r="Y179" i="1"/>
  <c r="BP169" i="1"/>
  <c r="BN169" i="1"/>
  <c r="Z169" i="1"/>
  <c r="BP177" i="1"/>
  <c r="BN177" i="1"/>
  <c r="Z177" i="1"/>
  <c r="BP204" i="1"/>
  <c r="BN204" i="1"/>
  <c r="Z204" i="1"/>
  <c r="BP216" i="1"/>
  <c r="BN216" i="1"/>
  <c r="Z216" i="1"/>
  <c r="BP231" i="1"/>
  <c r="BN231" i="1"/>
  <c r="Z231" i="1"/>
  <c r="BP243" i="1"/>
  <c r="BN243" i="1"/>
  <c r="Z243" i="1"/>
  <c r="BP271" i="1"/>
  <c r="BN271" i="1"/>
  <c r="Z271" i="1"/>
  <c r="P567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Q567" i="1"/>
  <c r="Y296" i="1"/>
  <c r="BP295" i="1"/>
  <c r="BN295" i="1"/>
  <c r="Z295" i="1"/>
  <c r="Z296" i="1" s="1"/>
  <c r="BP300" i="1"/>
  <c r="BN300" i="1"/>
  <c r="Z300" i="1"/>
  <c r="BP320" i="1"/>
  <c r="BN320" i="1"/>
  <c r="Z320" i="1"/>
  <c r="BP336" i="1"/>
  <c r="BN336" i="1"/>
  <c r="Z336" i="1"/>
  <c r="BP342" i="1"/>
  <c r="BN342" i="1"/>
  <c r="Z342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P425" i="1"/>
  <c r="BN425" i="1"/>
  <c r="Z425" i="1"/>
  <c r="BP449" i="1"/>
  <c r="BN449" i="1"/>
  <c r="Z449" i="1"/>
  <c r="BP472" i="1"/>
  <c r="BN472" i="1"/>
  <c r="Z472" i="1"/>
  <c r="BP480" i="1"/>
  <c r="BN480" i="1"/>
  <c r="Z480" i="1"/>
  <c r="BP494" i="1"/>
  <c r="BN494" i="1"/>
  <c r="Z494" i="1"/>
  <c r="BP504" i="1"/>
  <c r="BN504" i="1"/>
  <c r="Z504" i="1"/>
  <c r="BP529" i="1"/>
  <c r="BN529" i="1"/>
  <c r="Z529" i="1"/>
  <c r="Y210" i="1"/>
  <c r="Y222" i="1"/>
  <c r="L567" i="1"/>
  <c r="BP341" i="1"/>
  <c r="BN341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BP442" i="1"/>
  <c r="BN442" i="1"/>
  <c r="Z442" i="1"/>
  <c r="BP468" i="1"/>
  <c r="BN468" i="1"/>
  <c r="Z468" i="1"/>
  <c r="BP476" i="1"/>
  <c r="BN476" i="1"/>
  <c r="Z476" i="1"/>
  <c r="BP486" i="1"/>
  <c r="BN486" i="1"/>
  <c r="Z486" i="1"/>
  <c r="BP490" i="1"/>
  <c r="BN490" i="1"/>
  <c r="Z490" i="1"/>
  <c r="BP498" i="1"/>
  <c r="BN498" i="1"/>
  <c r="Z498" i="1"/>
  <c r="Y531" i="1"/>
  <c r="Y530" i="1"/>
  <c r="BP528" i="1"/>
  <c r="BN528" i="1"/>
  <c r="Z528" i="1"/>
  <c r="Z530" i="1" s="1"/>
  <c r="Y488" i="1"/>
  <c r="Y487" i="1"/>
  <c r="Y510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8" i="1"/>
  <c r="Y185" i="1"/>
  <c r="Y195" i="1"/>
  <c r="Y199" i="1"/>
  <c r="Y211" i="1"/>
  <c r="Y223" i="1"/>
  <c r="Y227" i="1"/>
  <c r="Y240" i="1"/>
  <c r="Y244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Y317" i="1"/>
  <c r="BP321" i="1"/>
  <c r="BN321" i="1"/>
  <c r="Z321" i="1"/>
  <c r="BP329" i="1"/>
  <c r="BN329" i="1"/>
  <c r="Z329" i="1"/>
  <c r="BP337" i="1"/>
  <c r="BN337" i="1"/>
  <c r="Z337" i="1"/>
  <c r="Y339" i="1"/>
  <c r="Z345" i="1"/>
  <c r="BP343" i="1"/>
  <c r="BN343" i="1"/>
  <c r="Z343" i="1"/>
  <c r="Z362" i="1"/>
  <c r="BP360" i="1"/>
  <c r="BN360" i="1"/>
  <c r="Z360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BN143" i="1"/>
  <c r="BP143" i="1"/>
  <c r="Y151" i="1"/>
  <c r="Z154" i="1"/>
  <c r="Z156" i="1" s="1"/>
  <c r="BN154" i="1"/>
  <c r="I567" i="1"/>
  <c r="Y167" i="1"/>
  <c r="Z170" i="1"/>
  <c r="BN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J567" i="1"/>
  <c r="Z193" i="1"/>
  <c r="Z194" i="1" s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67" i="1"/>
  <c r="Z232" i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Y249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BP315" i="1"/>
  <c r="BN315" i="1"/>
  <c r="Z315" i="1"/>
  <c r="Y324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Y346" i="1"/>
  <c r="Y345" i="1"/>
  <c r="BP349" i="1"/>
  <c r="BN349" i="1"/>
  <c r="Z349" i="1"/>
  <c r="Z351" i="1" s="1"/>
  <c r="U567" i="1"/>
  <c r="Y363" i="1"/>
  <c r="Y362" i="1"/>
  <c r="BP368" i="1"/>
  <c r="BN368" i="1"/>
  <c r="Z368" i="1"/>
  <c r="BP372" i="1"/>
  <c r="BN372" i="1"/>
  <c r="Z372" i="1"/>
  <c r="Y379" i="1"/>
  <c r="Y384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567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Z567" i="1"/>
  <c r="Y451" i="1"/>
  <c r="Z487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374" i="1" l="1"/>
  <c r="Z145" i="1"/>
  <c r="Z542" i="1"/>
  <c r="Z499" i="1"/>
  <c r="Z274" i="1"/>
  <c r="Z222" i="1"/>
  <c r="Z210" i="1"/>
  <c r="Z184" i="1"/>
  <c r="Z178" i="1"/>
  <c r="Z124" i="1"/>
  <c r="Z108" i="1"/>
  <c r="Z77" i="1"/>
  <c r="Z239" i="1"/>
  <c r="Z62" i="1"/>
  <c r="Z41" i="1"/>
  <c r="Z324" i="1"/>
  <c r="Y558" i="1"/>
  <c r="Z481" i="1"/>
  <c r="Z427" i="1"/>
  <c r="Z525" i="1"/>
  <c r="Z535" i="1"/>
  <c r="Z332" i="1"/>
  <c r="Z317" i="1"/>
  <c r="Z100" i="1"/>
  <c r="Z89" i="1"/>
  <c r="Z68" i="1"/>
  <c r="Z55" i="1"/>
  <c r="Y557" i="1"/>
  <c r="Y559" i="1"/>
  <c r="Z28" i="1"/>
  <c r="Z445" i="1"/>
  <c r="Y561" i="1"/>
  <c r="Z562" i="1" l="1"/>
  <c r="Y560" i="1"/>
</calcChain>
</file>

<file path=xl/sharedStrings.xml><?xml version="1.0" encoding="utf-8"?>
<sst xmlns="http://schemas.openxmlformats.org/spreadsheetml/2006/main" count="2498" uniqueCount="877">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</sst>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58"/>
      <c r="P5" s="24" t="s">
        <v>10</v>
      </c>
      <c r="Q5" s="890">
        <v>45791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Среда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20</v>
      </c>
      <c r="Q8" s="771">
        <v>0.5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21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10"/>
      <c r="R10" s="811"/>
      <c r="U10" s="24" t="s">
        <v>23</v>
      </c>
      <c r="V10" s="673" t="s">
        <v>24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53"/>
      <c r="R11" s="754"/>
      <c r="U11" s="24" t="s">
        <v>27</v>
      </c>
      <c r="V11" s="897" t="s">
        <v>28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30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32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35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66"/>
      <c r="BD17" s="65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61</v>
      </c>
      <c r="V18" s="67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70</v>
      </c>
      <c r="Y37" s="616">
        <f>IFERROR(IF(X37="",0,CEILING((X37/$H37),1)*$H37),"")</f>
        <v>75.600000000000009</v>
      </c>
      <c r="Z37" s="36">
        <f>IFERROR(IF(Y37=0,"",ROUNDUP(Y37/H37,0)*0.01898),"")</f>
        <v>0.13286000000000001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72.819444444444429</v>
      </c>
      <c r="BN37" s="64">
        <f>IFERROR(Y37*I37/H37,"0")</f>
        <v>78.64500000000001</v>
      </c>
      <c r="BO37" s="64">
        <f>IFERROR(1/J37*(X37/H37),"0")</f>
        <v>0.10127314814814814</v>
      </c>
      <c r="BP37" s="64">
        <f>IFERROR(1/J37*(Y37/H37),"0")</f>
        <v>0.109375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24</v>
      </c>
      <c r="Y38" s="616">
        <f>IFERROR(IF(X38="",0,CEILING((X38/$H38),1)*$H38),"")</f>
        <v>24</v>
      </c>
      <c r="Z38" s="36">
        <f>IFERROR(IF(Y38=0,"",ROUNDUP(Y38/H38,0)*0.00902),"")</f>
        <v>5.4120000000000001E-2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25.259999999999998</v>
      </c>
      <c r="BN38" s="64">
        <f>IFERROR(Y38*I38/H38,"0")</f>
        <v>25.259999999999998</v>
      </c>
      <c r="BO38" s="64">
        <f>IFERROR(1/J38*(X38/H38),"0")</f>
        <v>4.5454545454545456E-2</v>
      </c>
      <c r="BP38" s="64">
        <f>IFERROR(1/J38*(Y38/H38),"0")</f>
        <v>4.5454545454545456E-2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37" t="s">
        <v>87</v>
      </c>
      <c r="X41" s="617">
        <f>IFERROR(X37/H37,"0")+IFERROR(X38/H38,"0")+IFERROR(X39/H39,"0")+IFERROR(X40/H40,"0")</f>
        <v>12.481481481481481</v>
      </c>
      <c r="Y41" s="617">
        <f>IFERROR(Y37/H37,"0")+IFERROR(Y38/H38,"0")+IFERROR(Y39/H39,"0")+IFERROR(Y40/H40,"0")</f>
        <v>13</v>
      </c>
      <c r="Z41" s="617">
        <f>IFERROR(IF(Z37="",0,Z37),"0")+IFERROR(IF(Z38="",0,Z38),"0")+IFERROR(IF(Z39="",0,Z39),"0")+IFERROR(IF(Z40="",0,Z40),"0")</f>
        <v>0.18698000000000001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37" t="s">
        <v>69</v>
      </c>
      <c r="X42" s="617">
        <f>IFERROR(SUM(X37:X40),"0")</f>
        <v>94</v>
      </c>
      <c r="Y42" s="617">
        <f>IFERROR(SUM(Y37:Y40),"0")</f>
        <v>99.600000000000009</v>
      </c>
      <c r="Z42" s="37"/>
      <c r="AA42" s="618"/>
      <c r="AB42" s="618"/>
      <c r="AC42" s="618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870</v>
      </c>
      <c r="Y50" s="616">
        <f t="shared" si="6"/>
        <v>874.80000000000007</v>
      </c>
      <c r="Z50" s="36">
        <f>IFERROR(IF(Y50=0,"",ROUNDUP(Y50/H50,0)*0.01898),"")</f>
        <v>1.53738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905.04166666666652</v>
      </c>
      <c r="BN50" s="64">
        <f t="shared" si="8"/>
        <v>910.03499999999997</v>
      </c>
      <c r="BO50" s="64">
        <f t="shared" si="9"/>
        <v>1.2586805555555556</v>
      </c>
      <c r="BP50" s="64">
        <f t="shared" si="10"/>
        <v>1.265625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229.5</v>
      </c>
      <c r="Y54" s="616">
        <f t="shared" si="6"/>
        <v>229.5</v>
      </c>
      <c r="Z54" s="36">
        <f>IFERROR(IF(Y54=0,"",ROUNDUP(Y54/H54,0)*0.00902),"")</f>
        <v>0.46001999999999998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240.20999999999998</v>
      </c>
      <c r="BN54" s="64">
        <f t="shared" si="8"/>
        <v>240.20999999999998</v>
      </c>
      <c r="BO54" s="64">
        <f t="shared" si="9"/>
        <v>0.38636363636363635</v>
      </c>
      <c r="BP54" s="64">
        <f t="shared" si="10"/>
        <v>0.38636363636363635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37" t="s">
        <v>87</v>
      </c>
      <c r="X55" s="617">
        <f>IFERROR(X49/H49,"0")+IFERROR(X50/H50,"0")+IFERROR(X51/H51,"0")+IFERROR(X52/H52,"0")+IFERROR(X53/H53,"0")+IFERROR(X54/H54,"0")</f>
        <v>131.55555555555554</v>
      </c>
      <c r="Y55" s="617">
        <f>IFERROR(Y49/H49,"0")+IFERROR(Y50/H50,"0")+IFERROR(Y51/H51,"0")+IFERROR(Y52/H52,"0")+IFERROR(Y53/H53,"0")+IFERROR(Y54/H54,"0")</f>
        <v>132</v>
      </c>
      <c r="Z55" s="617">
        <f>IFERROR(IF(Z49="",0,Z49),"0")+IFERROR(IF(Z50="",0,Z50),"0")+IFERROR(IF(Z51="",0,Z51),"0")+IFERROR(IF(Z52="",0,Z52),"0")+IFERROR(IF(Z53="",0,Z53),"0")+IFERROR(IF(Z54="",0,Z54),"0")</f>
        <v>1.9973999999999998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37" t="s">
        <v>69</v>
      </c>
      <c r="X56" s="617">
        <f>IFERROR(SUM(X49:X54),"0")</f>
        <v>1099.5</v>
      </c>
      <c r="Y56" s="617">
        <f>IFERROR(SUM(Y49:Y54),"0")</f>
        <v>1104.3000000000002</v>
      </c>
      <c r="Z56" s="37"/>
      <c r="AA56" s="618"/>
      <c r="AB56" s="618"/>
      <c r="AC56" s="618"/>
    </row>
    <row r="57" spans="1:68" ht="14.25" hidden="1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430</v>
      </c>
      <c r="Y58" s="616">
        <f>IFERROR(IF(X58="",0,CEILING((X58/$H58),1)*$H58),"")</f>
        <v>432</v>
      </c>
      <c r="Z58" s="36">
        <f>IFERROR(IF(Y58=0,"",ROUNDUP(Y58/H58,0)*0.01898),"")</f>
        <v>0.75919999999999999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447.31944444444446</v>
      </c>
      <c r="BN58" s="64">
        <f>IFERROR(Y58*I58/H58,"0")</f>
        <v>449.39999999999992</v>
      </c>
      <c r="BO58" s="64">
        <f>IFERROR(1/J58*(X58/H58),"0")</f>
        <v>0.6221064814814814</v>
      </c>
      <c r="BP58" s="64">
        <f>IFERROR(1/J58*(Y58/H58),"0")</f>
        <v>0.625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93.600000000000009</v>
      </c>
      <c r="Y61" s="616">
        <f>IFERROR(IF(X61="",0,CEILING((X61/$H61),1)*$H61),"")</f>
        <v>94.5</v>
      </c>
      <c r="Z61" s="36">
        <f>IFERROR(IF(Y61=0,"",ROUNDUP(Y61/H61,0)*0.00651),"")</f>
        <v>0.22785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99.84</v>
      </c>
      <c r="BN61" s="64">
        <f>IFERROR(Y61*I61/H61,"0")</f>
        <v>100.79999999999998</v>
      </c>
      <c r="BO61" s="64">
        <f>IFERROR(1/J61*(X61/H61),"0")</f>
        <v>0.19047619047619047</v>
      </c>
      <c r="BP61" s="64">
        <f>IFERROR(1/J61*(Y61/H61),"0")</f>
        <v>0.19230769230769232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37" t="s">
        <v>87</v>
      </c>
      <c r="X62" s="617">
        <f>IFERROR(X58/H58,"0")+IFERROR(X59/H59,"0")+IFERROR(X60/H60,"0")+IFERROR(X61/H61,"0")</f>
        <v>74.481481481481467</v>
      </c>
      <c r="Y62" s="617">
        <f>IFERROR(Y58/H58,"0")+IFERROR(Y59/H59,"0")+IFERROR(Y60/H60,"0")+IFERROR(Y61/H61,"0")</f>
        <v>75</v>
      </c>
      <c r="Z62" s="617">
        <f>IFERROR(IF(Z58="",0,Z58),"0")+IFERROR(IF(Z59="",0,Z59),"0")+IFERROR(IF(Z60="",0,Z60),"0")+IFERROR(IF(Z61="",0,Z61),"0")</f>
        <v>0.98704999999999998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37" t="s">
        <v>69</v>
      </c>
      <c r="X63" s="617">
        <f>IFERROR(SUM(X58:X61),"0")</f>
        <v>523.6</v>
      </c>
      <c r="Y63" s="617">
        <f>IFERROR(SUM(Y58:Y61),"0")</f>
        <v>526.5</v>
      </c>
      <c r="Z63" s="37"/>
      <c r="AA63" s="618"/>
      <c r="AB63" s="618"/>
      <c r="AC63" s="618"/>
    </row>
    <row r="64" spans="1:68" ht="14.25" hidden="1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20</v>
      </c>
      <c r="Y73" s="616">
        <f t="shared" si="11"/>
        <v>25.200000000000003</v>
      </c>
      <c r="Z73" s="36">
        <f>IFERROR(IF(Y73=0,"",ROUNDUP(Y73/H73,0)*0.01898),"")</f>
        <v>5.6940000000000004E-2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21.207142857142856</v>
      </c>
      <c r="BN73" s="64">
        <f t="shared" si="13"/>
        <v>26.721000000000004</v>
      </c>
      <c r="BO73" s="64">
        <f t="shared" si="14"/>
        <v>3.7202380952380952E-2</v>
      </c>
      <c r="BP73" s="64">
        <f t="shared" si="15"/>
        <v>4.6875E-2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37" t="s">
        <v>87</v>
      </c>
      <c r="X77" s="617">
        <f>IFERROR(X71/H71,"0")+IFERROR(X72/H72,"0")+IFERROR(X73/H73,"0")+IFERROR(X74/H74,"0")+IFERROR(X75/H75,"0")+IFERROR(X76/H76,"0")</f>
        <v>2.3809523809523809</v>
      </c>
      <c r="Y77" s="617">
        <f>IFERROR(Y71/H71,"0")+IFERROR(Y72/H72,"0")+IFERROR(Y73/H73,"0")+IFERROR(Y74/H74,"0")+IFERROR(Y75/H75,"0")+IFERROR(Y76/H76,"0")</f>
        <v>3</v>
      </c>
      <c r="Z77" s="617">
        <f>IFERROR(IF(Z71="",0,Z71),"0")+IFERROR(IF(Z72="",0,Z72),"0")+IFERROR(IF(Z73="",0,Z73),"0")+IFERROR(IF(Z74="",0,Z74),"0")+IFERROR(IF(Z75="",0,Z75),"0")+IFERROR(IF(Z76="",0,Z76),"0")</f>
        <v>5.6940000000000004E-2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37" t="s">
        <v>69</v>
      </c>
      <c r="X78" s="617">
        <f>IFERROR(SUM(X71:X76),"0")</f>
        <v>20</v>
      </c>
      <c r="Y78" s="617">
        <f>IFERROR(SUM(Y71:Y76),"0")</f>
        <v>25.200000000000003</v>
      </c>
      <c r="Z78" s="37"/>
      <c r="AA78" s="618"/>
      <c r="AB78" s="618"/>
      <c r="AC78" s="618"/>
    </row>
    <row r="79" spans="1:68" ht="14.25" hidden="1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37" t="s">
        <v>87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37" t="s">
        <v>69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70</v>
      </c>
      <c r="Y86" s="616">
        <f>IFERROR(IF(X86="",0,CEILING((X86/$H86),1)*$H86),"")</f>
        <v>75.600000000000009</v>
      </c>
      <c r="Z86" s="36">
        <f>IFERROR(IF(Y86=0,"",ROUNDUP(Y86/H86,0)*0.01898),"")</f>
        <v>0.13286000000000001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72.819444444444429</v>
      </c>
      <c r="BN86" s="64">
        <f>IFERROR(Y86*I86/H86,"0")</f>
        <v>78.64500000000001</v>
      </c>
      <c r="BO86" s="64">
        <f>IFERROR(1/J86*(X86/H86),"0")</f>
        <v>0.10127314814814814</v>
      </c>
      <c r="BP86" s="64">
        <f>IFERROR(1/J86*(Y86/H86),"0")</f>
        <v>0.109375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108</v>
      </c>
      <c r="Y88" s="616">
        <f>IFERROR(IF(X88="",0,CEILING((X88/$H88),1)*$H88),"")</f>
        <v>108</v>
      </c>
      <c r="Z88" s="36">
        <f>IFERROR(IF(Y88=0,"",ROUNDUP(Y88/H88,0)*0.00902),"")</f>
        <v>0.21648000000000001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113.04</v>
      </c>
      <c r="BN88" s="64">
        <f>IFERROR(Y88*I88/H88,"0")</f>
        <v>113.04</v>
      </c>
      <c r="BO88" s="64">
        <f>IFERROR(1/J88*(X88/H88),"0")</f>
        <v>0.18181818181818182</v>
      </c>
      <c r="BP88" s="64">
        <f>IFERROR(1/J88*(Y88/H88),"0")</f>
        <v>0.18181818181818182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37" t="s">
        <v>87</v>
      </c>
      <c r="X89" s="617">
        <f>IFERROR(X86/H86,"0")+IFERROR(X87/H87,"0")+IFERROR(X88/H88,"0")</f>
        <v>30.481481481481481</v>
      </c>
      <c r="Y89" s="617">
        <f>IFERROR(Y86/H86,"0")+IFERROR(Y87/H87,"0")+IFERROR(Y88/H88,"0")</f>
        <v>31</v>
      </c>
      <c r="Z89" s="617">
        <f>IFERROR(IF(Z86="",0,Z86),"0")+IFERROR(IF(Z87="",0,Z87),"0")+IFERROR(IF(Z88="",0,Z88),"0")</f>
        <v>0.34933999999999998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37" t="s">
        <v>69</v>
      </c>
      <c r="X90" s="617">
        <f>IFERROR(SUM(X86:X88),"0")</f>
        <v>178</v>
      </c>
      <c r="Y90" s="617">
        <f>IFERROR(SUM(Y86:Y88),"0")</f>
        <v>183.60000000000002</v>
      </c>
      <c r="Z90" s="37"/>
      <c r="AA90" s="618"/>
      <c r="AB90" s="618"/>
      <c r="AC90" s="618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190</v>
      </c>
      <c r="B92" s="54" t="s">
        <v>191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100</v>
      </c>
      <c r="Y92" s="616">
        <f t="shared" ref="Y92:Y99" si="16">IFERROR(IF(X92="",0,CEILING((X92/$H92),1)*$H92),"")</f>
        <v>100.80000000000001</v>
      </c>
      <c r="Z92" s="36">
        <f>IFERROR(IF(Y92=0,"",ROUNDUP(Y92/H92,0)*0.01898),"")</f>
        <v>0.22776000000000002</v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hidden="1" customHeight="1" x14ac:dyDescent="0.25">
      <c r="A93" s="54" t="s">
        <v>190</v>
      </c>
      <c r="B93" s="54" t="s">
        <v>193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132</v>
      </c>
      <c r="N93" s="33"/>
      <c r="O93" s="32">
        <v>45</v>
      </c>
      <c r="P93" s="888" t="s">
        <v>194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106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16.2</v>
      </c>
      <c r="Y96" s="616">
        <f t="shared" si="16"/>
        <v>16.200000000000003</v>
      </c>
      <c r="Z96" s="36">
        <f>IFERROR(IF(Y96=0,"",ROUNDUP(Y96/H96,0)*0.00651),"")</f>
        <v>3.9059999999999997E-2</v>
      </c>
      <c r="AA96" s="56"/>
      <c r="AB96" s="57"/>
      <c r="AC96" s="149" t="s">
        <v>201</v>
      </c>
      <c r="AG96" s="64"/>
      <c r="AJ96" s="68"/>
      <c r="AK96" s="68">
        <v>0</v>
      </c>
      <c r="BB96" s="150" t="s">
        <v>1</v>
      </c>
      <c r="BM96" s="64">
        <f t="shared" si="17"/>
        <v>17.711999999999996</v>
      </c>
      <c r="BN96" s="64">
        <f t="shared" si="18"/>
        <v>17.712000000000003</v>
      </c>
      <c r="BO96" s="64">
        <f t="shared" si="19"/>
        <v>3.2967032967032968E-2</v>
      </c>
      <c r="BP96" s="64">
        <f t="shared" si="20"/>
        <v>3.2967032967032975E-2</v>
      </c>
    </row>
    <row r="97" spans="1:68" ht="27" hidden="1" customHeight="1" x14ac:dyDescent="0.25">
      <c r="A97" s="54" t="s">
        <v>199</v>
      </c>
      <c r="B97" s="54" t="s">
        <v>202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132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17.904761904761905</v>
      </c>
      <c r="Y100" s="617">
        <f>IFERROR(Y92/H92,"0")+IFERROR(Y93/H93,"0")+IFERROR(Y94/H94,"0")+IFERROR(Y95/H95,"0")+IFERROR(Y96/H96,"0")+IFERROR(Y97/H97,"0")+IFERROR(Y98/H98,"0")+IFERROR(Y99/H99,"0")</f>
        <v>18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0.26682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37" t="s">
        <v>69</v>
      </c>
      <c r="X101" s="617">
        <f>IFERROR(SUM(X92:X99),"0")</f>
        <v>116.2</v>
      </c>
      <c r="Y101" s="617">
        <f>IFERROR(SUM(Y92:Y99),"0")</f>
        <v>117.00000000000001</v>
      </c>
      <c r="Z101" s="37"/>
      <c r="AA101" s="618"/>
      <c r="AB101" s="618"/>
      <c r="AC101" s="618"/>
    </row>
    <row r="102" spans="1:68" ht="16.5" hidden="1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15</v>
      </c>
      <c r="Y105" s="616">
        <f>IFERROR(IF(X105="",0,CEILING((X105/$H105),1)*$H105),"")</f>
        <v>15</v>
      </c>
      <c r="Z105" s="36">
        <f>IFERROR(IF(Y105=0,"",ROUNDUP(Y105/H105,0)*0.00902),"")</f>
        <v>3.6080000000000001E-2</v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15.84</v>
      </c>
      <c r="BN105" s="64">
        <f>IFERROR(Y105*I105/H105,"0")</f>
        <v>15.84</v>
      </c>
      <c r="BO105" s="64">
        <f>IFERROR(1/J105*(X105/H105),"0")</f>
        <v>3.0303030303030304E-2</v>
      </c>
      <c r="BP105" s="64">
        <f>IFERROR(1/J105*(Y105/H105),"0")</f>
        <v>3.0303030303030304E-2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37" t="s">
        <v>87</v>
      </c>
      <c r="X108" s="617">
        <f>IFERROR(X104/H104,"0")+IFERROR(X105/H105,"0")+IFERROR(X106/H106,"0")+IFERROR(X107/H107,"0")</f>
        <v>4</v>
      </c>
      <c r="Y108" s="617">
        <f>IFERROR(Y104/H104,"0")+IFERROR(Y105/H105,"0")+IFERROR(Y106/H106,"0")+IFERROR(Y107/H107,"0")</f>
        <v>4</v>
      </c>
      <c r="Z108" s="617">
        <f>IFERROR(IF(Z104="",0,Z104),"0")+IFERROR(IF(Z105="",0,Z105),"0")+IFERROR(IF(Z106="",0,Z106),"0")+IFERROR(IF(Z107="",0,Z107),"0")</f>
        <v>3.6080000000000001E-2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37" t="s">
        <v>69</v>
      </c>
      <c r="X109" s="617">
        <f>IFERROR(SUM(X104:X107),"0")</f>
        <v>15</v>
      </c>
      <c r="Y109" s="617">
        <f>IFERROR(SUM(Y104:Y107),"0")</f>
        <v>15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hidden="1" customHeight="1" x14ac:dyDescent="0.25">
      <c r="A117" s="54" t="s">
        <v>225</v>
      </c>
      <c r="B117" s="54" t="s">
        <v>226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132</v>
      </c>
      <c r="N118" s="33"/>
      <c r="O118" s="32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30</v>
      </c>
      <c r="Y119" s="616">
        <f t="shared" si="21"/>
        <v>33.6</v>
      </c>
      <c r="Z119" s="36">
        <f>IFERROR(IF(Y119=0,"",ROUNDUP(Y119/H119,0)*0.01898),"")</f>
        <v>7.5920000000000001E-2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31.832142857142856</v>
      </c>
      <c r="BN119" s="64">
        <f t="shared" si="23"/>
        <v>35.652000000000001</v>
      </c>
      <c r="BO119" s="64">
        <f t="shared" si="24"/>
        <v>5.5803571428571425E-2</v>
      </c>
      <c r="BP119" s="64">
        <f t="shared" si="25"/>
        <v>6.25E-2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20.7</v>
      </c>
      <c r="Y121" s="616">
        <f t="shared" si="21"/>
        <v>21.6</v>
      </c>
      <c r="Z121" s="36">
        <f>IFERROR(IF(Y121=0,"",ROUNDUP(Y121/H121,0)*0.00651),"")</f>
        <v>5.2080000000000001E-2</v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22.631999999999998</v>
      </c>
      <c r="BN121" s="64">
        <f t="shared" si="23"/>
        <v>23.616</v>
      </c>
      <c r="BO121" s="64">
        <f t="shared" si="24"/>
        <v>4.2124542124542128E-2</v>
      </c>
      <c r="BP121" s="64">
        <f t="shared" si="25"/>
        <v>4.3956043956043959E-2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37" t="s">
        <v>87</v>
      </c>
      <c r="X124" s="617">
        <f>IFERROR(X117/H117,"0")+IFERROR(X118/H118,"0")+IFERROR(X119/H119,"0")+IFERROR(X120/H120,"0")+IFERROR(X121/H121,"0")+IFERROR(X122/H122,"0")+IFERROR(X123/H123,"0")</f>
        <v>11.238095238095237</v>
      </c>
      <c r="Y124" s="617">
        <f>IFERROR(Y117/H117,"0")+IFERROR(Y118/H118,"0")+IFERROR(Y119/H119,"0")+IFERROR(Y120/H120,"0")+IFERROR(Y121/H121,"0")+IFERROR(Y122/H122,"0")+IFERROR(Y123/H123,"0")</f>
        <v>12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0.128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37" t="s">
        <v>69</v>
      </c>
      <c r="X125" s="617">
        <f>IFERROR(SUM(X117:X123),"0")</f>
        <v>50.7</v>
      </c>
      <c r="Y125" s="617">
        <f>IFERROR(SUM(Y117:Y123),"0")</f>
        <v>55.2</v>
      </c>
      <c r="Z125" s="37"/>
      <c r="AA125" s="618"/>
      <c r="AB125" s="618"/>
      <c r="AC125" s="618"/>
    </row>
    <row r="126" spans="1:68" ht="14.25" hidden="1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37" t="s">
        <v>87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37" t="s">
        <v>69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248</v>
      </c>
      <c r="B133" s="54" t="s">
        <v>249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14.4</v>
      </c>
      <c r="Y134" s="616">
        <f>IFERROR(IF(X134="",0,CEILING((X134/$H134),1)*$H134),"")</f>
        <v>16</v>
      </c>
      <c r="Z134" s="36">
        <f>IFERROR(IF(Y134=0,"",ROUNDUP(Y134/H134,0)*0.00651),"")</f>
        <v>3.2550000000000003E-2</v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15.209999999999999</v>
      </c>
      <c r="BN134" s="64">
        <f>IFERROR(Y134*I134/H134,"0")</f>
        <v>16.899999999999999</v>
      </c>
      <c r="BO134" s="64">
        <f>IFERROR(1/J134*(X134/H134),"0")</f>
        <v>2.4725274725274728E-2</v>
      </c>
      <c r="BP134" s="64">
        <f>IFERROR(1/J134*(Y134/H134),"0")</f>
        <v>2.7472527472527476E-2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37" t="s">
        <v>87</v>
      </c>
      <c r="X135" s="617">
        <f>IFERROR(X133/H133,"0")+IFERROR(X134/H134,"0")</f>
        <v>4.5</v>
      </c>
      <c r="Y135" s="617">
        <f>IFERROR(Y133/H133,"0")+IFERROR(Y134/H134,"0")</f>
        <v>5</v>
      </c>
      <c r="Z135" s="617">
        <f>IFERROR(IF(Z133="",0,Z133),"0")+IFERROR(IF(Z134="",0,Z134),"0")</f>
        <v>3.2550000000000003E-2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37" t="s">
        <v>69</v>
      </c>
      <c r="X136" s="617">
        <f>IFERROR(SUM(X133:X134),"0")</f>
        <v>14.4</v>
      </c>
      <c r="Y136" s="617">
        <f>IFERROR(SUM(Y133:Y134),"0")</f>
        <v>16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37" t="s">
        <v>87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37" t="s">
        <v>69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37" t="s">
        <v>87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37" t="s">
        <v>69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45</v>
      </c>
      <c r="Y153" s="616">
        <f>IFERROR(IF(X153="",0,CEILING((X153/$H153),1)*$H153),"")</f>
        <v>45</v>
      </c>
      <c r="Z153" s="36">
        <f>IFERROR(IF(Y153=0,"",ROUNDUP(Y153/H153,0)*0.01898),"")</f>
        <v>9.4899999999999998E-2</v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47.925000000000004</v>
      </c>
      <c r="BN153" s="64">
        <f>IFERROR(Y153*I153/H153,"0")</f>
        <v>47.925000000000004</v>
      </c>
      <c r="BO153" s="64">
        <f>IFERROR(1/J153*(X153/H153),"0")</f>
        <v>7.8125E-2</v>
      </c>
      <c r="BP153" s="64">
        <f>IFERROR(1/J153*(Y153/H153),"0")</f>
        <v>7.8125E-2</v>
      </c>
    </row>
    <row r="154" spans="1:68" ht="16.5" hidden="1" customHeight="1" x14ac:dyDescent="0.25">
      <c r="A154" s="54" t="s">
        <v>265</v>
      </c>
      <c r="B154" s="54" t="s">
        <v>266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20</v>
      </c>
      <c r="Y155" s="616">
        <f>IFERROR(IF(X155="",0,CEILING((X155/$H155),1)*$H155),"")</f>
        <v>27</v>
      </c>
      <c r="Z155" s="36">
        <f>IFERROR(IF(Y155=0,"",ROUNDUP(Y155/H155,0)*0.01898),"")</f>
        <v>5.6940000000000004E-2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21.3</v>
      </c>
      <c r="BN155" s="64">
        <f>IFERROR(Y155*I155/H155,"0")</f>
        <v>28.755000000000003</v>
      </c>
      <c r="BO155" s="64">
        <f>IFERROR(1/J155*(X155/H155),"0")</f>
        <v>3.4722222222222224E-2</v>
      </c>
      <c r="BP155" s="64">
        <f>IFERROR(1/J155*(Y155/H155),"0")</f>
        <v>4.6875E-2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37" t="s">
        <v>87</v>
      </c>
      <c r="X156" s="617">
        <f>IFERROR(X153/H153,"0")+IFERROR(X154/H154,"0")+IFERROR(X155/H155,"0")</f>
        <v>7.2222222222222223</v>
      </c>
      <c r="Y156" s="617">
        <f>IFERROR(Y153/H153,"0")+IFERROR(Y154/H154,"0")+IFERROR(Y155/H155,"0")</f>
        <v>8</v>
      </c>
      <c r="Z156" s="617">
        <f>IFERROR(IF(Z153="",0,Z153),"0")+IFERROR(IF(Z154="",0,Z154),"0")+IFERROR(IF(Z155="",0,Z155),"0")</f>
        <v>0.15184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37" t="s">
        <v>69</v>
      </c>
      <c r="X157" s="617">
        <f>IFERROR(SUM(X153:X155),"0")</f>
        <v>65</v>
      </c>
      <c r="Y157" s="617">
        <f>IFERROR(SUM(Y153:Y155),"0")</f>
        <v>72</v>
      </c>
      <c r="Z157" s="37"/>
      <c r="AA157" s="618"/>
      <c r="AB157" s="618"/>
      <c r="AC157" s="618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15</v>
      </c>
      <c r="Y169" s="616">
        <f t="shared" ref="Y169:Y177" si="26">IFERROR(IF(X169="",0,CEILING((X169/$H169),1)*$H169),"")</f>
        <v>16.8</v>
      </c>
      <c r="Z169" s="36">
        <f>IFERROR(IF(Y169=0,"",ROUNDUP(Y169/H169,0)*0.00902),"")</f>
        <v>3.6080000000000001E-2</v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15.964285714285714</v>
      </c>
      <c r="BN169" s="64">
        <f t="shared" ref="BN169:BN177" si="28">IFERROR(Y169*I169/H169,"0")</f>
        <v>17.88</v>
      </c>
      <c r="BO169" s="64">
        <f t="shared" ref="BO169:BO177" si="29">IFERROR(1/J169*(X169/H169),"0")</f>
        <v>2.7056277056277056E-2</v>
      </c>
      <c r="BP169" s="64">
        <f t="shared" ref="BP169:BP177" si="30">IFERROR(1/J169*(Y169/H169),"0")</f>
        <v>3.0303030303030304E-2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2.1</v>
      </c>
      <c r="Y172" s="616">
        <f t="shared" si="26"/>
        <v>2.1</v>
      </c>
      <c r="Z172" s="36">
        <f>IFERROR(IF(Y172=0,"",ROUNDUP(Y172/H172,0)*0.00502),"")</f>
        <v>5.0200000000000002E-3</v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2.23</v>
      </c>
      <c r="BN172" s="64">
        <f t="shared" si="28"/>
        <v>2.23</v>
      </c>
      <c r="BO172" s="64">
        <f t="shared" si="29"/>
        <v>4.2735042735042739E-3</v>
      </c>
      <c r="BP172" s="64">
        <f t="shared" si="30"/>
        <v>4.2735042735042739E-3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4.5714285714285712</v>
      </c>
      <c r="Y178" s="617">
        <f>IFERROR(Y169/H169,"0")+IFERROR(Y170/H170,"0")+IFERROR(Y171/H171,"0")+IFERROR(Y172/H172,"0")+IFERROR(Y173/H173,"0")+IFERROR(Y174/H174,"0")+IFERROR(Y175/H175,"0")+IFERROR(Y176/H176,"0")+IFERROR(Y177/H177,"0")</f>
        <v>5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4.1099999999999998E-2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37" t="s">
        <v>69</v>
      </c>
      <c r="X179" s="617">
        <f>IFERROR(SUM(X169:X177),"0")</f>
        <v>17.100000000000001</v>
      </c>
      <c r="Y179" s="617">
        <f>IFERROR(SUM(Y169:Y177),"0")</f>
        <v>18.900000000000002</v>
      </c>
      <c r="Z179" s="37"/>
      <c r="AA179" s="618"/>
      <c r="AB179" s="618"/>
      <c r="AC179" s="618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302</v>
      </c>
      <c r="B181" s="54" t="s">
        <v>303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60</v>
      </c>
      <c r="P181" s="942" t="s">
        <v>306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68" t="s">
        <v>310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311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90</v>
      </c>
      <c r="P183" s="916" t="s">
        <v>314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311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316</v>
      </c>
      <c r="B187" s="54" t="s">
        <v>317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657" t="s">
        <v>318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311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320</v>
      </c>
      <c r="B192" s="54" t="s">
        <v>321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322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323</v>
      </c>
      <c r="B193" s="54" t="s">
        <v>324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322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325</v>
      </c>
      <c r="B197" s="54" t="s">
        <v>326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327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328</v>
      </c>
      <c r="B198" s="54" t="s">
        <v>329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327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330</v>
      </c>
      <c r="B202" s="54" t="s">
        <v>331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50</v>
      </c>
      <c r="Y202" s="616">
        <f t="shared" ref="Y202:Y209" si="31">IFERROR(IF(X202="",0,CEILING((X202/$H202),1)*$H202),"")</f>
        <v>54</v>
      </c>
      <c r="Z202" s="36">
        <f>IFERROR(IF(Y202=0,"",ROUNDUP(Y202/H202,0)*0.00902),"")</f>
        <v>9.0200000000000002E-2</v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51.944444444444443</v>
      </c>
      <c r="BN202" s="64">
        <f t="shared" ref="BN202:BN209" si="33">IFERROR(Y202*I202/H202,"0")</f>
        <v>56.099999999999994</v>
      </c>
      <c r="BO202" s="64">
        <f t="shared" ref="BO202:BO209" si="34">IFERROR(1/J202*(X202/H202),"0")</f>
        <v>7.0145903479236812E-2</v>
      </c>
      <c r="BP202" s="64">
        <f t="shared" ref="BP202:BP209" si="35">IFERROR(1/J202*(Y202/H202),"0")</f>
        <v>7.575757575757576E-2</v>
      </c>
    </row>
    <row r="203" spans="1:68" ht="27" customHeight="1" x14ac:dyDescent="0.25">
      <c r="A203" s="54" t="s">
        <v>333</v>
      </c>
      <c r="B203" s="54" t="s">
        <v>334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25</v>
      </c>
      <c r="Y203" s="616">
        <f t="shared" si="31"/>
        <v>27</v>
      </c>
      <c r="Z203" s="36">
        <f>IFERROR(IF(Y203=0,"",ROUNDUP(Y203/H203,0)*0.00902),"")</f>
        <v>4.5100000000000001E-2</v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25.972222222222221</v>
      </c>
      <c r="BN203" s="64">
        <f t="shared" si="33"/>
        <v>28.049999999999997</v>
      </c>
      <c r="BO203" s="64">
        <f t="shared" si="34"/>
        <v>3.5072951739618406E-2</v>
      </c>
      <c r="BP203" s="64">
        <f t="shared" si="35"/>
        <v>3.787878787878788E-2</v>
      </c>
    </row>
    <row r="204" spans="1:68" ht="27" customHeight="1" x14ac:dyDescent="0.25">
      <c r="A204" s="54" t="s">
        <v>336</v>
      </c>
      <c r="B204" s="54" t="s">
        <v>337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30</v>
      </c>
      <c r="Y204" s="616">
        <f t="shared" si="31"/>
        <v>32.400000000000006</v>
      </c>
      <c r="Z204" s="36">
        <f>IFERROR(IF(Y204=0,"",ROUNDUP(Y204/H204,0)*0.00902),"")</f>
        <v>5.4120000000000001E-2</v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31.166666666666668</v>
      </c>
      <c r="BN204" s="64">
        <f t="shared" si="33"/>
        <v>33.660000000000004</v>
      </c>
      <c r="BO204" s="64">
        <f t="shared" si="34"/>
        <v>4.208754208754209E-2</v>
      </c>
      <c r="BP204" s="64">
        <f t="shared" si="35"/>
        <v>4.5454545454545463E-2</v>
      </c>
    </row>
    <row r="205" spans="1:68" ht="27" customHeight="1" x14ac:dyDescent="0.25">
      <c r="A205" s="54" t="s">
        <v>339</v>
      </c>
      <c r="B205" s="54" t="s">
        <v>340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30</v>
      </c>
      <c r="Y205" s="616">
        <f t="shared" si="31"/>
        <v>32.400000000000006</v>
      </c>
      <c r="Z205" s="36">
        <f>IFERROR(IF(Y205=0,"",ROUNDUP(Y205/H205,0)*0.00902),"")</f>
        <v>5.4120000000000001E-2</v>
      </c>
      <c r="AA205" s="56"/>
      <c r="AB205" s="57"/>
      <c r="AC205" s="253" t="s">
        <v>341</v>
      </c>
      <c r="AG205" s="64"/>
      <c r="AJ205" s="68"/>
      <c r="AK205" s="68">
        <v>0</v>
      </c>
      <c r="BB205" s="254" t="s">
        <v>1</v>
      </c>
      <c r="BM205" s="64">
        <f t="shared" si="32"/>
        <v>31.166666666666668</v>
      </c>
      <c r="BN205" s="64">
        <f t="shared" si="33"/>
        <v>33.660000000000004</v>
      </c>
      <c r="BO205" s="64">
        <f t="shared" si="34"/>
        <v>4.208754208754209E-2</v>
      </c>
      <c r="BP205" s="64">
        <f t="shared" si="35"/>
        <v>4.5454545454545463E-2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332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335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341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25</v>
      </c>
      <c r="Y210" s="617">
        <f>IFERROR(Y202/H202,"0")+IFERROR(Y203/H203,"0")+IFERROR(Y204/H204,"0")+IFERROR(Y205/H205,"0")+IFERROR(Y206/H206,"0")+IFERROR(Y207/H207,"0")+IFERROR(Y208/H208,"0")+IFERROR(Y209/H209,"0")</f>
        <v>27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0.24354000000000001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37" t="s">
        <v>69</v>
      </c>
      <c r="X211" s="617">
        <f>IFERROR(SUM(X202:X209),"0")</f>
        <v>135</v>
      </c>
      <c r="Y211" s="617">
        <f>IFERROR(SUM(Y202:Y209),"0")</f>
        <v>145.80000000000001</v>
      </c>
      <c r="Z211" s="37"/>
      <c r="AA211" s="618"/>
      <c r="AB211" s="618"/>
      <c r="AC211" s="618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350</v>
      </c>
      <c r="B213" s="54" t="s">
        <v>351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356</v>
      </c>
      <c r="B215" s="54" t="s">
        <v>357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358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359</v>
      </c>
      <c r="B216" s="54" t="s">
        <v>360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8</v>
      </c>
      <c r="Y216" s="616">
        <f t="shared" si="36"/>
        <v>9.6</v>
      </c>
      <c r="Z216" s="36">
        <f t="shared" ref="Z216:Z221" si="41">IFERROR(IF(Y216=0,"",ROUNDUP(Y216/H216,0)*0.00651),"")</f>
        <v>2.6040000000000001E-2</v>
      </c>
      <c r="AA216" s="56"/>
      <c r="AB216" s="57"/>
      <c r="AC216" s="269" t="s">
        <v>352</v>
      </c>
      <c r="AG216" s="64"/>
      <c r="AJ216" s="68"/>
      <c r="AK216" s="68">
        <v>0</v>
      </c>
      <c r="BB216" s="270" t="s">
        <v>1</v>
      </c>
      <c r="BM216" s="64">
        <f t="shared" si="37"/>
        <v>8.9</v>
      </c>
      <c r="BN216" s="64">
        <f t="shared" si="38"/>
        <v>10.68</v>
      </c>
      <c r="BO216" s="64">
        <f t="shared" si="39"/>
        <v>1.8315018315018316E-2</v>
      </c>
      <c r="BP216" s="64">
        <f t="shared" si="40"/>
        <v>2.197802197802198E-2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363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364</v>
      </c>
      <c r="B218" s="54" t="s">
        <v>365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16.2</v>
      </c>
      <c r="Y218" s="616">
        <f t="shared" si="36"/>
        <v>16.8</v>
      </c>
      <c r="Z218" s="36">
        <f t="shared" si="41"/>
        <v>4.5569999999999999E-2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17.901000000000003</v>
      </c>
      <c r="BN218" s="64">
        <f t="shared" si="38"/>
        <v>18.564000000000004</v>
      </c>
      <c r="BO218" s="64">
        <f t="shared" si="39"/>
        <v>3.7087912087912088E-2</v>
      </c>
      <c r="BP218" s="64">
        <f t="shared" si="40"/>
        <v>3.8461538461538471E-2</v>
      </c>
    </row>
    <row r="219" spans="1:68" ht="27" customHeight="1" x14ac:dyDescent="0.25">
      <c r="A219" s="54" t="s">
        <v>366</v>
      </c>
      <c r="B219" s="54" t="s">
        <v>367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13.5</v>
      </c>
      <c r="Y219" s="616">
        <f t="shared" si="36"/>
        <v>14.399999999999999</v>
      </c>
      <c r="Z219" s="36">
        <f t="shared" si="41"/>
        <v>3.9059999999999997E-2</v>
      </c>
      <c r="AA219" s="56"/>
      <c r="AB219" s="57"/>
      <c r="AC219" s="275" t="s">
        <v>358</v>
      </c>
      <c r="AG219" s="64"/>
      <c r="AJ219" s="68"/>
      <c r="AK219" s="68">
        <v>0</v>
      </c>
      <c r="BB219" s="276" t="s">
        <v>1</v>
      </c>
      <c r="BM219" s="64">
        <f t="shared" si="37"/>
        <v>14.9175</v>
      </c>
      <c r="BN219" s="64">
        <f t="shared" si="38"/>
        <v>15.912000000000001</v>
      </c>
      <c r="BO219" s="64">
        <f t="shared" si="39"/>
        <v>3.0906593406593408E-2</v>
      </c>
      <c r="BP219" s="64">
        <f t="shared" si="40"/>
        <v>3.2967032967032968E-2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370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371</v>
      </c>
      <c r="B221" s="54" t="s">
        <v>372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8</v>
      </c>
      <c r="Y221" s="616">
        <f t="shared" si="36"/>
        <v>9.6</v>
      </c>
      <c r="Z221" s="36">
        <f t="shared" si="41"/>
        <v>2.6040000000000001E-2</v>
      </c>
      <c r="AA221" s="56"/>
      <c r="AB221" s="57"/>
      <c r="AC221" s="279" t="s">
        <v>373</v>
      </c>
      <c r="AG221" s="64"/>
      <c r="AJ221" s="68"/>
      <c r="AK221" s="68">
        <v>0</v>
      </c>
      <c r="BB221" s="280" t="s">
        <v>1</v>
      </c>
      <c r="BM221" s="64">
        <f t="shared" si="37"/>
        <v>8.86</v>
      </c>
      <c r="BN221" s="64">
        <f t="shared" si="38"/>
        <v>10.632</v>
      </c>
      <c r="BO221" s="64">
        <f t="shared" si="39"/>
        <v>1.8315018315018316E-2</v>
      </c>
      <c r="BP221" s="64">
        <f t="shared" si="40"/>
        <v>2.197802197802198E-2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19.041666666666668</v>
      </c>
      <c r="Y222" s="617">
        <f>IFERROR(Y213/H213,"0")+IFERROR(Y214/H214,"0")+IFERROR(Y215/H215,"0")+IFERROR(Y216/H216,"0")+IFERROR(Y217/H217,"0")+IFERROR(Y218/H218,"0")+IFERROR(Y219/H219,"0")+IFERROR(Y220/H220,"0")+IFERROR(Y221/H221,"0")</f>
        <v>21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0.13671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37" t="s">
        <v>69</v>
      </c>
      <c r="X223" s="617">
        <f>IFERROR(SUM(X213:X221),"0")</f>
        <v>45.7</v>
      </c>
      <c r="Y223" s="617">
        <f>IFERROR(SUM(Y213:Y221),"0")</f>
        <v>50.4</v>
      </c>
      <c r="Z223" s="37"/>
      <c r="AA223" s="618"/>
      <c r="AB223" s="618"/>
      <c r="AC223" s="618"/>
    </row>
    <row r="224" spans="1:68" ht="14.25" hidden="1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374</v>
      </c>
      <c r="B225" s="54" t="s">
        <v>375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376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379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37" t="s">
        <v>87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37" t="s">
        <v>69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381</v>
      </c>
      <c r="B231" s="54" t="s">
        <v>382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383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381</v>
      </c>
      <c r="B232" s="54" t="s">
        <v>384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385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387</v>
      </c>
      <c r="B233" s="54" t="s">
        <v>388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390</v>
      </c>
      <c r="B234" s="54" t="s">
        <v>391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99</v>
      </c>
      <c r="L234" s="32"/>
      <c r="M234" s="33" t="s">
        <v>385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386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390</v>
      </c>
      <c r="B235" s="54" t="s">
        <v>392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393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394</v>
      </c>
      <c r="B236" s="54" t="s">
        <v>395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383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389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398</v>
      </c>
      <c r="B238" s="54" t="s">
        <v>399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37" t="s">
        <v>69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400</v>
      </c>
      <c r="B242" s="54" t="s">
        <v>401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402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400</v>
      </c>
      <c r="B243" s="54" t="s">
        <v>403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402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405</v>
      </c>
      <c r="B247" s="54" t="s">
        <v>406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00" t="s">
        <v>407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37" t="s">
        <v>87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37" t="s">
        <v>69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410</v>
      </c>
      <c r="B251" s="54" t="s">
        <v>411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56" t="s">
        <v>412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82" t="s">
        <v>416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417</v>
      </c>
      <c r="B253" s="54" t="s">
        <v>418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35" t="s">
        <v>419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420</v>
      </c>
      <c r="B254" s="54" t="s">
        <v>421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55" t="s">
        <v>422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423</v>
      </c>
      <c r="B255" s="54" t="s">
        <v>424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38" t="s">
        <v>425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427</v>
      </c>
      <c r="B260" s="54" t="s">
        <v>428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429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430</v>
      </c>
      <c r="B261" s="54" t="s">
        <v>431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385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432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430</v>
      </c>
      <c r="B262" s="54" t="s">
        <v>433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230</v>
      </c>
      <c r="Y262" s="616">
        <f t="shared" si="47"/>
        <v>237.60000000000002</v>
      </c>
      <c r="Z262" s="36">
        <f>IFERROR(IF(Y262=0,"",ROUNDUP(Y262/H262,0)*0.01898),"")</f>
        <v>0.41755999999999999</v>
      </c>
      <c r="AA262" s="56"/>
      <c r="AB262" s="57"/>
      <c r="AC262" s="321" t="s">
        <v>434</v>
      </c>
      <c r="AG262" s="64"/>
      <c r="AJ262" s="68"/>
      <c r="AK262" s="68">
        <v>0</v>
      </c>
      <c r="BB262" s="322" t="s">
        <v>1</v>
      </c>
      <c r="BM262" s="64">
        <f t="shared" si="48"/>
        <v>239.26388888888886</v>
      </c>
      <c r="BN262" s="64">
        <f t="shared" si="49"/>
        <v>247.17</v>
      </c>
      <c r="BO262" s="64">
        <f t="shared" si="50"/>
        <v>0.33275462962962959</v>
      </c>
      <c r="BP262" s="64">
        <f t="shared" si="51"/>
        <v>0.34375</v>
      </c>
    </row>
    <row r="263" spans="1:68" ht="37.5" customHeight="1" x14ac:dyDescent="0.25">
      <c r="A263" s="54" t="s">
        <v>435</v>
      </c>
      <c r="B263" s="54" t="s">
        <v>436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20</v>
      </c>
      <c r="Y263" s="616">
        <f t="shared" si="47"/>
        <v>21.6</v>
      </c>
      <c r="Z263" s="36">
        <f>IFERROR(IF(Y263=0,"",ROUNDUP(Y263/H263,0)*0.01898),"")</f>
        <v>3.7960000000000001E-2</v>
      </c>
      <c r="AA263" s="56"/>
      <c r="AB263" s="57"/>
      <c r="AC263" s="323" t="s">
        <v>437</v>
      </c>
      <c r="AG263" s="64"/>
      <c r="AJ263" s="68"/>
      <c r="AK263" s="68">
        <v>0</v>
      </c>
      <c r="BB263" s="324" t="s">
        <v>1</v>
      </c>
      <c r="BM263" s="64">
        <f t="shared" si="48"/>
        <v>20.805555555555554</v>
      </c>
      <c r="BN263" s="64">
        <f t="shared" si="49"/>
        <v>22.47</v>
      </c>
      <c r="BO263" s="64">
        <f t="shared" si="50"/>
        <v>2.8935185185185182E-2</v>
      </c>
      <c r="BP263" s="64">
        <f t="shared" si="51"/>
        <v>3.125E-2</v>
      </c>
    </row>
    <row r="264" spans="1:68" ht="27" customHeight="1" x14ac:dyDescent="0.25">
      <c r="A264" s="54" t="s">
        <v>438</v>
      </c>
      <c r="B264" s="54" t="s">
        <v>439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5</v>
      </c>
      <c r="Y264" s="616">
        <f t="shared" si="47"/>
        <v>8</v>
      </c>
      <c r="Z264" s="36">
        <f>IFERROR(IF(Y264=0,"",ROUNDUP(Y264/H264,0)*0.00902),"")</f>
        <v>1.804E-2</v>
      </c>
      <c r="AA264" s="56"/>
      <c r="AB264" s="57"/>
      <c r="AC264" s="325" t="s">
        <v>440</v>
      </c>
      <c r="AG264" s="64"/>
      <c r="AJ264" s="68"/>
      <c r="AK264" s="68">
        <v>0</v>
      </c>
      <c r="BB264" s="326" t="s">
        <v>1</v>
      </c>
      <c r="BM264" s="64">
        <f t="shared" si="48"/>
        <v>5.2625000000000002</v>
      </c>
      <c r="BN264" s="64">
        <f t="shared" si="49"/>
        <v>8.42</v>
      </c>
      <c r="BO264" s="64">
        <f t="shared" si="50"/>
        <v>9.46969696969697E-3</v>
      </c>
      <c r="BP264" s="64">
        <f t="shared" si="51"/>
        <v>1.5151515151515152E-2</v>
      </c>
    </row>
    <row r="265" spans="1:68" ht="27" customHeight="1" x14ac:dyDescent="0.25">
      <c r="A265" s="54" t="s">
        <v>441</v>
      </c>
      <c r="B265" s="54" t="s">
        <v>442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36</v>
      </c>
      <c r="Y265" s="616">
        <f t="shared" si="47"/>
        <v>36</v>
      </c>
      <c r="Z265" s="36">
        <f>IFERROR(IF(Y265=0,"",ROUNDUP(Y265/H265,0)*0.00902),"")</f>
        <v>8.1180000000000002E-2</v>
      </c>
      <c r="AA265" s="56"/>
      <c r="AB265" s="57"/>
      <c r="AC265" s="327" t="s">
        <v>443</v>
      </c>
      <c r="AG265" s="64"/>
      <c r="AJ265" s="68"/>
      <c r="AK265" s="68">
        <v>0</v>
      </c>
      <c r="BB265" s="328" t="s">
        <v>1</v>
      </c>
      <c r="BM265" s="64">
        <f t="shared" si="48"/>
        <v>37.89</v>
      </c>
      <c r="BN265" s="64">
        <f t="shared" si="49"/>
        <v>37.89</v>
      </c>
      <c r="BO265" s="64">
        <f t="shared" si="50"/>
        <v>6.8181818181818177E-2</v>
      </c>
      <c r="BP265" s="64">
        <f t="shared" si="51"/>
        <v>6.8181818181818177E-2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37" t="s">
        <v>87</v>
      </c>
      <c r="X266" s="617">
        <f>IFERROR(X260/H260,"0")+IFERROR(X261/H261,"0")+IFERROR(X262/H262,"0")+IFERROR(X263/H263,"0")+IFERROR(X264/H264,"0")+IFERROR(X265/H265,"0")</f>
        <v>33.398148148148145</v>
      </c>
      <c r="Y266" s="617">
        <f>IFERROR(Y260/H260,"0")+IFERROR(Y261/H261,"0")+IFERROR(Y262/H262,"0")+IFERROR(Y263/H263,"0")+IFERROR(Y264/H264,"0")+IFERROR(Y265/H265,"0")</f>
        <v>35</v>
      </c>
      <c r="Z266" s="617">
        <f>IFERROR(IF(Z260="",0,Z260),"0")+IFERROR(IF(Z261="",0,Z261),"0")+IFERROR(IF(Z262="",0,Z262),"0")+IFERROR(IF(Z263="",0,Z263),"0")+IFERROR(IF(Z264="",0,Z264),"0")+IFERROR(IF(Z265="",0,Z265),"0")</f>
        <v>0.55474000000000001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37" t="s">
        <v>69</v>
      </c>
      <c r="X267" s="617">
        <f>IFERROR(SUM(X260:X265),"0")</f>
        <v>291</v>
      </c>
      <c r="Y267" s="617">
        <f>IFERROR(SUM(Y260:Y265),"0")</f>
        <v>303.20000000000005</v>
      </c>
      <c r="Z267" s="37"/>
      <c r="AA267" s="618"/>
      <c r="AB267" s="618"/>
      <c r="AC267" s="618"/>
    </row>
    <row r="268" spans="1:68" ht="16.5" hidden="1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445</v>
      </c>
      <c r="B270" s="54" t="s">
        <v>446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447</v>
      </c>
      <c r="B271" s="54" t="s">
        <v>448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449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450</v>
      </c>
      <c r="B272" s="54" t="s">
        <v>451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452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453</v>
      </c>
      <c r="B273" s="54" t="s">
        <v>454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30" t="s">
        <v>455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456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458</v>
      </c>
      <c r="B278" s="54" t="s">
        <v>459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460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461</v>
      </c>
      <c r="B279" s="54" t="s">
        <v>462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463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464</v>
      </c>
      <c r="B280" s="54" t="s">
        <v>465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466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467</v>
      </c>
      <c r="B281" s="54" t="s">
        <v>468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460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37" t="s">
        <v>87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37" t="s">
        <v>69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470</v>
      </c>
      <c r="B286" s="54" t="s">
        <v>471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472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473</v>
      </c>
      <c r="B290" s="54" t="s">
        <v>474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475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477</v>
      </c>
      <c r="B295" s="54" t="s">
        <v>478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479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481</v>
      </c>
      <c r="B300" s="54" t="s">
        <v>482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10.5</v>
      </c>
      <c r="Y300" s="616">
        <f>IFERROR(IF(X300="",0,CEILING((X300/$H300),1)*$H300),"")</f>
        <v>10.5</v>
      </c>
      <c r="Z300" s="36">
        <f>IFERROR(IF(Y300=0,"",ROUNDUP(Y300/H300,0)*0.00502),"")</f>
        <v>2.5100000000000001E-2</v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>IFERROR(X300*I300/H300,"0")</f>
        <v>11</v>
      </c>
      <c r="BN300" s="64">
        <f>IFERROR(Y300*I300/H300,"0")</f>
        <v>11</v>
      </c>
      <c r="BO300" s="64">
        <f>IFERROR(1/J300*(X300/H300),"0")</f>
        <v>2.1367521367521368E-2</v>
      </c>
      <c r="BP300" s="64">
        <f>IFERROR(1/J300*(Y300/H300),"0")</f>
        <v>2.1367521367521368E-2</v>
      </c>
    </row>
    <row r="301" spans="1:68" ht="37.5" hidden="1" customHeight="1" x14ac:dyDescent="0.25">
      <c r="A301" s="54" t="s">
        <v>484</v>
      </c>
      <c r="B301" s="54" t="s">
        <v>485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37" t="s">
        <v>87</v>
      </c>
      <c r="X302" s="617">
        <f>IFERROR(X300/H300,"0")+IFERROR(X301/H301,"0")</f>
        <v>5</v>
      </c>
      <c r="Y302" s="617">
        <f>IFERROR(Y300/H300,"0")+IFERROR(Y301/H301,"0")</f>
        <v>5</v>
      </c>
      <c r="Z302" s="617">
        <f>IFERROR(IF(Z300="",0,Z300),"0")+IFERROR(IF(Z301="",0,Z301),"0")</f>
        <v>2.5100000000000001E-2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37" t="s">
        <v>69</v>
      </c>
      <c r="X303" s="617">
        <f>IFERROR(SUM(X300:X301),"0")</f>
        <v>10.5</v>
      </c>
      <c r="Y303" s="617">
        <f>IFERROR(SUM(Y300:Y301),"0")</f>
        <v>10.5</v>
      </c>
      <c r="Z303" s="37"/>
      <c r="AA303" s="618"/>
      <c r="AB303" s="618"/>
      <c r="AC303" s="618"/>
    </row>
    <row r="304" spans="1:68" ht="16.5" hidden="1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487</v>
      </c>
      <c r="B306" s="54" t="s">
        <v>488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489</v>
      </c>
      <c r="AB306" s="57"/>
      <c r="AC306" s="355" t="s">
        <v>490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492</v>
      </c>
      <c r="B311" s="54" t="s">
        <v>493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90</v>
      </c>
      <c r="Y311" s="616">
        <f t="shared" ref="Y311:Y316" si="52">IFERROR(IF(X311="",0,CEILING((X311/$H311),1)*$H311),"")</f>
        <v>97.2</v>
      </c>
      <c r="Z311" s="36">
        <f>IFERROR(IF(Y311=0,"",ROUNDUP(Y311/H311,0)*0.01898),"")</f>
        <v>0.17082</v>
      </c>
      <c r="AA311" s="56"/>
      <c r="AB311" s="57"/>
      <c r="AC311" s="357" t="s">
        <v>494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93.624999999999986</v>
      </c>
      <c r="BN311" s="64">
        <f t="shared" ref="BN311:BN316" si="54">IFERROR(Y311*I311/H311,"0")</f>
        <v>101.11499999999998</v>
      </c>
      <c r="BO311" s="64">
        <f t="shared" ref="BO311:BO316" si="55">IFERROR(1/J311*(X311/H311),"0")</f>
        <v>0.13020833333333331</v>
      </c>
      <c r="BP311" s="64">
        <f t="shared" ref="BP311:BP316" si="56">IFERROR(1/J311*(Y311/H311),"0")</f>
        <v>0.140625</v>
      </c>
    </row>
    <row r="312" spans="1:68" ht="27" hidden="1" customHeight="1" x14ac:dyDescent="0.25">
      <c r="A312" s="54" t="s">
        <v>495</v>
      </c>
      <c r="B312" s="54" t="s">
        <v>496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385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497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495</v>
      </c>
      <c r="B313" s="54" t="s">
        <v>498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900</v>
      </c>
      <c r="Y313" s="616">
        <f t="shared" si="52"/>
        <v>907.2</v>
      </c>
      <c r="Z313" s="36">
        <f>IFERROR(IF(Y313=0,"",ROUNDUP(Y313/H313,0)*0.01898),"")</f>
        <v>1.59432</v>
      </c>
      <c r="AA313" s="56"/>
      <c r="AB313" s="57"/>
      <c r="AC313" s="361" t="s">
        <v>499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936.24999999999989</v>
      </c>
      <c r="BN313" s="64">
        <f t="shared" si="54"/>
        <v>943.7399999999999</v>
      </c>
      <c r="BO313" s="64">
        <f t="shared" si="55"/>
        <v>1.3020833333333333</v>
      </c>
      <c r="BP313" s="64">
        <f t="shared" si="56"/>
        <v>1.3125</v>
      </c>
    </row>
    <row r="314" spans="1:68" ht="37.5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140</v>
      </c>
      <c r="Y314" s="616">
        <f t="shared" si="52"/>
        <v>140.4</v>
      </c>
      <c r="Z314" s="36">
        <f>IFERROR(IF(Y314=0,"",ROUNDUP(Y314/H314,0)*0.01898),"")</f>
        <v>0.24674000000000001</v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145.63888888888886</v>
      </c>
      <c r="BN314" s="64">
        <f t="shared" si="54"/>
        <v>146.05499999999998</v>
      </c>
      <c r="BO314" s="64">
        <f t="shared" si="55"/>
        <v>0.20254629629629628</v>
      </c>
      <c r="BP314" s="64">
        <f t="shared" si="56"/>
        <v>0.203125</v>
      </c>
    </row>
    <row r="315" spans="1:68" ht="27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24</v>
      </c>
      <c r="Y315" s="616">
        <f t="shared" si="52"/>
        <v>24</v>
      </c>
      <c r="Z315" s="36">
        <f>IFERROR(IF(Y315=0,"",ROUNDUP(Y315/H315,0)*0.00902),"")</f>
        <v>5.4120000000000001E-2</v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25.259999999999998</v>
      </c>
      <c r="BN315" s="64">
        <f t="shared" si="54"/>
        <v>25.259999999999998</v>
      </c>
      <c r="BO315" s="64">
        <f t="shared" si="55"/>
        <v>4.5454545454545456E-2</v>
      </c>
      <c r="BP315" s="64">
        <f t="shared" si="56"/>
        <v>4.5454545454545456E-2</v>
      </c>
    </row>
    <row r="316" spans="1:68" ht="27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52</v>
      </c>
      <c r="Y316" s="616">
        <f t="shared" si="52"/>
        <v>52</v>
      </c>
      <c r="Z316" s="36">
        <f>IFERROR(IF(Y316=0,"",ROUNDUP(Y316/H316,0)*0.00902),"")</f>
        <v>0.11726</v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54.73</v>
      </c>
      <c r="BN316" s="64">
        <f t="shared" si="54"/>
        <v>54.73</v>
      </c>
      <c r="BO316" s="64">
        <f t="shared" si="55"/>
        <v>9.8484848484848481E-2</v>
      </c>
      <c r="BP316" s="64">
        <f t="shared" si="56"/>
        <v>9.8484848484848481E-2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37" t="s">
        <v>87</v>
      </c>
      <c r="X317" s="617">
        <f>IFERROR(X311/H311,"0")+IFERROR(X312/H312,"0")+IFERROR(X313/H313,"0")+IFERROR(X314/H314,"0")+IFERROR(X315/H315,"0")+IFERROR(X316/H316,"0")</f>
        <v>123.62962962962962</v>
      </c>
      <c r="Y317" s="617">
        <f>IFERROR(Y311/H311,"0")+IFERROR(Y312/H312,"0")+IFERROR(Y313/H313,"0")+IFERROR(Y314/H314,"0")+IFERROR(Y315/H315,"0")+IFERROR(Y316/H316,"0")</f>
        <v>125</v>
      </c>
      <c r="Z317" s="617">
        <f>IFERROR(IF(Z311="",0,Z311),"0")+IFERROR(IF(Z312="",0,Z312),"0")+IFERROR(IF(Z313="",0,Z313),"0")+IFERROR(IF(Z314="",0,Z314),"0")+IFERROR(IF(Z315="",0,Z315),"0")+IFERROR(IF(Z316="",0,Z316),"0")</f>
        <v>2.1832600000000002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37" t="s">
        <v>69</v>
      </c>
      <c r="X318" s="617">
        <f>IFERROR(SUM(X311:X316),"0")</f>
        <v>1206</v>
      </c>
      <c r="Y318" s="617">
        <f>IFERROR(SUM(Y311:Y316),"0")</f>
        <v>1220.8000000000002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139</v>
      </c>
      <c r="Y320" s="616">
        <f>IFERROR(IF(X320="",0,CEILING((X320/$H320),1)*$H320),"")</f>
        <v>142.80000000000001</v>
      </c>
      <c r="Z320" s="36">
        <f>IFERROR(IF(Y320=0,"",ROUNDUP(Y320/H320,0)*0.00902),"")</f>
        <v>0.30668000000000001</v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147.93571428571425</v>
      </c>
      <c r="BN320" s="64">
        <f>IFERROR(Y320*I320/H320,"0")</f>
        <v>151.97999999999999</v>
      </c>
      <c r="BO320" s="64">
        <f>IFERROR(1/J320*(X320/H320),"0")</f>
        <v>0.25072150072150073</v>
      </c>
      <c r="BP320" s="64">
        <f>IFERROR(1/J320*(Y320/H320),"0")</f>
        <v>0.25757575757575757</v>
      </c>
    </row>
    <row r="321" spans="1:68" ht="27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263</v>
      </c>
      <c r="Y321" s="616">
        <f>IFERROR(IF(X321="",0,CEILING((X321/$H321),1)*$H321),"")</f>
        <v>264.60000000000002</v>
      </c>
      <c r="Z321" s="36">
        <f>IFERROR(IF(Y321=0,"",ROUNDUP(Y321/H321,0)*0.00902),"")</f>
        <v>0.56825999999999999</v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279.90714285714284</v>
      </c>
      <c r="BN321" s="64">
        <f>IFERROR(Y321*I321/H321,"0")</f>
        <v>281.60999999999996</v>
      </c>
      <c r="BO321" s="64">
        <f>IFERROR(1/J321*(X321/H321),"0")</f>
        <v>0.47438672438672436</v>
      </c>
      <c r="BP321" s="64">
        <f>IFERROR(1/J321*(Y321/H321),"0")</f>
        <v>0.47727272727272729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58.8</v>
      </c>
      <c r="Y323" s="616">
        <f>IFERROR(IF(X323="",0,CEILING((X323/$H323),1)*$H323),"")</f>
        <v>58.800000000000004</v>
      </c>
      <c r="Z323" s="36">
        <f>IFERROR(IF(Y323=0,"",ROUNDUP(Y323/H323,0)*0.00502),"")</f>
        <v>0.14056000000000002</v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62.44</v>
      </c>
      <c r="BN323" s="64">
        <f>IFERROR(Y323*I323/H323,"0")</f>
        <v>62.44</v>
      </c>
      <c r="BO323" s="64">
        <f>IFERROR(1/J323*(X323/H323),"0")</f>
        <v>0.11965811965811965</v>
      </c>
      <c r="BP323" s="64">
        <f>IFERROR(1/J323*(Y323/H323),"0")</f>
        <v>0.11965811965811968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37" t="s">
        <v>87</v>
      </c>
      <c r="X324" s="617">
        <f>IFERROR(X320/H320,"0")+IFERROR(X321/H321,"0")+IFERROR(X322/H322,"0")+IFERROR(X323/H323,"0")</f>
        <v>123.71428571428571</v>
      </c>
      <c r="Y324" s="617">
        <f>IFERROR(Y320/H320,"0")+IFERROR(Y321/H321,"0")+IFERROR(Y322/H322,"0")+IFERROR(Y323/H323,"0")</f>
        <v>125</v>
      </c>
      <c r="Z324" s="617">
        <f>IFERROR(IF(Z320="",0,Z320),"0")+IFERROR(IF(Z321="",0,Z321),"0")+IFERROR(IF(Z322="",0,Z322),"0")+IFERROR(IF(Z323="",0,Z323),"0")</f>
        <v>1.0155000000000001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37" t="s">
        <v>69</v>
      </c>
      <c r="X325" s="617">
        <f>IFERROR(SUM(X320:X323),"0")</f>
        <v>460.8</v>
      </c>
      <c r="Y325" s="617">
        <f>IFERROR(SUM(Y320:Y323),"0")</f>
        <v>466.20000000000005</v>
      </c>
      <c r="Z325" s="37"/>
      <c r="AA325" s="618"/>
      <c r="AB325" s="618"/>
      <c r="AC325" s="618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4610</v>
      </c>
      <c r="Y327" s="616">
        <f>IFERROR(IF(X327="",0,CEILING((X327/$H327),1)*$H327),"")</f>
        <v>4617.5999999999995</v>
      </c>
      <c r="Z327" s="36">
        <f>IFERROR(IF(Y327=0,"",ROUNDUP(Y327/H327,0)*0.01898),"")</f>
        <v>11.23616</v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4913.1961538461537</v>
      </c>
      <c r="BN327" s="64">
        <f>IFERROR(Y327*I327/H327,"0")</f>
        <v>4921.2960000000003</v>
      </c>
      <c r="BO327" s="64">
        <f>IFERROR(1/J327*(X327/H327),"0")</f>
        <v>9.2347756410256405</v>
      </c>
      <c r="BP327" s="64">
        <f>IFERROR(1/J327*(Y327/H327),"0")</f>
        <v>9.25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14.4</v>
      </c>
      <c r="Y330" s="616">
        <f>IFERROR(IF(X330="",0,CEILING((X330/$H330),1)*$H330),"")</f>
        <v>15</v>
      </c>
      <c r="Z330" s="36">
        <f>IFERROR(IF(Y330=0,"",ROUNDUP(Y330/H330,0)*0.00651),"")</f>
        <v>3.2550000000000003E-2</v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15.580800000000002</v>
      </c>
      <c r="BN330" s="64">
        <f>IFERROR(Y330*I330/H330,"0")</f>
        <v>16.23</v>
      </c>
      <c r="BO330" s="64">
        <f>IFERROR(1/J330*(X330/H330),"0")</f>
        <v>2.6373626373626374E-2</v>
      </c>
      <c r="BP330" s="64">
        <f>IFERROR(1/J330*(Y330/H330),"0")</f>
        <v>2.7472527472527476E-2</v>
      </c>
    </row>
    <row r="331" spans="1:68" ht="27" hidden="1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37" t="s">
        <v>87</v>
      </c>
      <c r="X332" s="617">
        <f>IFERROR(X327/H327,"0")+IFERROR(X328/H328,"0")+IFERROR(X329/H329,"0")+IFERROR(X330/H330,"0")+IFERROR(X331/H331,"0")</f>
        <v>595.82564102564095</v>
      </c>
      <c r="Y332" s="617">
        <f>IFERROR(Y327/H327,"0")+IFERROR(Y328/H328,"0")+IFERROR(Y329/H329,"0")+IFERROR(Y330/H330,"0")+IFERROR(Y331/H331,"0")</f>
        <v>597</v>
      </c>
      <c r="Z332" s="617">
        <f>IFERROR(IF(Z327="",0,Z327),"0")+IFERROR(IF(Z328="",0,Z328),"0")+IFERROR(IF(Z329="",0,Z329),"0")+IFERROR(IF(Z330="",0,Z330),"0")+IFERROR(IF(Z331="",0,Z331),"0")</f>
        <v>11.26871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37" t="s">
        <v>69</v>
      </c>
      <c r="X333" s="617">
        <f>IFERROR(SUM(X327:X331),"0")</f>
        <v>4624.3999999999996</v>
      </c>
      <c r="Y333" s="617">
        <f>IFERROR(SUM(Y327:Y331),"0")</f>
        <v>4632.5999999999995</v>
      </c>
      <c r="Z333" s="37"/>
      <c r="AA333" s="618"/>
      <c r="AB333" s="618"/>
      <c r="AC333" s="618"/>
    </row>
    <row r="334" spans="1:68" ht="14.25" hidden="1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198</v>
      </c>
      <c r="Y336" s="616">
        <f>IFERROR(IF(X336="",0,CEILING((X336/$H336),1)*$H336),"")</f>
        <v>202.79999999999998</v>
      </c>
      <c r="Z336" s="36">
        <f>IFERROR(IF(Y336=0,"",ROUNDUP(Y336/H336,0)*0.01898),"")</f>
        <v>0.49348000000000003</v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211.17461538461544</v>
      </c>
      <c r="BN336" s="64">
        <f>IFERROR(Y336*I336/H336,"0")</f>
        <v>216.29400000000001</v>
      </c>
      <c r="BO336" s="64">
        <f>IFERROR(1/J336*(X336/H336),"0")</f>
        <v>0.39663461538461542</v>
      </c>
      <c r="BP336" s="64">
        <f>IFERROR(1/J336*(Y336/H336),"0")</f>
        <v>0.40625</v>
      </c>
    </row>
    <row r="337" spans="1:68" ht="16.5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66</v>
      </c>
      <c r="Y337" s="616">
        <f>IFERROR(IF(X337="",0,CEILING((X337/$H337),1)*$H337),"")</f>
        <v>67.2</v>
      </c>
      <c r="Z337" s="36">
        <f>IFERROR(IF(Y337=0,"",ROUNDUP(Y337/H337,0)*0.01898),"")</f>
        <v>0.15184</v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70.077857142857141</v>
      </c>
      <c r="BN337" s="64">
        <f>IFERROR(Y337*I337/H337,"0")</f>
        <v>71.352000000000004</v>
      </c>
      <c r="BO337" s="64">
        <f>IFERROR(1/J337*(X337/H337),"0")</f>
        <v>0.12276785714285714</v>
      </c>
      <c r="BP337" s="64">
        <f>IFERROR(1/J337*(Y337/H337),"0")</f>
        <v>0.125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37" t="s">
        <v>87</v>
      </c>
      <c r="X338" s="617">
        <f>IFERROR(X335/H335,"0")+IFERROR(X336/H336,"0")+IFERROR(X337/H337,"0")</f>
        <v>33.241758241758241</v>
      </c>
      <c r="Y338" s="617">
        <f>IFERROR(Y335/H335,"0")+IFERROR(Y336/H336,"0")+IFERROR(Y337/H337,"0")</f>
        <v>34</v>
      </c>
      <c r="Z338" s="617">
        <f>IFERROR(IF(Z335="",0,Z335),"0")+IFERROR(IF(Z336="",0,Z336),"0")+IFERROR(IF(Z337="",0,Z337),"0")</f>
        <v>0.64532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37" t="s">
        <v>69</v>
      </c>
      <c r="X339" s="617">
        <f>IFERROR(SUM(X335:X337),"0")</f>
        <v>264</v>
      </c>
      <c r="Y339" s="617">
        <f>IFERROR(SUM(Y335:Y337),"0")</f>
        <v>270</v>
      </c>
      <c r="Z339" s="37"/>
      <c r="AA339" s="618"/>
      <c r="AB339" s="618"/>
      <c r="AC339" s="618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40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5.1000000000000014</v>
      </c>
      <c r="Y344" s="616">
        <f>IFERROR(IF(X344="",0,CEILING((X344/$H344),1)*$H344),"")</f>
        <v>5.0999999999999996</v>
      </c>
      <c r="Z344" s="36">
        <f>IFERROR(IF(Y344=0,"",ROUNDUP(Y344/H344,0)*0.00651),"")</f>
        <v>1.302E-2</v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5.7600000000000025</v>
      </c>
      <c r="BN344" s="64">
        <f>IFERROR(Y344*I344/H344,"0")</f>
        <v>5.76</v>
      </c>
      <c r="BO344" s="64">
        <f>IFERROR(1/J344*(X344/H344),"0")</f>
        <v>1.0989010989010995E-2</v>
      </c>
      <c r="BP344" s="64">
        <f>IFERROR(1/J344*(Y344/H344),"0")</f>
        <v>1.098901098901099E-2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37" t="s">
        <v>87</v>
      </c>
      <c r="X345" s="617">
        <f>IFERROR(X341/H341,"0")+IFERROR(X342/H342,"0")+IFERROR(X343/H343,"0")+IFERROR(X344/H344,"0")</f>
        <v>2.0000000000000009</v>
      </c>
      <c r="Y345" s="617">
        <f>IFERROR(Y341/H341,"0")+IFERROR(Y342/H342,"0")+IFERROR(Y343/H343,"0")+IFERROR(Y344/H344,"0")</f>
        <v>2</v>
      </c>
      <c r="Z345" s="617">
        <f>IFERROR(IF(Z341="",0,Z341),"0")+IFERROR(IF(Z342="",0,Z342),"0")+IFERROR(IF(Z343="",0,Z343),"0")+IFERROR(IF(Z344="",0,Z344),"0")</f>
        <v>1.302E-2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37" t="s">
        <v>69</v>
      </c>
      <c r="X346" s="617">
        <f>IFERROR(SUM(X341:X344),"0")</f>
        <v>5.1000000000000014</v>
      </c>
      <c r="Y346" s="617">
        <f>IFERROR(SUM(Y341:Y344),"0")</f>
        <v>5.0999999999999996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37" t="s">
        <v>87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37" t="s">
        <v>69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31</v>
      </c>
      <c r="Y359" s="616">
        <f>IFERROR(IF(X359="",0,CEILING((X359/$H359),1)*$H359),"")</f>
        <v>32.4</v>
      </c>
      <c r="Z359" s="36">
        <f>IFERROR(IF(Y359=0,"",ROUNDUP(Y359/H359,0)*0.01898),"")</f>
        <v>7.5920000000000001E-2</v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32.986296296296295</v>
      </c>
      <c r="BN359" s="64">
        <f>IFERROR(Y359*I359/H359,"0")</f>
        <v>34.475999999999999</v>
      </c>
      <c r="BO359" s="64">
        <f>IFERROR(1/J359*(X359/H359),"0")</f>
        <v>5.9799382716049385E-2</v>
      </c>
      <c r="BP359" s="64">
        <f>IFERROR(1/J359*(Y359/H359),"0")</f>
        <v>6.25E-2</v>
      </c>
    </row>
    <row r="360" spans="1:68" ht="27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60.9</v>
      </c>
      <c r="Y360" s="616">
        <f>IFERROR(IF(X360="",0,CEILING((X360/$H360),1)*$H360),"")</f>
        <v>60.900000000000006</v>
      </c>
      <c r="Z360" s="36">
        <f>IFERROR(IF(Y360=0,"",ROUNDUP(Y360/H360,0)*0.00651),"")</f>
        <v>0.18879000000000001</v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68.207999999999998</v>
      </c>
      <c r="BN360" s="64">
        <f>IFERROR(Y360*I360/H360,"0")</f>
        <v>68.207999999999998</v>
      </c>
      <c r="BO360" s="64">
        <f>IFERROR(1/J360*(X360/H360),"0")</f>
        <v>0.15934065934065933</v>
      </c>
      <c r="BP360" s="64">
        <f>IFERROR(1/J360*(Y360/H360),"0")</f>
        <v>0.15934065934065936</v>
      </c>
    </row>
    <row r="361" spans="1:68" ht="27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49.7</v>
      </c>
      <c r="Y361" s="616">
        <f>IFERROR(IF(X361="",0,CEILING((X361/$H361),1)*$H361),"")</f>
        <v>50.400000000000006</v>
      </c>
      <c r="Z361" s="36">
        <f>IFERROR(IF(Y361=0,"",ROUNDUP(Y361/H361,0)*0.00651),"")</f>
        <v>0.15623999999999999</v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55.379999999999995</v>
      </c>
      <c r="BN361" s="64">
        <f>IFERROR(Y361*I361/H361,"0")</f>
        <v>56.160000000000004</v>
      </c>
      <c r="BO361" s="64">
        <f>IFERROR(1/J361*(X361/H361),"0")</f>
        <v>0.13003663003663005</v>
      </c>
      <c r="BP361" s="64">
        <f>IFERROR(1/J361*(Y361/H361),"0")</f>
        <v>0.13186813186813187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37" t="s">
        <v>87</v>
      </c>
      <c r="X362" s="617">
        <f>IFERROR(X359/H359,"0")+IFERROR(X360/H360,"0")+IFERROR(X361/H361,"0")</f>
        <v>56.493827160493822</v>
      </c>
      <c r="Y362" s="617">
        <f>IFERROR(Y359/H359,"0")+IFERROR(Y360/H360,"0")+IFERROR(Y361/H361,"0")</f>
        <v>57</v>
      </c>
      <c r="Z362" s="617">
        <f>IFERROR(IF(Z359="",0,Z359),"0")+IFERROR(IF(Z360="",0,Z360),"0")+IFERROR(IF(Z361="",0,Z361),"0")</f>
        <v>0.42094999999999999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37" t="s">
        <v>69</v>
      </c>
      <c r="X363" s="617">
        <f>IFERROR(SUM(X359:X361),"0")</f>
        <v>141.60000000000002</v>
      </c>
      <c r="Y363" s="617">
        <f>IFERROR(SUM(Y359:Y361),"0")</f>
        <v>143.70000000000002</v>
      </c>
      <c r="Z363" s="37"/>
      <c r="AA363" s="618"/>
      <c r="AB363" s="618"/>
      <c r="AC363" s="618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235</v>
      </c>
      <c r="Y367" s="616">
        <f t="shared" ref="Y367:Y373" si="57">IFERROR(IF(X367="",0,CEILING((X367/$H367),1)*$H367),"")</f>
        <v>240</v>
      </c>
      <c r="Z367" s="36">
        <f>IFERROR(IF(Y367=0,"",ROUNDUP(Y367/H367,0)*0.02175),"")</f>
        <v>0.34799999999999998</v>
      </c>
      <c r="AA367" s="56"/>
      <c r="AB367" s="57"/>
      <c r="AC367" s="415" t="s">
        <v>582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242.52</v>
      </c>
      <c r="BN367" s="64">
        <f t="shared" ref="BN367:BN373" si="59">IFERROR(Y367*I367/H367,"0")</f>
        <v>247.68</v>
      </c>
      <c r="BO367" s="64">
        <f t="shared" ref="BO367:BO373" si="60">IFERROR(1/J367*(X367/H367),"0")</f>
        <v>0.32638888888888884</v>
      </c>
      <c r="BP367" s="64">
        <f t="shared" ref="BP367:BP373" si="61">IFERROR(1/J367*(Y367/H367),"0")</f>
        <v>0.33333333333333331</v>
      </c>
    </row>
    <row r="368" spans="1:68" ht="27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280</v>
      </c>
      <c r="Y368" s="616">
        <f t="shared" si="57"/>
        <v>285</v>
      </c>
      <c r="Z368" s="36">
        <f>IFERROR(IF(Y368=0,"",ROUNDUP(Y368/H368,0)*0.02175),"")</f>
        <v>0.41324999999999995</v>
      </c>
      <c r="AA368" s="56"/>
      <c r="AB368" s="57"/>
      <c r="AC368" s="417" t="s">
        <v>585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288.96000000000004</v>
      </c>
      <c r="BN368" s="64">
        <f t="shared" si="59"/>
        <v>294.12</v>
      </c>
      <c r="BO368" s="64">
        <f t="shared" si="60"/>
        <v>0.3888888888888889</v>
      </c>
      <c r="BP368" s="64">
        <f t="shared" si="61"/>
        <v>0.39583333333333331</v>
      </c>
    </row>
    <row r="369" spans="1:68" ht="37.5" hidden="1" customHeight="1" x14ac:dyDescent="0.25">
      <c r="A369" s="54" t="s">
        <v>586</v>
      </c>
      <c r="B369" s="54" t="s">
        <v>587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588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589</v>
      </c>
      <c r="B370" s="54" t="s">
        <v>590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1515</v>
      </c>
      <c r="Y370" s="616">
        <f t="shared" si="57"/>
        <v>1515</v>
      </c>
      <c r="Z370" s="36">
        <f>IFERROR(IF(Y370=0,"",ROUNDUP(Y370/H370,0)*0.02175),"")</f>
        <v>2.1967499999999998</v>
      </c>
      <c r="AA370" s="56"/>
      <c r="AB370" s="57"/>
      <c r="AC370" s="421" t="s">
        <v>591</v>
      </c>
      <c r="AG370" s="64"/>
      <c r="AJ370" s="68"/>
      <c r="AK370" s="68">
        <v>0</v>
      </c>
      <c r="BB370" s="422" t="s">
        <v>1</v>
      </c>
      <c r="BM370" s="64">
        <f t="shared" si="58"/>
        <v>1563.48</v>
      </c>
      <c r="BN370" s="64">
        <f t="shared" si="59"/>
        <v>1563.48</v>
      </c>
      <c r="BO370" s="64">
        <f t="shared" si="60"/>
        <v>2.1041666666666665</v>
      </c>
      <c r="BP370" s="64">
        <f t="shared" si="61"/>
        <v>2.1041666666666665</v>
      </c>
    </row>
    <row r="371" spans="1:68" ht="27" hidden="1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5</v>
      </c>
      <c r="Y373" s="616">
        <f t="shared" si="57"/>
        <v>5</v>
      </c>
      <c r="Z373" s="36">
        <f>IFERROR(IF(Y373=0,"",ROUNDUP(Y373/H373,0)*0.00902),"")</f>
        <v>9.0200000000000002E-3</v>
      </c>
      <c r="AA373" s="56"/>
      <c r="AB373" s="57"/>
      <c r="AC373" s="427" t="s">
        <v>588</v>
      </c>
      <c r="AG373" s="64"/>
      <c r="AJ373" s="68"/>
      <c r="AK373" s="68">
        <v>0</v>
      </c>
      <c r="BB373" s="428" t="s">
        <v>1</v>
      </c>
      <c r="BM373" s="64">
        <f t="shared" si="58"/>
        <v>5.21</v>
      </c>
      <c r="BN373" s="64">
        <f t="shared" si="59"/>
        <v>5.21</v>
      </c>
      <c r="BO373" s="64">
        <f t="shared" si="60"/>
        <v>7.575757575757576E-3</v>
      </c>
      <c r="BP373" s="64">
        <f t="shared" si="61"/>
        <v>7.575757575757576E-3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37" t="s">
        <v>87</v>
      </c>
      <c r="X374" s="617">
        <f>IFERROR(X367/H367,"0")+IFERROR(X368/H368,"0")+IFERROR(X369/H369,"0")+IFERROR(X370/H370,"0")+IFERROR(X371/H371,"0")+IFERROR(X372/H372,"0")+IFERROR(X373/H373,"0")</f>
        <v>136.33333333333334</v>
      </c>
      <c r="Y374" s="617">
        <f>IFERROR(Y367/H367,"0")+IFERROR(Y368/H368,"0")+IFERROR(Y369/H369,"0")+IFERROR(Y370/H370,"0")+IFERROR(Y371/H371,"0")+IFERROR(Y372/H372,"0")+IFERROR(Y373/H373,"0")</f>
        <v>137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2.9670199999999998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37" t="s">
        <v>69</v>
      </c>
      <c r="X375" s="617">
        <f>IFERROR(SUM(X367:X373),"0")</f>
        <v>2035</v>
      </c>
      <c r="Y375" s="617">
        <f>IFERROR(SUM(Y367:Y373),"0")</f>
        <v>2045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1270</v>
      </c>
      <c r="Y377" s="616">
        <f>IFERROR(IF(X377="",0,CEILING((X377/$H377),1)*$H377),"")</f>
        <v>1275</v>
      </c>
      <c r="Z377" s="36">
        <f>IFERROR(IF(Y377=0,"",ROUNDUP(Y377/H377,0)*0.02175),"")</f>
        <v>1.8487499999999999</v>
      </c>
      <c r="AA377" s="56"/>
      <c r="AB377" s="57"/>
      <c r="AC377" s="429" t="s">
        <v>601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1310.6400000000001</v>
      </c>
      <c r="BN377" s="64">
        <f>IFERROR(Y377*I377/H377,"0")</f>
        <v>1315.8</v>
      </c>
      <c r="BO377" s="64">
        <f>IFERROR(1/J377*(X377/H377),"0")</f>
        <v>1.7638888888888888</v>
      </c>
      <c r="BP377" s="64">
        <f>IFERROR(1/J377*(Y377/H377),"0")</f>
        <v>1.7708333333333333</v>
      </c>
    </row>
    <row r="378" spans="1:68" ht="16.5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4</v>
      </c>
      <c r="Y378" s="616">
        <f>IFERROR(IF(X378="",0,CEILING((X378/$H378),1)*$H378),"")</f>
        <v>4</v>
      </c>
      <c r="Z378" s="36">
        <f>IFERROR(IF(Y378=0,"",ROUNDUP(Y378/H378,0)*0.00902),"")</f>
        <v>9.0200000000000002E-3</v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4.21</v>
      </c>
      <c r="BN378" s="64">
        <f>IFERROR(Y378*I378/H378,"0")</f>
        <v>4.21</v>
      </c>
      <c r="BO378" s="64">
        <f>IFERROR(1/J378*(X378/H378),"0")</f>
        <v>7.575757575757576E-3</v>
      </c>
      <c r="BP378" s="64">
        <f>IFERROR(1/J378*(Y378/H378),"0")</f>
        <v>7.575757575757576E-3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37" t="s">
        <v>87</v>
      </c>
      <c r="X379" s="617">
        <f>IFERROR(X377/H377,"0")+IFERROR(X378/H378,"0")</f>
        <v>85.666666666666671</v>
      </c>
      <c r="Y379" s="617">
        <f>IFERROR(Y377/H377,"0")+IFERROR(Y378/H378,"0")</f>
        <v>86</v>
      </c>
      <c r="Z379" s="617">
        <f>IFERROR(IF(Z377="",0,Z377),"0")+IFERROR(IF(Z378="",0,Z378),"0")</f>
        <v>1.8577699999999999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37" t="s">
        <v>69</v>
      </c>
      <c r="X380" s="617">
        <f>IFERROR(SUM(X377:X378),"0")</f>
        <v>1274</v>
      </c>
      <c r="Y380" s="617">
        <f>IFERROR(SUM(Y377:Y378),"0")</f>
        <v>1279</v>
      </c>
      <c r="Z380" s="37"/>
      <c r="AA380" s="618"/>
      <c r="AB380" s="618"/>
      <c r="AC380" s="618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37" t="s">
        <v>87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37" t="s">
        <v>69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37" t="s">
        <v>87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37" t="s">
        <v>69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614</v>
      </c>
      <c r="B392" s="54" t="s">
        <v>615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614</v>
      </c>
      <c r="B393" s="54" t="s">
        <v>617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37" t="s">
        <v>87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37" t="s">
        <v>69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hidden="1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37" t="s">
        <v>87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37" t="s">
        <v>69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hidden="1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4.1999999999999993</v>
      </c>
      <c r="Y422" s="616">
        <f t="shared" si="62"/>
        <v>4.2</v>
      </c>
      <c r="Z422" s="36">
        <f t="shared" si="67"/>
        <v>1.004E-2</v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4.4599999999999991</v>
      </c>
      <c r="BN422" s="64">
        <f t="shared" si="64"/>
        <v>4.46</v>
      </c>
      <c r="BO422" s="64">
        <f t="shared" si="65"/>
        <v>8.5470085470085461E-3</v>
      </c>
      <c r="BP422" s="64">
        <f t="shared" si="66"/>
        <v>8.5470085470085479E-3</v>
      </c>
    </row>
    <row r="423" spans="1:68" ht="37.5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8.3999999999999986</v>
      </c>
      <c r="Y423" s="616">
        <f t="shared" si="62"/>
        <v>8.4</v>
      </c>
      <c r="Z423" s="36">
        <f t="shared" si="67"/>
        <v>2.0080000000000001E-2</v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8.9199999999999982</v>
      </c>
      <c r="BN423" s="64">
        <f t="shared" si="64"/>
        <v>8.92</v>
      </c>
      <c r="BO423" s="64">
        <f t="shared" si="65"/>
        <v>1.7094017094017092E-2</v>
      </c>
      <c r="BP423" s="64">
        <f t="shared" si="66"/>
        <v>1.7094017094017096E-2</v>
      </c>
    </row>
    <row r="424" spans="1:68" ht="27" hidden="1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8.3999999999999986</v>
      </c>
      <c r="Y425" s="616">
        <f t="shared" si="62"/>
        <v>8.4</v>
      </c>
      <c r="Z425" s="36">
        <f t="shared" si="67"/>
        <v>2.0080000000000001E-2</v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8.9199999999999982</v>
      </c>
      <c r="BN425" s="64">
        <f t="shared" si="64"/>
        <v>8.92</v>
      </c>
      <c r="BO425" s="64">
        <f t="shared" si="65"/>
        <v>1.7094017094017092E-2</v>
      </c>
      <c r="BP425" s="64">
        <f t="shared" si="66"/>
        <v>1.7094017094017096E-2</v>
      </c>
    </row>
    <row r="426" spans="1:68" ht="37.5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4.1999999999999993</v>
      </c>
      <c r="Y426" s="616">
        <f t="shared" si="62"/>
        <v>4.2</v>
      </c>
      <c r="Z426" s="36">
        <f t="shared" si="67"/>
        <v>1.004E-2</v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4.4599999999999991</v>
      </c>
      <c r="BN426" s="64">
        <f t="shared" si="64"/>
        <v>4.46</v>
      </c>
      <c r="BO426" s="64">
        <f t="shared" si="65"/>
        <v>8.5470085470085461E-3</v>
      </c>
      <c r="BP426" s="64">
        <f t="shared" si="66"/>
        <v>8.5470085470085479E-3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11.999999999999996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12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6.0240000000000002E-2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37" t="s">
        <v>69</v>
      </c>
      <c r="X428" s="617">
        <f>IFERROR(SUM(X417:X426),"0")</f>
        <v>25.199999999999996</v>
      </c>
      <c r="Y428" s="617">
        <f>IFERROR(SUM(Y417:Y426),"0")</f>
        <v>25.2</v>
      </c>
      <c r="Z428" s="37"/>
      <c r="AA428" s="618"/>
      <c r="AB428" s="618"/>
      <c r="AC428" s="618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2.1</v>
      </c>
      <c r="Y444" s="616">
        <f>IFERROR(IF(X444="",0,CEILING((X444/$H444),1)*$H444),"")</f>
        <v>2.1</v>
      </c>
      <c r="Z444" s="36">
        <f>IFERROR(IF(Y444=0,"",ROUNDUP(Y444/H444,0)*0.00502),"")</f>
        <v>5.0200000000000002E-3</v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2.23</v>
      </c>
      <c r="BN444" s="64">
        <f>IFERROR(Y444*I444/H444,"0")</f>
        <v>2.23</v>
      </c>
      <c r="BO444" s="64">
        <f>IFERROR(1/J444*(X444/H444),"0")</f>
        <v>4.2735042735042739E-3</v>
      </c>
      <c r="BP444" s="64">
        <f>IFERROR(1/J444*(Y444/H444),"0")</f>
        <v>4.2735042735042739E-3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37" t="s">
        <v>87</v>
      </c>
      <c r="X445" s="617">
        <f>IFERROR(X441/H441,"0")+IFERROR(X442/H442,"0")+IFERROR(X443/H443,"0")+IFERROR(X444/H444,"0")</f>
        <v>1</v>
      </c>
      <c r="Y445" s="617">
        <f>IFERROR(Y441/H441,"0")+IFERROR(Y442/H442,"0")+IFERROR(Y443/H443,"0")+IFERROR(Y444/H444,"0")</f>
        <v>1</v>
      </c>
      <c r="Z445" s="617">
        <f>IFERROR(IF(Z441="",0,Z441),"0")+IFERROR(IF(Z442="",0,Z442),"0")+IFERROR(IF(Z443="",0,Z443),"0")+IFERROR(IF(Z444="",0,Z444),"0")</f>
        <v>5.0200000000000002E-3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37" t="s">
        <v>69</v>
      </c>
      <c r="X446" s="617">
        <f>IFERROR(SUM(X441:X444),"0")</f>
        <v>2.1</v>
      </c>
      <c r="Y446" s="617">
        <f>IFERROR(SUM(Y441:Y444),"0")</f>
        <v>2.1</v>
      </c>
      <c r="Z446" s="37"/>
      <c r="AA446" s="618"/>
      <c r="AB446" s="618"/>
      <c r="AC446" s="618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37" t="s">
        <v>87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37" t="s">
        <v>69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75</v>
      </c>
      <c r="Y465" s="616">
        <f t="shared" ref="Y465:Y480" si="68">IFERROR(IF(X465="",0,CEILING((X465/$H465),1)*$H465),"")</f>
        <v>79.2</v>
      </c>
      <c r="Z465" s="36">
        <f t="shared" ref="Z465:Z470" si="69">IFERROR(IF(Y465=0,"",ROUNDUP(Y465/H465,0)*0.01196),"")</f>
        <v>0.1794</v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80.11363636363636</v>
      </c>
      <c r="BN465" s="64">
        <f t="shared" ref="BN465:BN480" si="71">IFERROR(Y465*I465/H465,"0")</f>
        <v>84.6</v>
      </c>
      <c r="BO465" s="64">
        <f t="shared" ref="BO465:BO480" si="72">IFERROR(1/J465*(X465/H465),"0")</f>
        <v>0.13658216783216784</v>
      </c>
      <c r="BP465" s="64">
        <f t="shared" ref="BP465:BP480" si="73">IFERROR(1/J465*(Y465/H465),"0")</f>
        <v>0.14423076923076925</v>
      </c>
    </row>
    <row r="466" spans="1:68" ht="27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5</v>
      </c>
      <c r="Y466" s="616">
        <f t="shared" si="68"/>
        <v>5.28</v>
      </c>
      <c r="Z466" s="36">
        <f t="shared" si="69"/>
        <v>1.196E-2</v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5.3409090909090908</v>
      </c>
      <c r="BN466" s="64">
        <f t="shared" si="71"/>
        <v>5.64</v>
      </c>
      <c r="BO466" s="64">
        <f t="shared" si="72"/>
        <v>9.1054778554778559E-3</v>
      </c>
      <c r="BP466" s="64">
        <f t="shared" si="73"/>
        <v>9.6153846153846159E-3</v>
      </c>
    </row>
    <row r="467" spans="1:68" ht="27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10</v>
      </c>
      <c r="Y467" s="616">
        <f t="shared" si="68"/>
        <v>10.56</v>
      </c>
      <c r="Z467" s="36">
        <f t="shared" si="69"/>
        <v>2.392E-2</v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10.681818181818182</v>
      </c>
      <c r="BN467" s="64">
        <f t="shared" si="71"/>
        <v>11.28</v>
      </c>
      <c r="BO467" s="64">
        <f t="shared" si="72"/>
        <v>1.8210955710955712E-2</v>
      </c>
      <c r="BP467" s="64">
        <f t="shared" si="73"/>
        <v>1.9230769230769232E-2</v>
      </c>
    </row>
    <row r="468" spans="1:68" ht="16.5" hidden="1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15</v>
      </c>
      <c r="Y469" s="616">
        <f t="shared" si="68"/>
        <v>15.84</v>
      </c>
      <c r="Z469" s="36">
        <f t="shared" si="69"/>
        <v>3.5880000000000002E-2</v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16.02272727272727</v>
      </c>
      <c r="BN469" s="64">
        <f t="shared" si="71"/>
        <v>16.919999999999998</v>
      </c>
      <c r="BO469" s="64">
        <f t="shared" si="72"/>
        <v>2.7316433566433568E-2</v>
      </c>
      <c r="BP469" s="64">
        <f t="shared" si="73"/>
        <v>2.8846153846153848E-2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729</v>
      </c>
      <c r="B473" s="54" t="s">
        <v>731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740</v>
      </c>
      <c r="B478" s="54" t="s">
        <v>741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740</v>
      </c>
      <c r="B479" s="54" t="s">
        <v>742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19.886363636363633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21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0.25115999999999999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37" t="s">
        <v>69</v>
      </c>
      <c r="X482" s="617">
        <f>IFERROR(SUM(X465:X480),"0")</f>
        <v>105</v>
      </c>
      <c r="Y482" s="617">
        <f>IFERROR(SUM(Y465:Y480),"0")</f>
        <v>110.88000000000001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95</v>
      </c>
      <c r="Y484" s="616">
        <f>IFERROR(IF(X484="",0,CEILING((X484/$H484),1)*$H484),"")</f>
        <v>95.04</v>
      </c>
      <c r="Z484" s="36">
        <f>IFERROR(IF(Y484=0,"",ROUNDUP(Y484/H484,0)*0.01196),"")</f>
        <v>0.21528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101.47727272727272</v>
      </c>
      <c r="BN484" s="64">
        <f>IFERROR(Y484*I484/H484,"0")</f>
        <v>101.52000000000001</v>
      </c>
      <c r="BO484" s="64">
        <f>IFERROR(1/J484*(X484/H484),"0")</f>
        <v>0.17300407925407926</v>
      </c>
      <c r="BP484" s="64">
        <f>IFERROR(1/J484*(Y484/H484),"0")</f>
        <v>0.17307692307692307</v>
      </c>
    </row>
    <row r="485" spans="1:68" ht="16.5" hidden="1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37" t="s">
        <v>87</v>
      </c>
      <c r="X487" s="617">
        <f>IFERROR(X484/H484,"0")+IFERROR(X485/H485,"0")+IFERROR(X486/H486,"0")</f>
        <v>17.992424242424242</v>
      </c>
      <c r="Y487" s="617">
        <f>IFERROR(Y484/H484,"0")+IFERROR(Y485/H485,"0")+IFERROR(Y486/H486,"0")</f>
        <v>18</v>
      </c>
      <c r="Z487" s="617">
        <f>IFERROR(IF(Z484="",0,Z484),"0")+IFERROR(IF(Z485="",0,Z485),"0")+IFERROR(IF(Z486="",0,Z486),"0")</f>
        <v>0.21528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37" t="s">
        <v>69</v>
      </c>
      <c r="X488" s="617">
        <f>IFERROR(SUM(X484:X486),"0")</f>
        <v>95</v>
      </c>
      <c r="Y488" s="617">
        <f>IFERROR(SUM(Y484:Y486),"0")</f>
        <v>95.04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20</v>
      </c>
      <c r="Y490" s="616">
        <f t="shared" ref="Y490:Y498" si="74">IFERROR(IF(X490="",0,CEILING((X490/$H490),1)*$H490),"")</f>
        <v>21.12</v>
      </c>
      <c r="Z490" s="36">
        <f>IFERROR(IF(Y490=0,"",ROUNDUP(Y490/H490,0)*0.01196),"")</f>
        <v>4.7840000000000001E-2</v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21.363636363636363</v>
      </c>
      <c r="BN490" s="64">
        <f t="shared" ref="BN490:BN498" si="76">IFERROR(Y490*I490/H490,"0")</f>
        <v>22.56</v>
      </c>
      <c r="BO490" s="64">
        <f t="shared" ref="BO490:BO498" si="77">IFERROR(1/J490*(X490/H490),"0")</f>
        <v>3.6421911421911424E-2</v>
      </c>
      <c r="BP490" s="64">
        <f t="shared" ref="BP490:BP498" si="78">IFERROR(1/J490*(Y490/H490),"0")</f>
        <v>3.8461538461538464E-2</v>
      </c>
    </row>
    <row r="491" spans="1:68" ht="27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40</v>
      </c>
      <c r="Y491" s="616">
        <f t="shared" si="74"/>
        <v>42.24</v>
      </c>
      <c r="Z491" s="36">
        <f>IFERROR(IF(Y491=0,"",ROUNDUP(Y491/H491,0)*0.01196),"")</f>
        <v>9.5680000000000001E-2</v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42.727272727272727</v>
      </c>
      <c r="BN491" s="64">
        <f t="shared" si="76"/>
        <v>45.12</v>
      </c>
      <c r="BO491" s="64">
        <f t="shared" si="77"/>
        <v>7.2843822843822847E-2</v>
      </c>
      <c r="BP491" s="64">
        <f t="shared" si="78"/>
        <v>7.6923076923076927E-2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45</v>
      </c>
      <c r="Y492" s="616">
        <f t="shared" si="74"/>
        <v>47.52</v>
      </c>
      <c r="Z492" s="36">
        <f>IFERROR(IF(Y492=0,"",ROUNDUP(Y492/H492,0)*0.01196),"")</f>
        <v>0.10764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48.068181818181813</v>
      </c>
      <c r="BN492" s="64">
        <f t="shared" si="76"/>
        <v>50.760000000000005</v>
      </c>
      <c r="BO492" s="64">
        <f t="shared" si="77"/>
        <v>8.1949300699300689E-2</v>
      </c>
      <c r="BP492" s="64">
        <f t="shared" si="78"/>
        <v>8.6538461538461536E-2</v>
      </c>
    </row>
    <row r="493" spans="1:68" ht="27" hidden="1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19.886363636363633</v>
      </c>
      <c r="Y499" s="617">
        <f>IFERROR(Y490/H490,"0")+IFERROR(Y491/H491,"0")+IFERROR(Y492/H492,"0")+IFERROR(Y493/H493,"0")+IFERROR(Y494/H494,"0")+IFERROR(Y495/H495,"0")+IFERROR(Y496/H496,"0")+IFERROR(Y497/H497,"0")+IFERROR(Y498/H498,"0")</f>
        <v>21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0.25115999999999999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37" t="s">
        <v>69</v>
      </c>
      <c r="X500" s="617">
        <f>IFERROR(SUM(X490:X498),"0")</f>
        <v>105</v>
      </c>
      <c r="Y500" s="617">
        <f>IFERROR(SUM(Y490:Y498),"0")</f>
        <v>110.88</v>
      </c>
      <c r="Z500" s="37"/>
      <c r="AA500" s="618"/>
      <c r="AB500" s="618"/>
      <c r="AC500" s="618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37" t="s">
        <v>87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37" t="s">
        <v>69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3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791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9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30</v>
      </c>
      <c r="Y517" s="616">
        <f>IFERROR(IF(X517="",0,CEILING((X517/$H517),1)*$H517),"")</f>
        <v>36</v>
      </c>
      <c r="Z517" s="36">
        <f>IFERROR(IF(Y517=0,"",ROUNDUP(Y517/H517,0)*0.01898),"")</f>
        <v>5.6940000000000004E-2</v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31.087500000000002</v>
      </c>
      <c r="BN517" s="64">
        <f>IFERROR(Y517*I517/H517,"0")</f>
        <v>37.305</v>
      </c>
      <c r="BO517" s="64">
        <f>IFERROR(1/J517*(X517/H517),"0")</f>
        <v>3.90625E-2</v>
      </c>
      <c r="BP517" s="64">
        <f>IFERROR(1/J517*(Y517/H517),"0")</f>
        <v>4.6875E-2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37" t="s">
        <v>87</v>
      </c>
      <c r="X518" s="617">
        <f>IFERROR(X515/H515,"0")+IFERROR(X516/H516,"0")+IFERROR(X517/H517,"0")</f>
        <v>2.5</v>
      </c>
      <c r="Y518" s="617">
        <f>IFERROR(Y515/H515,"0")+IFERROR(Y516/H516,"0")+IFERROR(Y517/H517,"0")</f>
        <v>3</v>
      </c>
      <c r="Z518" s="617">
        <f>IFERROR(IF(Z515="",0,Z515),"0")+IFERROR(IF(Z516="",0,Z516),"0")+IFERROR(IF(Z517="",0,Z517),"0")</f>
        <v>5.6940000000000004E-2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37" t="s">
        <v>69</v>
      </c>
      <c r="X519" s="617">
        <f>IFERROR(SUM(X515:X517),"0")</f>
        <v>30</v>
      </c>
      <c r="Y519" s="617">
        <f>IFERROR(SUM(Y515:Y517),"0")</f>
        <v>36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798</v>
      </c>
      <c r="B521" s="54" t="s">
        <v>799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99</v>
      </c>
      <c r="L521" s="32"/>
      <c r="M521" s="33" t="s">
        <v>100</v>
      </c>
      <c r="N521" s="33"/>
      <c r="O521" s="32">
        <v>50</v>
      </c>
      <c r="P521" s="700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798</v>
      </c>
      <c r="B522" s="54" t="s">
        <v>802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99</v>
      </c>
      <c r="L522" s="32"/>
      <c r="M522" s="33" t="s">
        <v>106</v>
      </c>
      <c r="N522" s="33"/>
      <c r="O522" s="32">
        <v>50</v>
      </c>
      <c r="P522" s="693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4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804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86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4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30</v>
      </c>
      <c r="Y528" s="616">
        <f>IFERROR(IF(X528="",0,CEILING((X528/$H528),1)*$H528),"")</f>
        <v>33.6</v>
      </c>
      <c r="Z528" s="36">
        <f>IFERROR(IF(Y528=0,"",ROUNDUP(Y528/H528,0)*0.00902),"")</f>
        <v>7.2160000000000002E-2</v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31.928571428571427</v>
      </c>
      <c r="BN528" s="64">
        <f>IFERROR(Y528*I528/H528,"0")</f>
        <v>35.76</v>
      </c>
      <c r="BO528" s="64">
        <f>IFERROR(1/J528*(X528/H528),"0")</f>
        <v>5.4112554112554112E-2</v>
      </c>
      <c r="BP528" s="64">
        <f>IFERROR(1/J528*(Y528/H528),"0")</f>
        <v>6.0606060606060608E-2</v>
      </c>
    </row>
    <row r="529" spans="1:68" ht="27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82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45</v>
      </c>
      <c r="Y529" s="616">
        <f>IFERROR(IF(X529="",0,CEILING((X529/$H529),1)*$H529),"")</f>
        <v>46.2</v>
      </c>
      <c r="Z529" s="36">
        <f>IFERROR(IF(Y529=0,"",ROUNDUP(Y529/H529,0)*0.00902),"")</f>
        <v>9.9220000000000003E-2</v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47.892857142857139</v>
      </c>
      <c r="BN529" s="64">
        <f>IFERROR(Y529*I529/H529,"0")</f>
        <v>49.17</v>
      </c>
      <c r="BO529" s="64">
        <f>IFERROR(1/J529*(X529/H529),"0")</f>
        <v>8.1168831168831168E-2</v>
      </c>
      <c r="BP529" s="64">
        <f>IFERROR(1/J529*(Y529/H529),"0")</f>
        <v>8.3333333333333343E-2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37" t="s">
        <v>87</v>
      </c>
      <c r="X530" s="617">
        <f>IFERROR(X528/H528,"0")+IFERROR(X529/H529,"0")</f>
        <v>17.857142857142854</v>
      </c>
      <c r="Y530" s="617">
        <f>IFERROR(Y528/H528,"0")+IFERROR(Y529/H529,"0")</f>
        <v>19</v>
      </c>
      <c r="Z530" s="617">
        <f>IFERROR(IF(Z528="",0,Z528),"0")+IFERROR(IF(Z529="",0,Z529),"0")</f>
        <v>0.17138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37" t="s">
        <v>69</v>
      </c>
      <c r="X531" s="617">
        <f>IFERROR(SUM(X528:X529),"0")</f>
        <v>75</v>
      </c>
      <c r="Y531" s="617">
        <f>IFERROR(SUM(Y528:Y529),"0")</f>
        <v>79.800000000000011</v>
      </c>
      <c r="Z531" s="37"/>
      <c r="AA531" s="618"/>
      <c r="AB531" s="618"/>
      <c r="AC531" s="618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820</v>
      </c>
      <c r="B533" s="54" t="s">
        <v>821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99</v>
      </c>
      <c r="L533" s="32"/>
      <c r="M533" s="33" t="s">
        <v>132</v>
      </c>
      <c r="N533" s="33"/>
      <c r="O533" s="32">
        <v>45</v>
      </c>
      <c r="P533" s="827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28</v>
      </c>
      <c r="Y533" s="616">
        <f>IFERROR(IF(X533="",0,CEILING((X533/$H533),1)*$H533),"")</f>
        <v>36</v>
      </c>
      <c r="Z533" s="36">
        <f>IFERROR(IF(Y533=0,"",ROUNDUP(Y533/H533,0)*0.01898),"")</f>
        <v>7.5920000000000001E-2</v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29.614666666666665</v>
      </c>
      <c r="BN533" s="64">
        <f>IFERROR(Y533*I533/H533,"0")</f>
        <v>38.076000000000001</v>
      </c>
      <c r="BO533" s="64">
        <f>IFERROR(1/J533*(X533/H533),"0")</f>
        <v>4.8611111111111112E-2</v>
      </c>
      <c r="BP533" s="64">
        <f>IFERROR(1/J533*(Y533/H533),"0")</f>
        <v>6.25E-2</v>
      </c>
    </row>
    <row r="534" spans="1:68" ht="27" hidden="1" customHeight="1" x14ac:dyDescent="0.25">
      <c r="A534" s="54" t="s">
        <v>820</v>
      </c>
      <c r="B534" s="54" t="s">
        <v>824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99</v>
      </c>
      <c r="L534" s="32"/>
      <c r="M534" s="33" t="s">
        <v>106</v>
      </c>
      <c r="N534" s="33"/>
      <c r="O534" s="32">
        <v>45</v>
      </c>
      <c r="P534" s="968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37" t="s">
        <v>87</v>
      </c>
      <c r="X535" s="617">
        <f>IFERROR(X533/H533,"0")+IFERROR(X534/H534,"0")</f>
        <v>3.1111111111111112</v>
      </c>
      <c r="Y535" s="617">
        <f>IFERROR(Y533/H533,"0")+IFERROR(Y534/H534,"0")</f>
        <v>4</v>
      </c>
      <c r="Z535" s="617">
        <f>IFERROR(IF(Z533="",0,Z533),"0")+IFERROR(IF(Z534="",0,Z534),"0")</f>
        <v>7.5920000000000001E-2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37" t="s">
        <v>69</v>
      </c>
      <c r="X536" s="617">
        <f>IFERROR(SUM(X533:X534),"0")</f>
        <v>28</v>
      </c>
      <c r="Y536" s="617">
        <f>IFERROR(SUM(Y533:Y534),"0")</f>
        <v>36</v>
      </c>
      <c r="Z536" s="37"/>
      <c r="AA536" s="618"/>
      <c r="AB536" s="618"/>
      <c r="AC536" s="618"/>
    </row>
    <row r="537" spans="1:68" ht="14.25" hidden="1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825</v>
      </c>
      <c r="B538" s="54" t="s">
        <v>826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99</v>
      </c>
      <c r="L538" s="32"/>
      <c r="M538" s="33" t="s">
        <v>106</v>
      </c>
      <c r="N538" s="33"/>
      <c r="O538" s="32">
        <v>40</v>
      </c>
      <c r="P538" s="828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825</v>
      </c>
      <c r="B539" s="54" t="s">
        <v>829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99</v>
      </c>
      <c r="L539" s="32"/>
      <c r="M539" s="33" t="s">
        <v>132</v>
      </c>
      <c r="N539" s="33"/>
      <c r="O539" s="32">
        <v>40</v>
      </c>
      <c r="P539" s="655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831</v>
      </c>
      <c r="B540" s="54" t="s">
        <v>832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99</v>
      </c>
      <c r="L540" s="32"/>
      <c r="M540" s="33" t="s">
        <v>106</v>
      </c>
      <c r="N540" s="33"/>
      <c r="O540" s="32">
        <v>40</v>
      </c>
      <c r="P540" s="834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831</v>
      </c>
      <c r="B541" s="54" t="s">
        <v>835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99</v>
      </c>
      <c r="L541" s="32"/>
      <c r="M541" s="33" t="s">
        <v>132</v>
      </c>
      <c r="N541" s="33"/>
      <c r="O541" s="32">
        <v>40</v>
      </c>
      <c r="P541" s="865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41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89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3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13151.900000000001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13301.5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37" t="s">
        <v>69</v>
      </c>
      <c r="X558" s="617">
        <f>IFERROR(SUM(BM22:BM554),"0")</f>
        <v>13827.911105786798</v>
      </c>
      <c r="Y558" s="617">
        <f>IFERROR(SUM(BN22:BN554),"0")</f>
        <v>13985.408999999998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37" t="s">
        <v>853</v>
      </c>
      <c r="X559" s="38">
        <f>ROUNDUP(SUM(BO22:BO554),0)</f>
        <v>23</v>
      </c>
      <c r="Y559" s="38">
        <f>ROUNDUP(SUM(BP22:BP554),0)</f>
        <v>23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37" t="s">
        <v>69</v>
      </c>
      <c r="X560" s="617">
        <f>GrossWeightTotal+PalletQtyTotal*25</f>
        <v>14402.911105786798</v>
      </c>
      <c r="Y560" s="617">
        <f>GrossWeightTotalR+PalletQtyTotalR*25</f>
        <v>14560.408999999998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1634.395822387489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1656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26.652839999999998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612" t="s">
        <v>708</v>
      </c>
      <c r="AC564" s="658" t="s">
        <v>785</v>
      </c>
      <c r="AD564" s="660"/>
      <c r="AF564" s="613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613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99.600000000000009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1656.0000000000002</v>
      </c>
      <c r="E567" s="46">
        <f>IFERROR(Y86*1,"0")+IFERROR(Y87*1,"0")+IFERROR(Y88*1,"0")+IFERROR(Y92*1,"0")+IFERROR(Y93*1,"0")+IFERROR(Y94*1,"0")+IFERROR(Y95*1,"0")+IFERROR(Y96*1,"0")+IFERROR(Y97*1,"0")+IFERROR(Y98*1,"0")+IFERROR(Y99*1,"0")</f>
        <v>300.60000000000002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70.2</v>
      </c>
      <c r="G567" s="46">
        <f>IFERROR(Y133*1,"0")+IFERROR(Y134*1,"0")+IFERROR(Y138*1,"0")+IFERROR(Y139*1,"0")+IFERROR(Y143*1,"0")+IFERROR(Y144*1,"0")</f>
        <v>16</v>
      </c>
      <c r="H567" s="46">
        <f>IFERROR(Y149*1,"0")+IFERROR(Y153*1,"0")+IFERROR(Y154*1,"0")+IFERROR(Y155*1,"0")+IFERROR(Y159*1,"0")</f>
        <v>72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18.900000000000002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196.20000000000002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303.20000000000005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10.5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6594.7</v>
      </c>
      <c r="U567" s="46">
        <f>IFERROR(Y355*1,"0")+IFERROR(Y359*1,"0")+IFERROR(Y360*1,"0")+IFERROR(Y361*1,"0")</f>
        <v>143.70000000000002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3324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25.2</v>
      </c>
      <c r="Y567" s="46">
        <f>IFERROR(Y436*1,"0")+IFERROR(Y437*1,"0")+IFERROR(Y441*1,"0")+IFERROR(Y442*1,"0")+IFERROR(Y443*1,"0")+IFERROR(Y444*1,"0")</f>
        <v>2.1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316.8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151.80000000000001</v>
      </c>
      <c r="AD567" s="46">
        <f>IFERROR(Y546*1,"0")+IFERROR(Y550*1,"0")+IFERROR(Y554*1,"0")</f>
        <v>0</v>
      </c>
      <c r="AF567" s="613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9,50"/>
        <filter val="1 206,00"/>
        <filter val="1 270,00"/>
        <filter val="1 274,00"/>
        <filter val="1 515,00"/>
        <filter val="1 634,40"/>
        <filter val="1,00"/>
        <filter val="10,00"/>
        <filter val="10,50"/>
        <filter val="100,00"/>
        <filter val="105,00"/>
        <filter val="108,00"/>
        <filter val="11,24"/>
        <filter val="116,20"/>
        <filter val="12,00"/>
        <filter val="12,48"/>
        <filter val="123,63"/>
        <filter val="123,71"/>
        <filter val="13 151,90"/>
        <filter val="13 827,91"/>
        <filter val="13,50"/>
        <filter val="131,56"/>
        <filter val="135,00"/>
        <filter val="136,33"/>
        <filter val="139,00"/>
        <filter val="14 402,91"/>
        <filter val="14,40"/>
        <filter val="140,00"/>
        <filter val="141,60"/>
        <filter val="15,00"/>
        <filter val="16,20"/>
        <filter val="17,10"/>
        <filter val="17,86"/>
        <filter val="17,90"/>
        <filter val="17,99"/>
        <filter val="178,00"/>
        <filter val="19,04"/>
        <filter val="19,89"/>
        <filter val="198,00"/>
        <filter val="2 035,00"/>
        <filter val="2,00"/>
        <filter val="2,10"/>
        <filter val="2,38"/>
        <filter val="2,50"/>
        <filter val="20,00"/>
        <filter val="20,70"/>
        <filter val="229,50"/>
        <filter val="23"/>
        <filter val="230,00"/>
        <filter val="235,00"/>
        <filter val="24,00"/>
        <filter val="25,00"/>
        <filter val="25,20"/>
        <filter val="263,00"/>
        <filter val="264,00"/>
        <filter val="28,00"/>
        <filter val="280,00"/>
        <filter val="291,00"/>
        <filter val="3,11"/>
        <filter val="30,00"/>
        <filter val="30,48"/>
        <filter val="31,00"/>
        <filter val="33,24"/>
        <filter val="33,40"/>
        <filter val="36,00"/>
        <filter val="4 610,00"/>
        <filter val="4 624,40"/>
        <filter val="4,00"/>
        <filter val="4,20"/>
        <filter val="4,50"/>
        <filter val="4,57"/>
        <filter val="40,00"/>
        <filter val="430,00"/>
        <filter val="45,00"/>
        <filter val="45,70"/>
        <filter val="460,80"/>
        <filter val="49,70"/>
        <filter val="5,00"/>
        <filter val="5,10"/>
        <filter val="50,00"/>
        <filter val="50,70"/>
        <filter val="52,00"/>
        <filter val="523,60"/>
        <filter val="56,49"/>
        <filter val="58,80"/>
        <filter val="595,83"/>
        <filter val="60,90"/>
        <filter val="65,00"/>
        <filter val="66,00"/>
        <filter val="7,22"/>
        <filter val="70,00"/>
        <filter val="74,48"/>
        <filter val="75,00"/>
        <filter val="8,00"/>
        <filter val="8,40"/>
        <filter val="85,67"/>
        <filter val="870,00"/>
        <filter val="90,00"/>
        <filter val="900,00"/>
        <filter val="93,60"/>
        <filter val="94,00"/>
        <filter val="95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2025-05-12T11:21:35Z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