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5E3561-1AF1-4503-9070-DFDB56352A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Y487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Z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Z383" i="1" s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3" i="1"/>
  <c r="X362" i="1"/>
  <c r="BO361" i="1"/>
  <c r="BM361" i="1"/>
  <c r="Y361" i="1"/>
  <c r="BP361" i="1" s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Y346" i="1" s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Y29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67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Y167" i="1" s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Z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76" i="1" l="1"/>
  <c r="BN176" i="1"/>
  <c r="Z176" i="1"/>
  <c r="BP182" i="1"/>
  <c r="BN182" i="1"/>
  <c r="Z182" i="1"/>
  <c r="BP215" i="1"/>
  <c r="BN215" i="1"/>
  <c r="Z215" i="1"/>
  <c r="BP238" i="1"/>
  <c r="BN238" i="1"/>
  <c r="Z238" i="1"/>
  <c r="BP281" i="1"/>
  <c r="BN281" i="1"/>
  <c r="Z281" i="1"/>
  <c r="BP330" i="1"/>
  <c r="BN330" i="1"/>
  <c r="Z330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2" i="1"/>
  <c r="BN442" i="1"/>
  <c r="Z442" i="1"/>
  <c r="BP476" i="1"/>
  <c r="BN476" i="1"/>
  <c r="Z476" i="1"/>
  <c r="BP498" i="1"/>
  <c r="BN498" i="1"/>
  <c r="Z498" i="1"/>
  <c r="BP529" i="1"/>
  <c r="BN529" i="1"/>
  <c r="Z529" i="1"/>
  <c r="X558" i="1"/>
  <c r="Z23" i="1"/>
  <c r="BN23" i="1"/>
  <c r="Z39" i="1"/>
  <c r="BN39" i="1"/>
  <c r="D567" i="1"/>
  <c r="Z58" i="1"/>
  <c r="BN58" i="1"/>
  <c r="Z74" i="1"/>
  <c r="BN74" i="1"/>
  <c r="Z105" i="1"/>
  <c r="BN105" i="1"/>
  <c r="Z118" i="1"/>
  <c r="BN118" i="1"/>
  <c r="Z139" i="1"/>
  <c r="BN139" i="1"/>
  <c r="BP154" i="1"/>
  <c r="BN154" i="1"/>
  <c r="Z154" i="1"/>
  <c r="Y185" i="1"/>
  <c r="Y184" i="1"/>
  <c r="BP181" i="1"/>
  <c r="BN181" i="1"/>
  <c r="Z181" i="1"/>
  <c r="BP183" i="1"/>
  <c r="BN183" i="1"/>
  <c r="Z183" i="1"/>
  <c r="BP205" i="1"/>
  <c r="BN205" i="1"/>
  <c r="Z205" i="1"/>
  <c r="BP225" i="1"/>
  <c r="BN225" i="1"/>
  <c r="Z225" i="1"/>
  <c r="BP264" i="1"/>
  <c r="BN264" i="1"/>
  <c r="Z264" i="1"/>
  <c r="BP316" i="1"/>
  <c r="BN316" i="1"/>
  <c r="Z316" i="1"/>
  <c r="BP348" i="1"/>
  <c r="BN348" i="1"/>
  <c r="Z348" i="1"/>
  <c r="BP422" i="1"/>
  <c r="BN422" i="1"/>
  <c r="Z422" i="1"/>
  <c r="BP468" i="1"/>
  <c r="BN468" i="1"/>
  <c r="Z468" i="1"/>
  <c r="BP486" i="1"/>
  <c r="BN486" i="1"/>
  <c r="Z486" i="1"/>
  <c r="BP490" i="1"/>
  <c r="BN490" i="1"/>
  <c r="Z490" i="1"/>
  <c r="Y531" i="1"/>
  <c r="Y530" i="1"/>
  <c r="BP528" i="1"/>
  <c r="BN528" i="1"/>
  <c r="Z528" i="1"/>
  <c r="Z530" i="1" s="1"/>
  <c r="Y179" i="1"/>
  <c r="Y324" i="1"/>
  <c r="Y345" i="1"/>
  <c r="BP392" i="1"/>
  <c r="BN392" i="1"/>
  <c r="Z392" i="1"/>
  <c r="BP406" i="1"/>
  <c r="BN406" i="1"/>
  <c r="Z406" i="1"/>
  <c r="BP444" i="1"/>
  <c r="BN444" i="1"/>
  <c r="Z444" i="1"/>
  <c r="BP470" i="1"/>
  <c r="BN470" i="1"/>
  <c r="Z470" i="1"/>
  <c r="BP478" i="1"/>
  <c r="BN478" i="1"/>
  <c r="Z478" i="1"/>
  <c r="BP492" i="1"/>
  <c r="BN492" i="1"/>
  <c r="Z492" i="1"/>
  <c r="BP502" i="1"/>
  <c r="BN502" i="1"/>
  <c r="Z502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Y249" i="1"/>
  <c r="Y389" i="1"/>
  <c r="Y388" i="1"/>
  <c r="BP387" i="1"/>
  <c r="BN387" i="1"/>
  <c r="Z387" i="1"/>
  <c r="Z388" i="1" s="1"/>
  <c r="B567" i="1"/>
  <c r="X559" i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Y100" i="1"/>
  <c r="Z94" i="1"/>
  <c r="BN94" i="1"/>
  <c r="Z98" i="1"/>
  <c r="BN98" i="1"/>
  <c r="F567" i="1"/>
  <c r="Z107" i="1"/>
  <c r="BN107" i="1"/>
  <c r="Z120" i="1"/>
  <c r="BN120" i="1"/>
  <c r="Z128" i="1"/>
  <c r="BN128" i="1"/>
  <c r="Z133" i="1"/>
  <c r="BN133" i="1"/>
  <c r="Y136" i="1"/>
  <c r="Z143" i="1"/>
  <c r="BN143" i="1"/>
  <c r="BP143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Z217" i="1"/>
  <c r="BN217" i="1"/>
  <c r="Z221" i="1"/>
  <c r="BN221" i="1"/>
  <c r="Y227" i="1"/>
  <c r="Z232" i="1"/>
  <c r="BN232" i="1"/>
  <c r="Z236" i="1"/>
  <c r="BN236" i="1"/>
  <c r="Z242" i="1"/>
  <c r="BN242" i="1"/>
  <c r="BP242" i="1"/>
  <c r="Z247" i="1"/>
  <c r="Z248" i="1" s="1"/>
  <c r="BN247" i="1"/>
  <c r="BP247" i="1"/>
  <c r="Z262" i="1"/>
  <c r="BN262" i="1"/>
  <c r="Z271" i="1"/>
  <c r="BN271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Z314" i="1"/>
  <c r="BN314" i="1"/>
  <c r="Z320" i="1"/>
  <c r="BN320" i="1"/>
  <c r="BP320" i="1"/>
  <c r="Z328" i="1"/>
  <c r="BN328" i="1"/>
  <c r="Z336" i="1"/>
  <c r="BN336" i="1"/>
  <c r="Z341" i="1"/>
  <c r="BN341" i="1"/>
  <c r="BP341" i="1"/>
  <c r="Z342" i="1"/>
  <c r="BN342" i="1"/>
  <c r="Z350" i="1"/>
  <c r="BN350" i="1"/>
  <c r="U567" i="1"/>
  <c r="Y363" i="1"/>
  <c r="Z361" i="1"/>
  <c r="BN361" i="1"/>
  <c r="Y362" i="1"/>
  <c r="Z367" i="1"/>
  <c r="BN367" i="1"/>
  <c r="Z371" i="1"/>
  <c r="BN371" i="1"/>
  <c r="Z377" i="1"/>
  <c r="BN377" i="1"/>
  <c r="BP377" i="1"/>
  <c r="BP383" i="1"/>
  <c r="BN383" i="1"/>
  <c r="BP396" i="1"/>
  <c r="BN396" i="1"/>
  <c r="Z396" i="1"/>
  <c r="BP420" i="1"/>
  <c r="BN420" i="1"/>
  <c r="Z420" i="1"/>
  <c r="BP431" i="1"/>
  <c r="BN431" i="1"/>
  <c r="Z431" i="1"/>
  <c r="Y567" i="1"/>
  <c r="BP436" i="1"/>
  <c r="BN436" i="1"/>
  <c r="Z436" i="1"/>
  <c r="BP466" i="1"/>
  <c r="BN466" i="1"/>
  <c r="Z466" i="1"/>
  <c r="BP474" i="1"/>
  <c r="BN474" i="1"/>
  <c r="Z474" i="1"/>
  <c r="Y488" i="1"/>
  <c r="BP484" i="1"/>
  <c r="BN484" i="1"/>
  <c r="Z484" i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Q567" i="1"/>
  <c r="H9" i="1"/>
  <c r="A10" i="1"/>
  <c r="X560" i="1"/>
  <c r="Y28" i="1"/>
  <c r="Y42" i="1"/>
  <c r="Y46" i="1"/>
  <c r="Y55" i="1"/>
  <c r="Y63" i="1"/>
  <c r="Y69" i="1"/>
  <c r="Y124" i="1"/>
  <c r="BP117" i="1"/>
  <c r="BN117" i="1"/>
  <c r="Z117" i="1"/>
  <c r="BP121" i="1"/>
  <c r="BN121" i="1"/>
  <c r="Z121" i="1"/>
  <c r="Y160" i="1"/>
  <c r="BP159" i="1"/>
  <c r="BN159" i="1"/>
  <c r="Z159" i="1"/>
  <c r="Z160" i="1" s="1"/>
  <c r="Y161" i="1"/>
  <c r="BP173" i="1"/>
  <c r="BN173" i="1"/>
  <c r="Z173" i="1"/>
  <c r="BP177" i="1"/>
  <c r="BN177" i="1"/>
  <c r="Z177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39" i="1"/>
  <c r="Z351" i="1"/>
  <c r="BP349" i="1"/>
  <c r="BN349" i="1"/>
  <c r="Z349" i="1"/>
  <c r="Y351" i="1"/>
  <c r="BP393" i="1"/>
  <c r="BN393" i="1"/>
  <c r="Z393" i="1"/>
  <c r="Y397" i="1"/>
  <c r="BP405" i="1"/>
  <c r="BN405" i="1"/>
  <c r="Z405" i="1"/>
  <c r="Y409" i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Y77" i="1"/>
  <c r="Y83" i="1"/>
  <c r="Y90" i="1"/>
  <c r="Y101" i="1"/>
  <c r="Y108" i="1"/>
  <c r="Y115" i="1"/>
  <c r="BP134" i="1"/>
  <c r="BN134" i="1"/>
  <c r="Z134" i="1"/>
  <c r="Z135" i="1" s="1"/>
  <c r="Y141" i="1"/>
  <c r="BP138" i="1"/>
  <c r="BN138" i="1"/>
  <c r="Z138" i="1"/>
  <c r="Z140" i="1" s="1"/>
  <c r="BP155" i="1"/>
  <c r="BN155" i="1"/>
  <c r="Z155" i="1"/>
  <c r="Y157" i="1"/>
  <c r="I567" i="1"/>
  <c r="Y166" i="1"/>
  <c r="BP165" i="1"/>
  <c r="BN165" i="1"/>
  <c r="Z165" i="1"/>
  <c r="Z166" i="1" s="1"/>
  <c r="Y178" i="1"/>
  <c r="BP169" i="1"/>
  <c r="BN169" i="1"/>
  <c r="Z169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Y114" i="1"/>
  <c r="Z112" i="1"/>
  <c r="Z114" i="1" s="1"/>
  <c r="BN112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Y150" i="1"/>
  <c r="BP149" i="1"/>
  <c r="BN149" i="1"/>
  <c r="Z149" i="1"/>
  <c r="Z150" i="1" s="1"/>
  <c r="Y151" i="1"/>
  <c r="Y156" i="1"/>
  <c r="BP153" i="1"/>
  <c r="BN153" i="1"/>
  <c r="Z153" i="1"/>
  <c r="Z156" i="1" s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Z222" i="1" s="1"/>
  <c r="BP218" i="1"/>
  <c r="BN218" i="1"/>
  <c r="Z218" i="1"/>
  <c r="Y222" i="1"/>
  <c r="BP226" i="1"/>
  <c r="BN226" i="1"/>
  <c r="Z226" i="1"/>
  <c r="Y228" i="1"/>
  <c r="K567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Y317" i="1"/>
  <c r="BP315" i="1"/>
  <c r="BN315" i="1"/>
  <c r="Z315" i="1"/>
  <c r="BP368" i="1"/>
  <c r="BN368" i="1"/>
  <c r="Z368" i="1"/>
  <c r="Y374" i="1"/>
  <c r="BP372" i="1"/>
  <c r="BN372" i="1"/>
  <c r="Z372" i="1"/>
  <c r="H56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Z324" i="1" s="1"/>
  <c r="BP329" i="1"/>
  <c r="BN329" i="1"/>
  <c r="Z329" i="1"/>
  <c r="BP337" i="1"/>
  <c r="BN337" i="1"/>
  <c r="Z337" i="1"/>
  <c r="BP343" i="1"/>
  <c r="BN343" i="1"/>
  <c r="Z343" i="1"/>
  <c r="Y352" i="1"/>
  <c r="BP360" i="1"/>
  <c r="BN360" i="1"/>
  <c r="Z360" i="1"/>
  <c r="Z362" i="1" s="1"/>
  <c r="BP370" i="1"/>
  <c r="BN370" i="1"/>
  <c r="Z370" i="1"/>
  <c r="BP378" i="1"/>
  <c r="BN378" i="1"/>
  <c r="Z378" i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Z408" i="1" s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Z505" i="1" s="1"/>
  <c r="Y505" i="1"/>
  <c r="Z567" i="1"/>
  <c r="Y451" i="1"/>
  <c r="Z487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379" i="1" l="1"/>
  <c r="Z345" i="1"/>
  <c r="Z227" i="1"/>
  <c r="Z184" i="1"/>
  <c r="Z282" i="1"/>
  <c r="Z266" i="1"/>
  <c r="Z62" i="1"/>
  <c r="Z41" i="1"/>
  <c r="Z499" i="1"/>
  <c r="Z374" i="1"/>
  <c r="Z210" i="1"/>
  <c r="Z108" i="1"/>
  <c r="Z77" i="1"/>
  <c r="Z397" i="1"/>
  <c r="Z542" i="1"/>
  <c r="Z518" i="1"/>
  <c r="Z445" i="1"/>
  <c r="Z317" i="1"/>
  <c r="Y558" i="1"/>
  <c r="Z178" i="1"/>
  <c r="Z338" i="1"/>
  <c r="Z332" i="1"/>
  <c r="Z124" i="1"/>
  <c r="Z525" i="1"/>
  <c r="Z481" i="1"/>
  <c r="Z427" i="1"/>
  <c r="Z274" i="1"/>
  <c r="Z239" i="1"/>
  <c r="Z100" i="1"/>
  <c r="Z89" i="1"/>
  <c r="Z68" i="1"/>
  <c r="Z55" i="1"/>
  <c r="Y557" i="1"/>
  <c r="Y559" i="1"/>
  <c r="Z28" i="1"/>
  <c r="Z535" i="1"/>
  <c r="Y561" i="1"/>
  <c r="Z562" i="1" l="1"/>
  <c r="Y560" i="1"/>
</calcChain>
</file>

<file path=xl/sharedStrings.xml><?xml version="1.0" encoding="utf-8"?>
<sst xmlns="http://schemas.openxmlformats.org/spreadsheetml/2006/main" count="2498" uniqueCount="877">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</sst>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58"/>
      <c r="P5" s="24" t="s">
        <v>10</v>
      </c>
      <c r="Q5" s="890">
        <v>45791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Среда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20</v>
      </c>
      <c r="Q8" s="771">
        <v>0.5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21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22</v>
      </c>
      <c r="Q10" s="810"/>
      <c r="R10" s="811"/>
      <c r="U10" s="24" t="s">
        <v>23</v>
      </c>
      <c r="V10" s="673" t="s">
        <v>24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53"/>
      <c r="R11" s="754"/>
      <c r="U11" s="24" t="s">
        <v>27</v>
      </c>
      <c r="V11" s="897" t="s">
        <v>28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30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32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35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66"/>
      <c r="BD17" s="65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61</v>
      </c>
      <c r="V18" s="67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69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69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69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69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69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69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37" t="s">
        <v>87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37" t="s">
        <v>69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69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37" t="s">
        <v>87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37" t="s">
        <v>69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69</v>
      </c>
      <c r="X37" s="615">
        <v>30</v>
      </c>
      <c r="Y37" s="616">
        <f>IFERROR(IF(X37="",0,CEILING((X37/$H37),1)*$H37),"")</f>
        <v>32.400000000000006</v>
      </c>
      <c r="Z37" s="36">
        <f>IFERROR(IF(Y37=0,"",ROUNDUP(Y37/H37,0)*0.01898),"")</f>
        <v>5.6940000000000004E-2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31.208333333333329</v>
      </c>
      <c r="BN37" s="64">
        <f>IFERROR(Y37*I37/H37,"0")</f>
        <v>33.705000000000005</v>
      </c>
      <c r="BO37" s="64">
        <f>IFERROR(1/J37*(X37/H37),"0")</f>
        <v>4.3402777777777776E-2</v>
      </c>
      <c r="BP37" s="64">
        <f>IFERROR(1/J37*(Y37/H37),"0")</f>
        <v>4.6875000000000007E-2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69</v>
      </c>
      <c r="X38" s="615">
        <v>12</v>
      </c>
      <c r="Y38" s="616">
        <f>IFERROR(IF(X38="",0,CEILING((X38/$H38),1)*$H38),"")</f>
        <v>12</v>
      </c>
      <c r="Z38" s="36">
        <f>IFERROR(IF(Y38=0,"",ROUNDUP(Y38/H38,0)*0.00902),"")</f>
        <v>2.7060000000000001E-2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12.629999999999999</v>
      </c>
      <c r="BN38" s="64">
        <f>IFERROR(Y38*I38/H38,"0")</f>
        <v>12.629999999999999</v>
      </c>
      <c r="BO38" s="64">
        <f>IFERROR(1/J38*(X38/H38),"0")</f>
        <v>2.2727272727272728E-2</v>
      </c>
      <c r="BP38" s="64">
        <f>IFERROR(1/J38*(Y38/H38),"0")</f>
        <v>2.2727272727272728E-2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69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69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37" t="s">
        <v>87</v>
      </c>
      <c r="X41" s="617">
        <f>IFERROR(X37/H37,"0")+IFERROR(X38/H38,"0")+IFERROR(X39/H39,"0")+IFERROR(X40/H40,"0")</f>
        <v>5.7777777777777777</v>
      </c>
      <c r="Y41" s="617">
        <f>IFERROR(Y37/H37,"0")+IFERROR(Y38/H38,"0")+IFERROR(Y39/H39,"0")+IFERROR(Y40/H40,"0")</f>
        <v>6</v>
      </c>
      <c r="Z41" s="617">
        <f>IFERROR(IF(Z37="",0,Z37),"0")+IFERROR(IF(Z38="",0,Z38),"0")+IFERROR(IF(Z39="",0,Z39),"0")+IFERROR(IF(Z40="",0,Z40),"0")</f>
        <v>8.4000000000000005E-2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37" t="s">
        <v>69</v>
      </c>
      <c r="X42" s="617">
        <f>IFERROR(SUM(X37:X40),"0")</f>
        <v>42</v>
      </c>
      <c r="Y42" s="617">
        <f>IFERROR(SUM(Y37:Y40),"0")</f>
        <v>44.400000000000006</v>
      </c>
      <c r="Z42" s="37"/>
      <c r="AA42" s="618"/>
      <c r="AB42" s="618"/>
      <c r="AC42" s="618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69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37" t="s">
        <v>87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37" t="s">
        <v>69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69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69</v>
      </c>
      <c r="X50" s="615">
        <v>180</v>
      </c>
      <c r="Y50" s="616">
        <f t="shared" si="6"/>
        <v>183.60000000000002</v>
      </c>
      <c r="Z50" s="36">
        <f>IFERROR(IF(Y50=0,"",ROUNDUP(Y50/H50,0)*0.01898),"")</f>
        <v>0.32266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187.24999999999997</v>
      </c>
      <c r="BN50" s="64">
        <f t="shared" si="8"/>
        <v>190.995</v>
      </c>
      <c r="BO50" s="64">
        <f t="shared" si="9"/>
        <v>0.26041666666666663</v>
      </c>
      <c r="BP50" s="64">
        <f t="shared" si="10"/>
        <v>0.265625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69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69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69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69</v>
      </c>
      <c r="X54" s="615">
        <v>45</v>
      </c>
      <c r="Y54" s="616">
        <f t="shared" si="6"/>
        <v>45</v>
      </c>
      <c r="Z54" s="36">
        <f>IFERROR(IF(Y54=0,"",ROUNDUP(Y54/H54,0)*0.00902),"")</f>
        <v>9.0200000000000002E-2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47.099999999999994</v>
      </c>
      <c r="BN54" s="64">
        <f t="shared" si="8"/>
        <v>47.099999999999994</v>
      </c>
      <c r="BO54" s="64">
        <f t="shared" si="9"/>
        <v>7.575757575757576E-2</v>
      </c>
      <c r="BP54" s="64">
        <f t="shared" si="10"/>
        <v>7.575757575757576E-2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37" t="s">
        <v>87</v>
      </c>
      <c r="X55" s="617">
        <f>IFERROR(X49/H49,"0")+IFERROR(X50/H50,"0")+IFERROR(X51/H51,"0")+IFERROR(X52/H52,"0")+IFERROR(X53/H53,"0")+IFERROR(X54/H54,"0")</f>
        <v>26.666666666666664</v>
      </c>
      <c r="Y55" s="617">
        <f>IFERROR(Y49/H49,"0")+IFERROR(Y50/H50,"0")+IFERROR(Y51/H51,"0")+IFERROR(Y52/H52,"0")+IFERROR(Y53/H53,"0")+IFERROR(Y54/H54,"0")</f>
        <v>27</v>
      </c>
      <c r="Z55" s="617">
        <f>IFERROR(IF(Z49="",0,Z49),"0")+IFERROR(IF(Z50="",0,Z50),"0")+IFERROR(IF(Z51="",0,Z51),"0")+IFERROR(IF(Z52="",0,Z52),"0")+IFERROR(IF(Z53="",0,Z53),"0")+IFERROR(IF(Z54="",0,Z54),"0")</f>
        <v>0.41286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37" t="s">
        <v>69</v>
      </c>
      <c r="X56" s="617">
        <f>IFERROR(SUM(X49:X54),"0")</f>
        <v>225</v>
      </c>
      <c r="Y56" s="617">
        <f>IFERROR(SUM(Y49:Y54),"0")</f>
        <v>228.60000000000002</v>
      </c>
      <c r="Z56" s="37"/>
      <c r="AA56" s="618"/>
      <c r="AB56" s="618"/>
      <c r="AC56" s="618"/>
    </row>
    <row r="57" spans="1:68" ht="14.25" hidden="1" customHeight="1" x14ac:dyDescent="0.25">
      <c r="A57" s="635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69</v>
      </c>
      <c r="X58" s="615">
        <v>80</v>
      </c>
      <c r="Y58" s="616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83.222222222222214</v>
      </c>
      <c r="BN58" s="64">
        <f>IFERROR(Y58*I58/H58,"0")</f>
        <v>89.88</v>
      </c>
      <c r="BO58" s="64">
        <f>IFERROR(1/J58*(X58/H58),"0")</f>
        <v>0.11574074074074073</v>
      </c>
      <c r="BP58" s="64">
        <f>IFERROR(1/J58*(Y58/H58),"0")</f>
        <v>0.125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69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69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69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37" t="s">
        <v>87</v>
      </c>
      <c r="X62" s="617">
        <f>IFERROR(X58/H58,"0")+IFERROR(X59/H59,"0")+IFERROR(X60/H60,"0")+IFERROR(X61/H61,"0")</f>
        <v>7.4074074074074066</v>
      </c>
      <c r="Y62" s="617">
        <f>IFERROR(Y58/H58,"0")+IFERROR(Y59/H59,"0")+IFERROR(Y60/H60,"0")+IFERROR(Y61/H61,"0")</f>
        <v>8</v>
      </c>
      <c r="Z62" s="617">
        <f>IFERROR(IF(Z58="",0,Z58),"0")+IFERROR(IF(Z59="",0,Z59),"0")+IFERROR(IF(Z60="",0,Z60),"0")+IFERROR(IF(Z61="",0,Z61),"0")</f>
        <v>0.15184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37" t="s">
        <v>69</v>
      </c>
      <c r="X63" s="617">
        <f>IFERROR(SUM(X58:X61),"0")</f>
        <v>80</v>
      </c>
      <c r="Y63" s="617">
        <f>IFERROR(SUM(Y58:Y61),"0")</f>
        <v>86.4</v>
      </c>
      <c r="Z63" s="37"/>
      <c r="AA63" s="618"/>
      <c r="AB63" s="618"/>
      <c r="AC63" s="618"/>
    </row>
    <row r="64" spans="1:68" ht="14.25" hidden="1" customHeight="1" x14ac:dyDescent="0.25">
      <c r="A64" s="635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69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69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69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37" t="s">
        <v>87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37" t="s">
        <v>69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69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69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69</v>
      </c>
      <c r="X73" s="615">
        <v>40</v>
      </c>
      <c r="Y73" s="616">
        <f t="shared" si="11"/>
        <v>42</v>
      </c>
      <c r="Z73" s="36">
        <f>IFERROR(IF(Y73=0,"",ROUNDUP(Y73/H73,0)*0.01898),"")</f>
        <v>9.4899999999999998E-2</v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42.414285714285711</v>
      </c>
      <c r="BN73" s="64">
        <f t="shared" si="13"/>
        <v>44.534999999999997</v>
      </c>
      <c r="BO73" s="64">
        <f t="shared" si="14"/>
        <v>7.4404761904761904E-2</v>
      </c>
      <c r="BP73" s="64">
        <f t="shared" si="15"/>
        <v>7.8125E-2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69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69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69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37" t="s">
        <v>87</v>
      </c>
      <c r="X77" s="617">
        <f>IFERROR(X71/H71,"0")+IFERROR(X72/H72,"0")+IFERROR(X73/H73,"0")+IFERROR(X74/H74,"0")+IFERROR(X75/H75,"0")+IFERROR(X76/H76,"0")</f>
        <v>4.7619047619047619</v>
      </c>
      <c r="Y77" s="617">
        <f>IFERROR(Y71/H71,"0")+IFERROR(Y72/H72,"0")+IFERROR(Y73/H73,"0")+IFERROR(Y74/H74,"0")+IFERROR(Y75/H75,"0")+IFERROR(Y76/H76,"0")</f>
        <v>5</v>
      </c>
      <c r="Z77" s="617">
        <f>IFERROR(IF(Z71="",0,Z71),"0")+IFERROR(IF(Z72="",0,Z72),"0")+IFERROR(IF(Z73="",0,Z73),"0")+IFERROR(IF(Z74="",0,Z74),"0")+IFERROR(IF(Z75="",0,Z75),"0")+IFERROR(IF(Z76="",0,Z76),"0")</f>
        <v>9.4899999999999998E-2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37" t="s">
        <v>69</v>
      </c>
      <c r="X78" s="617">
        <f>IFERROR(SUM(X71:X76),"0")</f>
        <v>40</v>
      </c>
      <c r="Y78" s="617">
        <f>IFERROR(SUM(Y71:Y76),"0")</f>
        <v>42</v>
      </c>
      <c r="Z78" s="37"/>
      <c r="AA78" s="618"/>
      <c r="AB78" s="618"/>
      <c r="AC78" s="618"/>
    </row>
    <row r="79" spans="1:68" ht="14.25" hidden="1" customHeight="1" x14ac:dyDescent="0.25">
      <c r="A79" s="635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69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69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37" t="s">
        <v>87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37" t="s">
        <v>69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69</v>
      </c>
      <c r="X86" s="615">
        <v>10</v>
      </c>
      <c r="Y86" s="616">
        <f>IFERROR(IF(X86="",0,CEILING((X86/$H86),1)*$H86),"")</f>
        <v>10.8</v>
      </c>
      <c r="Z86" s="36">
        <f>IFERROR(IF(Y86=0,"",ROUNDUP(Y86/H86,0)*0.01898),"")</f>
        <v>1.898E-2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10.402777777777777</v>
      </c>
      <c r="BN86" s="64">
        <f>IFERROR(Y86*I86/H86,"0")</f>
        <v>11.234999999999999</v>
      </c>
      <c r="BO86" s="64">
        <f>IFERROR(1/J86*(X86/H86),"0")</f>
        <v>1.4467592592592591E-2</v>
      </c>
      <c r="BP86" s="64">
        <f>IFERROR(1/J86*(Y86/H86),"0")</f>
        <v>1.5625E-2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69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69</v>
      </c>
      <c r="X88" s="615">
        <v>9</v>
      </c>
      <c r="Y88" s="616">
        <f>IFERROR(IF(X88="",0,CEILING((X88/$H88),1)*$H88),"")</f>
        <v>9</v>
      </c>
      <c r="Z88" s="36">
        <f>IFERROR(IF(Y88=0,"",ROUNDUP(Y88/H88,0)*0.00902),"")</f>
        <v>1.804E-2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9.42</v>
      </c>
      <c r="BN88" s="64">
        <f>IFERROR(Y88*I88/H88,"0")</f>
        <v>9.42</v>
      </c>
      <c r="BO88" s="64">
        <f>IFERROR(1/J88*(X88/H88),"0")</f>
        <v>1.5151515151515152E-2</v>
      </c>
      <c r="BP88" s="64">
        <f>IFERROR(1/J88*(Y88/H88),"0")</f>
        <v>1.5151515151515152E-2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37" t="s">
        <v>87</v>
      </c>
      <c r="X89" s="617">
        <f>IFERROR(X86/H86,"0")+IFERROR(X87/H87,"0")+IFERROR(X88/H88,"0")</f>
        <v>2.9259259259259256</v>
      </c>
      <c r="Y89" s="617">
        <f>IFERROR(Y86/H86,"0")+IFERROR(Y87/H87,"0")+IFERROR(Y88/H88,"0")</f>
        <v>3</v>
      </c>
      <c r="Z89" s="617">
        <f>IFERROR(IF(Z86="",0,Z86),"0")+IFERROR(IF(Z87="",0,Z87),"0")+IFERROR(IF(Z88="",0,Z88),"0")</f>
        <v>3.7019999999999997E-2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37" t="s">
        <v>69</v>
      </c>
      <c r="X90" s="617">
        <f>IFERROR(SUM(X86:X88),"0")</f>
        <v>19</v>
      </c>
      <c r="Y90" s="617">
        <f>IFERROR(SUM(Y86:Y88),"0")</f>
        <v>19.8</v>
      </c>
      <c r="Z90" s="37"/>
      <c r="AA90" s="618"/>
      <c r="AB90" s="618"/>
      <c r="AC90" s="618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190</v>
      </c>
      <c r="B92" s="54" t="s">
        <v>191</v>
      </c>
      <c r="C92" s="31">
        <v>4301051546</v>
      </c>
      <c r="D92" s="619">
        <v>4607091386967</v>
      </c>
      <c r="E92" s="620"/>
      <c r="F92" s="614">
        <v>1.4</v>
      </c>
      <c r="G92" s="32">
        <v>6</v>
      </c>
      <c r="H92" s="614">
        <v>8.4</v>
      </c>
      <c r="I92" s="614">
        <v>8.9190000000000005</v>
      </c>
      <c r="J92" s="32">
        <v>64</v>
      </c>
      <c r="K92" s="32" t="s">
        <v>99</v>
      </c>
      <c r="L92" s="32"/>
      <c r="M92" s="33" t="s">
        <v>106</v>
      </c>
      <c r="N92" s="33"/>
      <c r="O92" s="32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4"/>
      <c r="V92" s="34"/>
      <c r="W92" s="35" t="s">
        <v>69</v>
      </c>
      <c r="X92" s="615">
        <v>15</v>
      </c>
      <c r="Y92" s="616">
        <f t="shared" ref="Y92:Y99" si="16">IFERROR(IF(X92="",0,CEILING((X92/$H92),1)*$H92),"")</f>
        <v>16.8</v>
      </c>
      <c r="Z92" s="36">
        <f>IFERROR(IF(Y92=0,"",ROUNDUP(Y92/H92,0)*0.01898),"")</f>
        <v>3.7960000000000001E-2</v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15.926785714285714</v>
      </c>
      <c r="BN92" s="64">
        <f t="shared" ref="BN92:BN99" si="18">IFERROR(Y92*I92/H92,"0")</f>
        <v>17.838000000000001</v>
      </c>
      <c r="BO92" s="64">
        <f t="shared" ref="BO92:BO99" si="19">IFERROR(1/J92*(X92/H92),"0")</f>
        <v>2.7901785714285712E-2</v>
      </c>
      <c r="BP92" s="64">
        <f t="shared" ref="BP92:BP99" si="20">IFERROR(1/J92*(Y92/H92),"0")</f>
        <v>3.125E-2</v>
      </c>
    </row>
    <row r="93" spans="1:68" ht="16.5" hidden="1" customHeight="1" x14ac:dyDescent="0.25">
      <c r="A93" s="54" t="s">
        <v>190</v>
      </c>
      <c r="B93" s="54" t="s">
        <v>193</v>
      </c>
      <c r="C93" s="31">
        <v>4301051712</v>
      </c>
      <c r="D93" s="619">
        <v>4607091386967</v>
      </c>
      <c r="E93" s="620"/>
      <c r="F93" s="614">
        <v>1.35</v>
      </c>
      <c r="G93" s="32">
        <v>6</v>
      </c>
      <c r="H93" s="614">
        <v>8.1</v>
      </c>
      <c r="I93" s="614">
        <v>8.6189999999999998</v>
      </c>
      <c r="J93" s="32">
        <v>64</v>
      </c>
      <c r="K93" s="32" t="s">
        <v>99</v>
      </c>
      <c r="L93" s="32"/>
      <c r="M93" s="33" t="s">
        <v>132</v>
      </c>
      <c r="N93" s="33"/>
      <c r="O93" s="32">
        <v>45</v>
      </c>
      <c r="P93" s="888" t="s">
        <v>194</v>
      </c>
      <c r="Q93" s="622"/>
      <c r="R93" s="622"/>
      <c r="S93" s="622"/>
      <c r="T93" s="623"/>
      <c r="U93" s="34"/>
      <c r="V93" s="34"/>
      <c r="W93" s="35" t="s">
        <v>69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69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69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199</v>
      </c>
      <c r="B96" s="54" t="s">
        <v>200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67</v>
      </c>
      <c r="L96" s="32"/>
      <c r="M96" s="33" t="s">
        <v>106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69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201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202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67</v>
      </c>
      <c r="L97" s="32"/>
      <c r="M97" s="33" t="s">
        <v>132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69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69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206</v>
      </c>
      <c r="B99" s="54" t="s">
        <v>207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69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37" t="s">
        <v>87</v>
      </c>
      <c r="X100" s="617">
        <f>IFERROR(X92/H92,"0")+IFERROR(X93/H93,"0")+IFERROR(X94/H94,"0")+IFERROR(X95/H95,"0")+IFERROR(X96/H96,"0")+IFERROR(X97/H97,"0")+IFERROR(X98/H98,"0")+IFERROR(X99/H99,"0")</f>
        <v>1.7857142857142856</v>
      </c>
      <c r="Y100" s="617">
        <f>IFERROR(Y92/H92,"0")+IFERROR(Y93/H93,"0")+IFERROR(Y94/H94,"0")+IFERROR(Y95/H95,"0")+IFERROR(Y96/H96,"0")+IFERROR(Y97/H97,"0")+IFERROR(Y98/H98,"0")+IFERROR(Y99/H99,"0")</f>
        <v>2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3.7960000000000001E-2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37" t="s">
        <v>69</v>
      </c>
      <c r="X101" s="617">
        <f>IFERROR(SUM(X92:X99),"0")</f>
        <v>15</v>
      </c>
      <c r="Y101" s="617">
        <f>IFERROR(SUM(Y92:Y99),"0")</f>
        <v>16.8</v>
      </c>
      <c r="Z101" s="37"/>
      <c r="AA101" s="618"/>
      <c r="AB101" s="618"/>
      <c r="AC101" s="618"/>
    </row>
    <row r="102" spans="1:68" ht="16.5" hidden="1" customHeight="1" x14ac:dyDescent="0.25">
      <c r="A102" s="639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hidden="1" customHeight="1" x14ac:dyDescent="0.25">
      <c r="A104" s="54" t="s">
        <v>209</v>
      </c>
      <c r="B104" s="54" t="s">
        <v>210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69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69</v>
      </c>
      <c r="X105" s="615">
        <v>11.25</v>
      </c>
      <c r="Y105" s="616">
        <f>IFERROR(IF(X105="",0,CEILING((X105/$H105),1)*$H105),"")</f>
        <v>11.25</v>
      </c>
      <c r="Z105" s="36">
        <f>IFERROR(IF(Y105=0,"",ROUNDUP(Y105/H105,0)*0.00902),"")</f>
        <v>2.7060000000000001E-2</v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11.879999999999999</v>
      </c>
      <c r="BN105" s="64">
        <f>IFERROR(Y105*I105/H105,"0")</f>
        <v>11.879999999999999</v>
      </c>
      <c r="BO105" s="64">
        <f>IFERROR(1/J105*(X105/H105),"0")</f>
        <v>2.2727272727272728E-2</v>
      </c>
      <c r="BP105" s="64">
        <f>IFERROR(1/J105*(Y105/H105),"0")</f>
        <v>2.2727272727272728E-2</v>
      </c>
    </row>
    <row r="106" spans="1:68" ht="16.5" hidden="1" customHeight="1" x14ac:dyDescent="0.25">
      <c r="A106" s="54" t="s">
        <v>214</v>
      </c>
      <c r="B106" s="54" t="s">
        <v>215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69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69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37" t="s">
        <v>87</v>
      </c>
      <c r="X108" s="617">
        <f>IFERROR(X104/H104,"0")+IFERROR(X105/H105,"0")+IFERROR(X106/H106,"0")+IFERROR(X107/H107,"0")</f>
        <v>3</v>
      </c>
      <c r="Y108" s="617">
        <f>IFERROR(Y104/H104,"0")+IFERROR(Y105/H105,"0")+IFERROR(Y106/H106,"0")+IFERROR(Y107/H107,"0")</f>
        <v>3</v>
      </c>
      <c r="Z108" s="617">
        <f>IFERROR(IF(Z104="",0,Z104),"0")+IFERROR(IF(Z105="",0,Z105),"0")+IFERROR(IF(Z106="",0,Z106),"0")+IFERROR(IF(Z107="",0,Z107),"0")</f>
        <v>2.7060000000000001E-2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37" t="s">
        <v>69</v>
      </c>
      <c r="X109" s="617">
        <f>IFERROR(SUM(X104:X107),"0")</f>
        <v>11.25</v>
      </c>
      <c r="Y109" s="617">
        <f>IFERROR(SUM(Y104:Y107),"0")</f>
        <v>11.25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69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69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69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37" t="s">
        <v>87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37" t="s">
        <v>69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27" hidden="1" customHeight="1" x14ac:dyDescent="0.25">
      <c r="A117" s="54" t="s">
        <v>225</v>
      </c>
      <c r="B117" s="54" t="s">
        <v>226</v>
      </c>
      <c r="C117" s="31">
        <v>4301051360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99</v>
      </c>
      <c r="L117" s="32"/>
      <c r="M117" s="33" t="s">
        <v>106</v>
      </c>
      <c r="N117" s="33"/>
      <c r="O117" s="32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4"/>
      <c r="V117" s="34"/>
      <c r="W117" s="35" t="s">
        <v>69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225</v>
      </c>
      <c r="B118" s="54" t="s">
        <v>228</v>
      </c>
      <c r="C118" s="31">
        <v>4301051724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99</v>
      </c>
      <c r="L118" s="32"/>
      <c r="M118" s="33" t="s">
        <v>132</v>
      </c>
      <c r="N118" s="33"/>
      <c r="O118" s="32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4"/>
      <c r="V118" s="34"/>
      <c r="W118" s="35" t="s">
        <v>69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69</v>
      </c>
      <c r="X119" s="615">
        <v>15</v>
      </c>
      <c r="Y119" s="616">
        <f t="shared" si="21"/>
        <v>16.8</v>
      </c>
      <c r="Z119" s="36">
        <f>IFERROR(IF(Y119=0,"",ROUNDUP(Y119/H119,0)*0.01898),"")</f>
        <v>3.7960000000000001E-2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15.916071428571428</v>
      </c>
      <c r="BN119" s="64">
        <f t="shared" si="23"/>
        <v>17.826000000000001</v>
      </c>
      <c r="BO119" s="64">
        <f t="shared" si="24"/>
        <v>2.7901785714285712E-2</v>
      </c>
      <c r="BP119" s="64">
        <f t="shared" si="25"/>
        <v>3.125E-2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69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69</v>
      </c>
      <c r="X121" s="615">
        <v>5.4</v>
      </c>
      <c r="Y121" s="616">
        <f t="shared" si="21"/>
        <v>5.4</v>
      </c>
      <c r="Z121" s="36">
        <f>IFERROR(IF(Y121=0,"",ROUNDUP(Y121/H121,0)*0.00651),"")</f>
        <v>1.302E-2</v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5.9039999999999999</v>
      </c>
      <c r="BN121" s="64">
        <f t="shared" si="23"/>
        <v>5.9039999999999999</v>
      </c>
      <c r="BO121" s="64">
        <f t="shared" si="24"/>
        <v>1.098901098901099E-2</v>
      </c>
      <c r="BP121" s="64">
        <f t="shared" si="25"/>
        <v>1.098901098901099E-2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69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69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37" t="s">
        <v>87</v>
      </c>
      <c r="X124" s="617">
        <f>IFERROR(X117/H117,"0")+IFERROR(X118/H118,"0")+IFERROR(X119/H119,"0")+IFERROR(X120/H120,"0")+IFERROR(X121/H121,"0")+IFERROR(X122/H122,"0")+IFERROR(X123/H123,"0")</f>
        <v>3.7857142857142856</v>
      </c>
      <c r="Y124" s="617">
        <f>IFERROR(Y117/H117,"0")+IFERROR(Y118/H118,"0")+IFERROR(Y119/H119,"0")+IFERROR(Y120/H120,"0")+IFERROR(Y121/H121,"0")+IFERROR(Y122/H122,"0")+IFERROR(Y123/H123,"0")</f>
        <v>4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5.0979999999999998E-2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37" t="s">
        <v>69</v>
      </c>
      <c r="X125" s="617">
        <f>IFERROR(SUM(X117:X123),"0")</f>
        <v>20.399999999999999</v>
      </c>
      <c r="Y125" s="617">
        <f>IFERROR(SUM(Y117:Y123),"0")</f>
        <v>22.200000000000003</v>
      </c>
      <c r="Z125" s="37"/>
      <c r="AA125" s="618"/>
      <c r="AB125" s="618"/>
      <c r="AC125" s="618"/>
    </row>
    <row r="126" spans="1:68" ht="14.25" hidden="1" customHeight="1" x14ac:dyDescent="0.25">
      <c r="A126" s="635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69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69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37" t="s">
        <v>87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37" t="s">
        <v>69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248</v>
      </c>
      <c r="B133" s="54" t="s">
        <v>249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69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69</v>
      </c>
      <c r="X134" s="615">
        <v>12</v>
      </c>
      <c r="Y134" s="616">
        <f>IFERROR(IF(X134="",0,CEILING((X134/$H134),1)*$H134),"")</f>
        <v>12.8</v>
      </c>
      <c r="Z134" s="36">
        <f>IFERROR(IF(Y134=0,"",ROUNDUP(Y134/H134,0)*0.00651),"")</f>
        <v>2.6040000000000001E-2</v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12.675000000000001</v>
      </c>
      <c r="BN134" s="64">
        <f>IFERROR(Y134*I134/H134,"0")</f>
        <v>13.52</v>
      </c>
      <c r="BO134" s="64">
        <f>IFERROR(1/J134*(X134/H134),"0")</f>
        <v>2.0604395604395608E-2</v>
      </c>
      <c r="BP134" s="64">
        <f>IFERROR(1/J134*(Y134/H134),"0")</f>
        <v>2.197802197802198E-2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37" t="s">
        <v>87</v>
      </c>
      <c r="X135" s="617">
        <f>IFERROR(X133/H133,"0")+IFERROR(X134/H134,"0")</f>
        <v>3.75</v>
      </c>
      <c r="Y135" s="617">
        <f>IFERROR(Y133/H133,"0")+IFERROR(Y134/H134,"0")</f>
        <v>4</v>
      </c>
      <c r="Z135" s="617">
        <f>IFERROR(IF(Z133="",0,Z133),"0")+IFERROR(IF(Z134="",0,Z134),"0")</f>
        <v>2.6040000000000001E-2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37" t="s">
        <v>69</v>
      </c>
      <c r="X136" s="617">
        <f>IFERROR(SUM(X133:X134),"0")</f>
        <v>12</v>
      </c>
      <c r="Y136" s="617">
        <f>IFERROR(SUM(Y133:Y134),"0")</f>
        <v>12.8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69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1">
        <v>4301031234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69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37" t="s">
        <v>87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37" t="s">
        <v>69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69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69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37" t="s">
        <v>87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37" t="s">
        <v>69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259</v>
      </c>
      <c r="B149" s="54" t="s">
        <v>260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69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37" t="s">
        <v>87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37" t="s">
        <v>69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69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265</v>
      </c>
      <c r="B154" s="54" t="s">
        <v>266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69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268</v>
      </c>
      <c r="B155" s="54" t="s">
        <v>269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69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37" t="s">
        <v>87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37" t="s">
        <v>69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69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37" t="s">
        <v>87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37" t="s">
        <v>69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274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69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37" t="s">
        <v>87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37" t="s">
        <v>69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69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69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69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69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69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69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69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69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69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37" t="s">
        <v>87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37" t="s">
        <v>69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302</v>
      </c>
      <c r="B181" s="54" t="s">
        <v>303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60</v>
      </c>
      <c r="P181" s="942" t="s">
        <v>306</v>
      </c>
      <c r="Q181" s="622"/>
      <c r="R181" s="622"/>
      <c r="S181" s="622"/>
      <c r="T181" s="623"/>
      <c r="U181" s="34"/>
      <c r="V181" s="34"/>
      <c r="W181" s="35" t="s">
        <v>69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68" t="s">
        <v>310</v>
      </c>
      <c r="Q182" s="622"/>
      <c r="R182" s="622"/>
      <c r="S182" s="622"/>
      <c r="T182" s="623"/>
      <c r="U182" s="34"/>
      <c r="V182" s="34"/>
      <c r="W182" s="35" t="s">
        <v>69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311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90</v>
      </c>
      <c r="P183" s="916" t="s">
        <v>314</v>
      </c>
      <c r="Q183" s="622"/>
      <c r="R183" s="622"/>
      <c r="S183" s="622"/>
      <c r="T183" s="623"/>
      <c r="U183" s="34"/>
      <c r="V183" s="34"/>
      <c r="W183" s="35" t="s">
        <v>69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311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37" t="s">
        <v>87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37" t="s">
        <v>69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316</v>
      </c>
      <c r="B187" s="54" t="s">
        <v>317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657" t="s">
        <v>318</v>
      </c>
      <c r="Q187" s="622"/>
      <c r="R187" s="622"/>
      <c r="S187" s="622"/>
      <c r="T187" s="623"/>
      <c r="U187" s="34"/>
      <c r="V187" s="34"/>
      <c r="W187" s="35" t="s">
        <v>69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311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37" t="s">
        <v>87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37" t="s">
        <v>69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320</v>
      </c>
      <c r="B192" s="54" t="s">
        <v>321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69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322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323</v>
      </c>
      <c r="B193" s="54" t="s">
        <v>324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69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322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37" t="s">
        <v>87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37" t="s">
        <v>69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325</v>
      </c>
      <c r="B197" s="54" t="s">
        <v>326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69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327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328</v>
      </c>
      <c r="B198" s="54" t="s">
        <v>329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69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327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37" t="s">
        <v>87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37" t="s">
        <v>69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hidden="1" customHeight="1" x14ac:dyDescent="0.25">
      <c r="A202" s="54" t="s">
        <v>330</v>
      </c>
      <c r="B202" s="54" t="s">
        <v>331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69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69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336</v>
      </c>
      <c r="B204" s="54" t="s">
        <v>337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69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69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341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342</v>
      </c>
      <c r="B206" s="54" t="s">
        <v>343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69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332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69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335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69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69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341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37" t="s">
        <v>87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37" t="s">
        <v>69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350</v>
      </c>
      <c r="B213" s="54" t="s">
        <v>351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69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69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356</v>
      </c>
      <c r="B215" s="54" t="s">
        <v>357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69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358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359</v>
      </c>
      <c r="B216" s="54" t="s">
        <v>360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69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352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69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363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364</v>
      </c>
      <c r="B218" s="54" t="s">
        <v>365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69</v>
      </c>
      <c r="X218" s="615">
        <v>8.1</v>
      </c>
      <c r="Y218" s="616">
        <f t="shared" si="36"/>
        <v>9.6</v>
      </c>
      <c r="Z218" s="36">
        <f t="shared" si="41"/>
        <v>2.6040000000000001E-2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8.9505000000000017</v>
      </c>
      <c r="BN218" s="64">
        <f t="shared" si="38"/>
        <v>10.608000000000001</v>
      </c>
      <c r="BO218" s="64">
        <f t="shared" si="39"/>
        <v>1.8543956043956044E-2</v>
      </c>
      <c r="BP218" s="64">
        <f t="shared" si="40"/>
        <v>2.197802197802198E-2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69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358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69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370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371</v>
      </c>
      <c r="B221" s="54" t="s">
        <v>372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69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373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37" t="s">
        <v>87</v>
      </c>
      <c r="X222" s="617">
        <f>IFERROR(X213/H213,"0")+IFERROR(X214/H214,"0")+IFERROR(X215/H215,"0")+IFERROR(X216/H216,"0")+IFERROR(X217/H217,"0")+IFERROR(X218/H218,"0")+IFERROR(X219/H219,"0")+IFERROR(X220/H220,"0")+IFERROR(X221/H221,"0")</f>
        <v>3.375</v>
      </c>
      <c r="Y222" s="617">
        <f>IFERROR(Y213/H213,"0")+IFERROR(Y214/H214,"0")+IFERROR(Y215/H215,"0")+IFERROR(Y216/H216,"0")+IFERROR(Y217/H217,"0")+IFERROR(Y218/H218,"0")+IFERROR(Y219/H219,"0")+IFERROR(Y220/H220,"0")+IFERROR(Y221/H221,"0")</f>
        <v>4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2.6040000000000001E-2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37" t="s">
        <v>69</v>
      </c>
      <c r="X223" s="617">
        <f>IFERROR(SUM(X213:X221),"0")</f>
        <v>8.1</v>
      </c>
      <c r="Y223" s="617">
        <f>IFERROR(SUM(Y213:Y221),"0")</f>
        <v>9.6</v>
      </c>
      <c r="Z223" s="37"/>
      <c r="AA223" s="618"/>
      <c r="AB223" s="618"/>
      <c r="AC223" s="618"/>
    </row>
    <row r="224" spans="1:68" ht="14.25" hidden="1" customHeight="1" x14ac:dyDescent="0.25">
      <c r="A224" s="635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374</v>
      </c>
      <c r="B225" s="54" t="s">
        <v>375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69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376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69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379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37" t="s">
        <v>87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37" t="s">
        <v>69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381</v>
      </c>
      <c r="B231" s="54" t="s">
        <v>382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69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383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381</v>
      </c>
      <c r="B232" s="54" t="s">
        <v>384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99</v>
      </c>
      <c r="L232" s="32"/>
      <c r="M232" s="33" t="s">
        <v>385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69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387</v>
      </c>
      <c r="B233" s="54" t="s">
        <v>388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69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390</v>
      </c>
      <c r="B234" s="54" t="s">
        <v>391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99</v>
      </c>
      <c r="L234" s="32"/>
      <c r="M234" s="33" t="s">
        <v>385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69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386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390</v>
      </c>
      <c r="B235" s="54" t="s">
        <v>392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69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393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394</v>
      </c>
      <c r="B236" s="54" t="s">
        <v>395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69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383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396</v>
      </c>
      <c r="B237" s="54" t="s">
        <v>397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69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389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398</v>
      </c>
      <c r="B238" s="54" t="s">
        <v>399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69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393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37" t="s">
        <v>87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37" t="s">
        <v>69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400</v>
      </c>
      <c r="B242" s="54" t="s">
        <v>401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69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402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400</v>
      </c>
      <c r="B243" s="54" t="s">
        <v>403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69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402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37" t="s">
        <v>87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37" t="s">
        <v>69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405</v>
      </c>
      <c r="B247" s="54" t="s">
        <v>406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00" t="s">
        <v>407</v>
      </c>
      <c r="Q247" s="622"/>
      <c r="R247" s="622"/>
      <c r="S247" s="622"/>
      <c r="T247" s="623"/>
      <c r="U247" s="34"/>
      <c r="V247" s="34"/>
      <c r="W247" s="35" t="s">
        <v>69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37" t="s">
        <v>87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37" t="s">
        <v>69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410</v>
      </c>
      <c r="B251" s="54" t="s">
        <v>411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56" t="s">
        <v>412</v>
      </c>
      <c r="Q251" s="622"/>
      <c r="R251" s="622"/>
      <c r="S251" s="622"/>
      <c r="T251" s="623"/>
      <c r="U251" s="34"/>
      <c r="V251" s="34"/>
      <c r="W251" s="35" t="s">
        <v>69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413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82" t="s">
        <v>416</v>
      </c>
      <c r="Q252" s="622"/>
      <c r="R252" s="622"/>
      <c r="S252" s="622"/>
      <c r="T252" s="623"/>
      <c r="U252" s="34"/>
      <c r="V252" s="34"/>
      <c r="W252" s="35" t="s">
        <v>69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413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417</v>
      </c>
      <c r="B253" s="54" t="s">
        <v>418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35" t="s">
        <v>419</v>
      </c>
      <c r="Q253" s="622"/>
      <c r="R253" s="622"/>
      <c r="S253" s="622"/>
      <c r="T253" s="623"/>
      <c r="U253" s="34"/>
      <c r="V253" s="34"/>
      <c r="W253" s="35" t="s">
        <v>69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413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420</v>
      </c>
      <c r="B254" s="54" t="s">
        <v>421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55" t="s">
        <v>422</v>
      </c>
      <c r="Q254" s="622"/>
      <c r="R254" s="622"/>
      <c r="S254" s="622"/>
      <c r="T254" s="623"/>
      <c r="U254" s="34"/>
      <c r="V254" s="34"/>
      <c r="W254" s="35" t="s">
        <v>69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413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423</v>
      </c>
      <c r="B255" s="54" t="s">
        <v>424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38" t="s">
        <v>425</v>
      </c>
      <c r="Q255" s="622"/>
      <c r="R255" s="622"/>
      <c r="S255" s="622"/>
      <c r="T255" s="623"/>
      <c r="U255" s="34"/>
      <c r="V255" s="34"/>
      <c r="W255" s="35" t="s">
        <v>69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37" t="s">
        <v>87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37" t="s">
        <v>69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427</v>
      </c>
      <c r="B260" s="54" t="s">
        <v>428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69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429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430</v>
      </c>
      <c r="B261" s="54" t="s">
        <v>431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99</v>
      </c>
      <c r="L261" s="32"/>
      <c r="M261" s="33" t="s">
        <v>385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69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432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430</v>
      </c>
      <c r="B262" s="54" t="s">
        <v>433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69</v>
      </c>
      <c r="X262" s="615">
        <v>50</v>
      </c>
      <c r="Y262" s="616">
        <f t="shared" si="47"/>
        <v>54</v>
      </c>
      <c r="Z262" s="36">
        <f>IFERROR(IF(Y262=0,"",ROUNDUP(Y262/H262,0)*0.01898),"")</f>
        <v>9.4899999999999998E-2</v>
      </c>
      <c r="AA262" s="56"/>
      <c r="AB262" s="57"/>
      <c r="AC262" s="321" t="s">
        <v>434</v>
      </c>
      <c r="AG262" s="64"/>
      <c r="AJ262" s="68"/>
      <c r="AK262" s="68">
        <v>0</v>
      </c>
      <c r="BB262" s="322" t="s">
        <v>1</v>
      </c>
      <c r="BM262" s="64">
        <f t="shared" si="48"/>
        <v>52.013888888888886</v>
      </c>
      <c r="BN262" s="64">
        <f t="shared" si="49"/>
        <v>56.17499999999999</v>
      </c>
      <c r="BO262" s="64">
        <f t="shared" si="50"/>
        <v>7.2337962962962965E-2</v>
      </c>
      <c r="BP262" s="64">
        <f t="shared" si="51"/>
        <v>7.8125E-2</v>
      </c>
    </row>
    <row r="263" spans="1:68" ht="37.5" hidden="1" customHeight="1" x14ac:dyDescent="0.25">
      <c r="A263" s="54" t="s">
        <v>435</v>
      </c>
      <c r="B263" s="54" t="s">
        <v>436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69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437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438</v>
      </c>
      <c r="B264" s="54" t="s">
        <v>439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69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440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441</v>
      </c>
      <c r="B265" s="54" t="s">
        <v>442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69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443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37" t="s">
        <v>87</v>
      </c>
      <c r="X266" s="617">
        <f>IFERROR(X260/H260,"0")+IFERROR(X261/H261,"0")+IFERROR(X262/H262,"0")+IFERROR(X263/H263,"0")+IFERROR(X264/H264,"0")+IFERROR(X265/H265,"0")</f>
        <v>4.6296296296296298</v>
      </c>
      <c r="Y266" s="617">
        <f>IFERROR(Y260/H260,"0")+IFERROR(Y261/H261,"0")+IFERROR(Y262/H262,"0")+IFERROR(Y263/H263,"0")+IFERROR(Y264/H264,"0")+IFERROR(Y265/H265,"0")</f>
        <v>5</v>
      </c>
      <c r="Z266" s="617">
        <f>IFERROR(IF(Z260="",0,Z260),"0")+IFERROR(IF(Z261="",0,Z261),"0")+IFERROR(IF(Z262="",0,Z262),"0")+IFERROR(IF(Z263="",0,Z263),"0")+IFERROR(IF(Z264="",0,Z264),"0")+IFERROR(IF(Z265="",0,Z265),"0")</f>
        <v>9.4899999999999998E-2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37" t="s">
        <v>69</v>
      </c>
      <c r="X267" s="617">
        <f>IFERROR(SUM(X260:X265),"0")</f>
        <v>50</v>
      </c>
      <c r="Y267" s="617">
        <f>IFERROR(SUM(Y260:Y265),"0")</f>
        <v>54</v>
      </c>
      <c r="Z267" s="37"/>
      <c r="AA267" s="618"/>
      <c r="AB267" s="618"/>
      <c r="AC267" s="618"/>
    </row>
    <row r="268" spans="1:68" ht="16.5" hidden="1" customHeight="1" x14ac:dyDescent="0.25">
      <c r="A268" s="639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445</v>
      </c>
      <c r="B270" s="54" t="s">
        <v>446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69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447</v>
      </c>
      <c r="B271" s="54" t="s">
        <v>448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69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449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450</v>
      </c>
      <c r="B272" s="54" t="s">
        <v>451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69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452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453</v>
      </c>
      <c r="B273" s="54" t="s">
        <v>454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30" t="s">
        <v>455</v>
      </c>
      <c r="Q273" s="622"/>
      <c r="R273" s="622"/>
      <c r="S273" s="622"/>
      <c r="T273" s="623"/>
      <c r="U273" s="34"/>
      <c r="V273" s="34"/>
      <c r="W273" s="35" t="s">
        <v>69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456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37" t="s">
        <v>87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37" t="s">
        <v>69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458</v>
      </c>
      <c r="B278" s="54" t="s">
        <v>459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69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460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461</v>
      </c>
      <c r="B279" s="54" t="s">
        <v>462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69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463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464</v>
      </c>
      <c r="B280" s="54" t="s">
        <v>465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69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466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467</v>
      </c>
      <c r="B281" s="54" t="s">
        <v>468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69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460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37" t="s">
        <v>87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37" t="s">
        <v>69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9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470</v>
      </c>
      <c r="B286" s="54" t="s">
        <v>471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69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472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37" t="s">
        <v>87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37" t="s">
        <v>69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473</v>
      </c>
      <c r="B290" s="54" t="s">
        <v>474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69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475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37" t="s">
        <v>87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37" t="s">
        <v>69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477</v>
      </c>
      <c r="B295" s="54" t="s">
        <v>478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69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479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37" t="s">
        <v>87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37" t="s">
        <v>69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481</v>
      </c>
      <c r="B300" s="54" t="s">
        <v>482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69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484</v>
      </c>
      <c r="B301" s="54" t="s">
        <v>485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69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37" t="s">
        <v>87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37" t="s">
        <v>69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487</v>
      </c>
      <c r="B306" s="54" t="s">
        <v>488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69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489</v>
      </c>
      <c r="AB306" s="57"/>
      <c r="AC306" s="355" t="s">
        <v>490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37" t="s">
        <v>87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37" t="s">
        <v>69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492</v>
      </c>
      <c r="B311" s="54" t="s">
        <v>493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69</v>
      </c>
      <c r="X311" s="615">
        <v>70</v>
      </c>
      <c r="Y311" s="616">
        <f t="shared" ref="Y311:Y316" si="52">IFERROR(IF(X311="",0,CEILING((X311/$H311),1)*$H311),"")</f>
        <v>75.600000000000009</v>
      </c>
      <c r="Z311" s="36">
        <f>IFERROR(IF(Y311=0,"",ROUNDUP(Y311/H311,0)*0.01898),"")</f>
        <v>0.13286000000000001</v>
      </c>
      <c r="AA311" s="56"/>
      <c r="AB311" s="57"/>
      <c r="AC311" s="357" t="s">
        <v>494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72.819444444444429</v>
      </c>
      <c r="BN311" s="64">
        <f t="shared" ref="BN311:BN316" si="54">IFERROR(Y311*I311/H311,"0")</f>
        <v>78.64500000000001</v>
      </c>
      <c r="BO311" s="64">
        <f t="shared" ref="BO311:BO316" si="55">IFERROR(1/J311*(X311/H311),"0")</f>
        <v>0.10127314814814814</v>
      </c>
      <c r="BP311" s="64">
        <f t="shared" ref="BP311:BP316" si="56">IFERROR(1/J311*(Y311/H311),"0")</f>
        <v>0.109375</v>
      </c>
    </row>
    <row r="312" spans="1:68" ht="27" hidden="1" customHeight="1" x14ac:dyDescent="0.25">
      <c r="A312" s="54" t="s">
        <v>495</v>
      </c>
      <c r="B312" s="54" t="s">
        <v>496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99</v>
      </c>
      <c r="L312" s="32"/>
      <c r="M312" s="33" t="s">
        <v>385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69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497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495</v>
      </c>
      <c r="B313" s="54" t="s">
        <v>498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69</v>
      </c>
      <c r="X313" s="615">
        <v>180</v>
      </c>
      <c r="Y313" s="616">
        <f t="shared" si="52"/>
        <v>183.60000000000002</v>
      </c>
      <c r="Z313" s="36">
        <f>IFERROR(IF(Y313=0,"",ROUNDUP(Y313/H313,0)*0.01898),"")</f>
        <v>0.32266</v>
      </c>
      <c r="AA313" s="56"/>
      <c r="AB313" s="57"/>
      <c r="AC313" s="361" t="s">
        <v>499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187.24999999999997</v>
      </c>
      <c r="BN313" s="64">
        <f t="shared" si="54"/>
        <v>190.995</v>
      </c>
      <c r="BO313" s="64">
        <f t="shared" si="55"/>
        <v>0.26041666666666663</v>
      </c>
      <c r="BP313" s="64">
        <f t="shared" si="56"/>
        <v>0.265625</v>
      </c>
    </row>
    <row r="314" spans="1:68" ht="37.5" customHeight="1" x14ac:dyDescent="0.25">
      <c r="A314" s="54" t="s">
        <v>500</v>
      </c>
      <c r="B314" s="54" t="s">
        <v>501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69</v>
      </c>
      <c r="X314" s="615">
        <v>60</v>
      </c>
      <c r="Y314" s="616">
        <f t="shared" si="52"/>
        <v>64.800000000000011</v>
      </c>
      <c r="Z314" s="36">
        <f>IFERROR(IF(Y314=0,"",ROUNDUP(Y314/H314,0)*0.01898),"")</f>
        <v>0.11388000000000001</v>
      </c>
      <c r="AA314" s="56"/>
      <c r="AB314" s="57"/>
      <c r="AC314" s="363" t="s">
        <v>502</v>
      </c>
      <c r="AG314" s="64"/>
      <c r="AJ314" s="68"/>
      <c r="AK314" s="68">
        <v>0</v>
      </c>
      <c r="BB314" s="364" t="s">
        <v>1</v>
      </c>
      <c r="BM314" s="64">
        <f t="shared" si="53"/>
        <v>62.416666666666657</v>
      </c>
      <c r="BN314" s="64">
        <f t="shared" si="54"/>
        <v>67.410000000000011</v>
      </c>
      <c r="BO314" s="64">
        <f t="shared" si="55"/>
        <v>8.6805555555555552E-2</v>
      </c>
      <c r="BP314" s="64">
        <f t="shared" si="56"/>
        <v>9.3750000000000014E-2</v>
      </c>
    </row>
    <row r="315" spans="1:68" ht="27" customHeight="1" x14ac:dyDescent="0.25">
      <c r="A315" s="54" t="s">
        <v>503</v>
      </c>
      <c r="B315" s="54" t="s">
        <v>504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69</v>
      </c>
      <c r="X315" s="615">
        <v>4</v>
      </c>
      <c r="Y315" s="616">
        <f t="shared" si="52"/>
        <v>4</v>
      </c>
      <c r="Z315" s="36">
        <f>IFERROR(IF(Y315=0,"",ROUNDUP(Y315/H315,0)*0.00902),"")</f>
        <v>9.0200000000000002E-3</v>
      </c>
      <c r="AA315" s="56"/>
      <c r="AB315" s="57"/>
      <c r="AC315" s="365" t="s">
        <v>505</v>
      </c>
      <c r="AG315" s="64"/>
      <c r="AJ315" s="68"/>
      <c r="AK315" s="68">
        <v>0</v>
      </c>
      <c r="BB315" s="366" t="s">
        <v>1</v>
      </c>
      <c r="BM315" s="64">
        <f t="shared" si="53"/>
        <v>4.21</v>
      </c>
      <c r="BN315" s="64">
        <f t="shared" si="54"/>
        <v>4.21</v>
      </c>
      <c r="BO315" s="64">
        <f t="shared" si="55"/>
        <v>7.575757575757576E-3</v>
      </c>
      <c r="BP315" s="64">
        <f t="shared" si="56"/>
        <v>7.575757575757576E-3</v>
      </c>
    </row>
    <row r="316" spans="1:68" ht="27" customHeight="1" x14ac:dyDescent="0.25">
      <c r="A316" s="54" t="s">
        <v>506</v>
      </c>
      <c r="B316" s="54" t="s">
        <v>507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69</v>
      </c>
      <c r="X316" s="615">
        <v>44</v>
      </c>
      <c r="Y316" s="616">
        <f t="shared" si="52"/>
        <v>44</v>
      </c>
      <c r="Z316" s="36">
        <f>IFERROR(IF(Y316=0,"",ROUNDUP(Y316/H316,0)*0.00902),"")</f>
        <v>9.9220000000000003E-2</v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46.31</v>
      </c>
      <c r="BN316" s="64">
        <f t="shared" si="54"/>
        <v>46.31</v>
      </c>
      <c r="BO316" s="64">
        <f t="shared" si="55"/>
        <v>8.3333333333333343E-2</v>
      </c>
      <c r="BP316" s="64">
        <f t="shared" si="56"/>
        <v>8.3333333333333343E-2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37" t="s">
        <v>87</v>
      </c>
      <c r="X317" s="617">
        <f>IFERROR(X311/H311,"0")+IFERROR(X312/H312,"0")+IFERROR(X313/H313,"0")+IFERROR(X314/H314,"0")+IFERROR(X315/H315,"0")+IFERROR(X316/H316,"0")</f>
        <v>40.703703703703702</v>
      </c>
      <c r="Y317" s="617">
        <f>IFERROR(Y311/H311,"0")+IFERROR(Y312/H312,"0")+IFERROR(Y313/H313,"0")+IFERROR(Y314/H314,"0")+IFERROR(Y315/H315,"0")+IFERROR(Y316/H316,"0")</f>
        <v>42</v>
      </c>
      <c r="Z317" s="617">
        <f>IFERROR(IF(Z311="",0,Z311),"0")+IFERROR(IF(Z312="",0,Z312),"0")+IFERROR(IF(Z313="",0,Z313),"0")+IFERROR(IF(Z314="",0,Z314),"0")+IFERROR(IF(Z315="",0,Z315),"0")+IFERROR(IF(Z316="",0,Z316),"0")</f>
        <v>0.67764000000000002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37" t="s">
        <v>69</v>
      </c>
      <c r="X318" s="617">
        <f>IFERROR(SUM(X311:X316),"0")</f>
        <v>358</v>
      </c>
      <c r="Y318" s="617">
        <f>IFERROR(SUM(Y311:Y316),"0")</f>
        <v>372.00000000000006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508</v>
      </c>
      <c r="B320" s="54" t="s">
        <v>509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69</v>
      </c>
      <c r="X320" s="615">
        <v>60</v>
      </c>
      <c r="Y320" s="616">
        <f>IFERROR(IF(X320="",0,CEILING((X320/$H320),1)*$H320),"")</f>
        <v>63</v>
      </c>
      <c r="Z320" s="36">
        <f>IFERROR(IF(Y320=0,"",ROUNDUP(Y320/H320,0)*0.00902),"")</f>
        <v>0.1353</v>
      </c>
      <c r="AA320" s="56"/>
      <c r="AB320" s="57"/>
      <c r="AC320" s="369" t="s">
        <v>510</v>
      </c>
      <c r="AG320" s="64"/>
      <c r="AJ320" s="68"/>
      <c r="AK320" s="68">
        <v>0</v>
      </c>
      <c r="BB320" s="370" t="s">
        <v>1</v>
      </c>
      <c r="BM320" s="64">
        <f>IFERROR(X320*I320/H320,"0")</f>
        <v>63.857142857142854</v>
      </c>
      <c r="BN320" s="64">
        <f>IFERROR(Y320*I320/H320,"0")</f>
        <v>67.049999999999983</v>
      </c>
      <c r="BO320" s="64">
        <f>IFERROR(1/J320*(X320/H320),"0")</f>
        <v>0.10822510822510822</v>
      </c>
      <c r="BP320" s="64">
        <f>IFERROR(1/J320*(Y320/H320),"0")</f>
        <v>0.11363636363636365</v>
      </c>
    </row>
    <row r="321" spans="1:68" ht="27" customHeight="1" x14ac:dyDescent="0.25">
      <c r="A321" s="54" t="s">
        <v>511</v>
      </c>
      <c r="B321" s="54" t="s">
        <v>512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69</v>
      </c>
      <c r="X321" s="615">
        <v>20</v>
      </c>
      <c r="Y321" s="616">
        <f>IFERROR(IF(X321="",0,CEILING((X321/$H321),1)*$H321),"")</f>
        <v>21</v>
      </c>
      <c r="Z321" s="36">
        <f>IFERROR(IF(Y321=0,"",ROUNDUP(Y321/H321,0)*0.00902),"")</f>
        <v>4.5100000000000001E-2</v>
      </c>
      <c r="AA321" s="56"/>
      <c r="AB321" s="57"/>
      <c r="AC321" s="371" t="s">
        <v>513</v>
      </c>
      <c r="AG321" s="64"/>
      <c r="AJ321" s="68"/>
      <c r="AK321" s="68">
        <v>0</v>
      </c>
      <c r="BB321" s="372" t="s">
        <v>1</v>
      </c>
      <c r="BM321" s="64">
        <f>IFERROR(X321*I321/H321,"0")</f>
        <v>21.285714285714281</v>
      </c>
      <c r="BN321" s="64">
        <f>IFERROR(Y321*I321/H321,"0")</f>
        <v>22.349999999999998</v>
      </c>
      <c r="BO321" s="64">
        <f>IFERROR(1/J321*(X321/H321),"0")</f>
        <v>3.6075036075036072E-2</v>
      </c>
      <c r="BP321" s="64">
        <f>IFERROR(1/J321*(Y321/H321),"0")</f>
        <v>3.787878787878788E-2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69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516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69</v>
      </c>
      <c r="X323" s="615">
        <v>9.1</v>
      </c>
      <c r="Y323" s="616">
        <f>IFERROR(IF(X323="",0,CEILING((X323/$H323),1)*$H323),"")</f>
        <v>10.5</v>
      </c>
      <c r="Z323" s="36">
        <f>IFERROR(IF(Y323=0,"",ROUNDUP(Y323/H323,0)*0.00502),"")</f>
        <v>2.5100000000000001E-2</v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9.6633333333333322</v>
      </c>
      <c r="BN323" s="64">
        <f>IFERROR(Y323*I323/H323,"0")</f>
        <v>11.149999999999999</v>
      </c>
      <c r="BO323" s="64">
        <f>IFERROR(1/J323*(X323/H323),"0")</f>
        <v>1.8518518518518517E-2</v>
      </c>
      <c r="BP323" s="64">
        <f>IFERROR(1/J323*(Y323/H323),"0")</f>
        <v>2.1367521367521368E-2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37" t="s">
        <v>87</v>
      </c>
      <c r="X324" s="617">
        <f>IFERROR(X320/H320,"0")+IFERROR(X321/H321,"0")+IFERROR(X322/H322,"0")+IFERROR(X323/H323,"0")</f>
        <v>23.38095238095238</v>
      </c>
      <c r="Y324" s="617">
        <f>IFERROR(Y320/H320,"0")+IFERROR(Y321/H321,"0")+IFERROR(Y322/H322,"0")+IFERROR(Y323/H323,"0")</f>
        <v>25</v>
      </c>
      <c r="Z324" s="617">
        <f>IFERROR(IF(Z320="",0,Z320),"0")+IFERROR(IF(Z321="",0,Z321),"0")+IFERROR(IF(Z322="",0,Z322),"0")+IFERROR(IF(Z323="",0,Z323),"0")</f>
        <v>0.20550000000000002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37" t="s">
        <v>69</v>
      </c>
      <c r="X325" s="617">
        <f>IFERROR(SUM(X320:X323),"0")</f>
        <v>89.1</v>
      </c>
      <c r="Y325" s="617">
        <f>IFERROR(SUM(Y320:Y323),"0")</f>
        <v>94.5</v>
      </c>
      <c r="Z325" s="37"/>
      <c r="AA325" s="618"/>
      <c r="AB325" s="618"/>
      <c r="AC325" s="618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519</v>
      </c>
      <c r="B327" s="54" t="s">
        <v>520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69</v>
      </c>
      <c r="X327" s="615">
        <v>500</v>
      </c>
      <c r="Y327" s="616">
        <f>IFERROR(IF(X327="",0,CEILING((X327/$H327),1)*$H327),"")</f>
        <v>507</v>
      </c>
      <c r="Z327" s="36">
        <f>IFERROR(IF(Y327=0,"",ROUNDUP(Y327/H327,0)*0.01898),"")</f>
        <v>1.2337</v>
      </c>
      <c r="AA327" s="56"/>
      <c r="AB327" s="57"/>
      <c r="AC327" s="377" t="s">
        <v>521</v>
      </c>
      <c r="AG327" s="64"/>
      <c r="AJ327" s="68"/>
      <c r="AK327" s="68">
        <v>0</v>
      </c>
      <c r="BB327" s="378" t="s">
        <v>1</v>
      </c>
      <c r="BM327" s="64">
        <f>IFERROR(X327*I327/H327,"0")</f>
        <v>532.88461538461536</v>
      </c>
      <c r="BN327" s="64">
        <f>IFERROR(Y327*I327/H327,"0")</f>
        <v>540.34500000000014</v>
      </c>
      <c r="BO327" s="64">
        <f>IFERROR(1/J327*(X327/H327),"0")</f>
        <v>1.0016025641025641</v>
      </c>
      <c r="BP327" s="64">
        <f>IFERROR(1/J327*(Y327/H327),"0")</f>
        <v>1.015625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69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524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69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527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69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531</v>
      </c>
      <c r="B331" s="54" t="s">
        <v>532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69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37" t="s">
        <v>87</v>
      </c>
      <c r="X332" s="617">
        <f>IFERROR(X327/H327,"0")+IFERROR(X328/H328,"0")+IFERROR(X329/H329,"0")+IFERROR(X330/H330,"0")+IFERROR(X331/H331,"0")</f>
        <v>64.102564102564102</v>
      </c>
      <c r="Y332" s="617">
        <f>IFERROR(Y327/H327,"0")+IFERROR(Y328/H328,"0")+IFERROR(Y329/H329,"0")+IFERROR(Y330/H330,"0")+IFERROR(Y331/H331,"0")</f>
        <v>65</v>
      </c>
      <c r="Z332" s="617">
        <f>IFERROR(IF(Z327="",0,Z327),"0")+IFERROR(IF(Z328="",0,Z328),"0")+IFERROR(IF(Z329="",0,Z329),"0")+IFERROR(IF(Z330="",0,Z330),"0")+IFERROR(IF(Z331="",0,Z331),"0")</f>
        <v>1.2337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37" t="s">
        <v>69</v>
      </c>
      <c r="X333" s="617">
        <f>IFERROR(SUM(X327:X331),"0")</f>
        <v>500</v>
      </c>
      <c r="Y333" s="617">
        <f>IFERROR(SUM(Y327:Y331),"0")</f>
        <v>507</v>
      </c>
      <c r="Z333" s="37"/>
      <c r="AA333" s="618"/>
      <c r="AB333" s="618"/>
      <c r="AC333" s="618"/>
    </row>
    <row r="334" spans="1:68" ht="14.25" hidden="1" customHeight="1" x14ac:dyDescent="0.25">
      <c r="A334" s="635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534</v>
      </c>
      <c r="B335" s="54" t="s">
        <v>535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69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536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69</v>
      </c>
      <c r="X336" s="615">
        <v>56</v>
      </c>
      <c r="Y336" s="616">
        <f>IFERROR(IF(X336="",0,CEILING((X336/$H336),1)*$H336),"")</f>
        <v>62.4</v>
      </c>
      <c r="Z336" s="36">
        <f>IFERROR(IF(Y336=0,"",ROUNDUP(Y336/H336,0)*0.01898),"")</f>
        <v>0.15184</v>
      </c>
      <c r="AA336" s="56"/>
      <c r="AB336" s="57"/>
      <c r="AC336" s="389" t="s">
        <v>539</v>
      </c>
      <c r="AG336" s="64"/>
      <c r="AJ336" s="68"/>
      <c r="AK336" s="68">
        <v>0</v>
      </c>
      <c r="BB336" s="390" t="s">
        <v>1</v>
      </c>
      <c r="BM336" s="64">
        <f>IFERROR(X336*I336/H336,"0")</f>
        <v>59.726153846153849</v>
      </c>
      <c r="BN336" s="64">
        <f>IFERROR(Y336*I336/H336,"0")</f>
        <v>66.552000000000007</v>
      </c>
      <c r="BO336" s="64">
        <f>IFERROR(1/J336*(X336/H336),"0")</f>
        <v>0.11217948717948718</v>
      </c>
      <c r="BP336" s="64">
        <f>IFERROR(1/J336*(Y336/H336),"0")</f>
        <v>0.125</v>
      </c>
    </row>
    <row r="337" spans="1:68" ht="16.5" customHeight="1" x14ac:dyDescent="0.25">
      <c r="A337" s="54" t="s">
        <v>540</v>
      </c>
      <c r="B337" s="54" t="s">
        <v>541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69</v>
      </c>
      <c r="X337" s="615">
        <v>38</v>
      </c>
      <c r="Y337" s="616">
        <f>IFERROR(IF(X337="",0,CEILING((X337/$H337),1)*$H337),"")</f>
        <v>42</v>
      </c>
      <c r="Z337" s="36">
        <f>IFERROR(IF(Y337=0,"",ROUNDUP(Y337/H337,0)*0.01898),"")</f>
        <v>9.4899999999999998E-2</v>
      </c>
      <c r="AA337" s="56"/>
      <c r="AB337" s="57"/>
      <c r="AC337" s="391" t="s">
        <v>542</v>
      </c>
      <c r="AG337" s="64"/>
      <c r="AJ337" s="68"/>
      <c r="AK337" s="68">
        <v>0</v>
      </c>
      <c r="BB337" s="392" t="s">
        <v>1</v>
      </c>
      <c r="BM337" s="64">
        <f>IFERROR(X337*I337/H337,"0")</f>
        <v>40.347857142857144</v>
      </c>
      <c r="BN337" s="64">
        <f>IFERROR(Y337*I337/H337,"0")</f>
        <v>44.594999999999999</v>
      </c>
      <c r="BO337" s="64">
        <f>IFERROR(1/J337*(X337/H337),"0")</f>
        <v>7.0684523809523808E-2</v>
      </c>
      <c r="BP337" s="64">
        <f>IFERROR(1/J337*(Y337/H337),"0")</f>
        <v>7.8125E-2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37" t="s">
        <v>87</v>
      </c>
      <c r="X338" s="617">
        <f>IFERROR(X335/H335,"0")+IFERROR(X336/H336,"0")+IFERROR(X337/H337,"0")</f>
        <v>11.703296703296704</v>
      </c>
      <c r="Y338" s="617">
        <f>IFERROR(Y335/H335,"0")+IFERROR(Y336/H336,"0")+IFERROR(Y337/H337,"0")</f>
        <v>13</v>
      </c>
      <c r="Z338" s="617">
        <f>IFERROR(IF(Z335="",0,Z335),"0")+IFERROR(IF(Z336="",0,Z336),"0")+IFERROR(IF(Z337="",0,Z337),"0")</f>
        <v>0.24674000000000001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37" t="s">
        <v>69</v>
      </c>
      <c r="X339" s="617">
        <f>IFERROR(SUM(X335:X337),"0")</f>
        <v>94</v>
      </c>
      <c r="Y339" s="617">
        <f>IFERROR(SUM(Y335:Y337),"0")</f>
        <v>104.4</v>
      </c>
      <c r="Z339" s="37"/>
      <c r="AA339" s="618"/>
      <c r="AB339" s="618"/>
      <c r="AC339" s="618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543</v>
      </c>
      <c r="B341" s="54" t="s">
        <v>544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06" t="s">
        <v>545</v>
      </c>
      <c r="Q341" s="622"/>
      <c r="R341" s="622"/>
      <c r="S341" s="622"/>
      <c r="T341" s="623"/>
      <c r="U341" s="34"/>
      <c r="V341" s="34"/>
      <c r="W341" s="35" t="s">
        <v>69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546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547</v>
      </c>
      <c r="B342" s="54" t="s">
        <v>548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40" t="s">
        <v>549</v>
      </c>
      <c r="Q342" s="622"/>
      <c r="R342" s="622"/>
      <c r="S342" s="622"/>
      <c r="T342" s="623"/>
      <c r="U342" s="34"/>
      <c r="V342" s="34"/>
      <c r="W342" s="35" t="s">
        <v>69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550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69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553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554</v>
      </c>
      <c r="B344" s="54" t="s">
        <v>555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69</v>
      </c>
      <c r="X344" s="615">
        <v>2.5499999999999998</v>
      </c>
      <c r="Y344" s="616">
        <f>IFERROR(IF(X344="",0,CEILING((X344/$H344),1)*$H344),"")</f>
        <v>2.5499999999999998</v>
      </c>
      <c r="Z344" s="36">
        <f>IFERROR(IF(Y344=0,"",ROUNDUP(Y344/H344,0)*0.00651),"")</f>
        <v>6.5100000000000002E-3</v>
      </c>
      <c r="AA344" s="56"/>
      <c r="AB344" s="57"/>
      <c r="AC344" s="399" t="s">
        <v>550</v>
      </c>
      <c r="AG344" s="64"/>
      <c r="AJ344" s="68"/>
      <c r="AK344" s="68">
        <v>0</v>
      </c>
      <c r="BB344" s="400" t="s">
        <v>1</v>
      </c>
      <c r="BM344" s="64">
        <f>IFERROR(X344*I344/H344,"0")</f>
        <v>2.88</v>
      </c>
      <c r="BN344" s="64">
        <f>IFERROR(Y344*I344/H344,"0")</f>
        <v>2.88</v>
      </c>
      <c r="BO344" s="64">
        <f>IFERROR(1/J344*(X344/H344),"0")</f>
        <v>5.4945054945054949E-3</v>
      </c>
      <c r="BP344" s="64">
        <f>IFERROR(1/J344*(Y344/H344),"0")</f>
        <v>5.4945054945054949E-3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37" t="s">
        <v>87</v>
      </c>
      <c r="X345" s="617">
        <f>IFERROR(X341/H341,"0")+IFERROR(X342/H342,"0")+IFERROR(X343/H343,"0")+IFERROR(X344/H344,"0")</f>
        <v>1</v>
      </c>
      <c r="Y345" s="617">
        <f>IFERROR(Y341/H341,"0")+IFERROR(Y342/H342,"0")+IFERROR(Y343/H343,"0")+IFERROR(Y344/H344,"0")</f>
        <v>1</v>
      </c>
      <c r="Z345" s="617">
        <f>IFERROR(IF(Z341="",0,Z341),"0")+IFERROR(IF(Z342="",0,Z342),"0")+IFERROR(IF(Z343="",0,Z343),"0")+IFERROR(IF(Z344="",0,Z344),"0")</f>
        <v>6.5100000000000002E-3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37" t="s">
        <v>69</v>
      </c>
      <c r="X346" s="617">
        <f>IFERROR(SUM(X341:X344),"0")</f>
        <v>2.5499999999999998</v>
      </c>
      <c r="Y346" s="617">
        <f>IFERROR(SUM(Y341:Y344),"0")</f>
        <v>2.5499999999999998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557</v>
      </c>
      <c r="B348" s="54" t="s">
        <v>558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67</v>
      </c>
      <c r="L348" s="32"/>
      <c r="M348" s="33" t="s">
        <v>559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69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560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561</v>
      </c>
      <c r="B349" s="54" t="s">
        <v>562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67</v>
      </c>
      <c r="L349" s="32"/>
      <c r="M349" s="33" t="s">
        <v>559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69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560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563</v>
      </c>
      <c r="B350" s="54" t="s">
        <v>564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67</v>
      </c>
      <c r="L350" s="32"/>
      <c r="M350" s="33" t="s">
        <v>559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69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560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37" t="s">
        <v>87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37" t="s">
        <v>69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566</v>
      </c>
      <c r="B355" s="54" t="s">
        <v>567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69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37" t="s">
        <v>87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37" t="s">
        <v>69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569</v>
      </c>
      <c r="B359" s="54" t="s">
        <v>570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69</v>
      </c>
      <c r="X359" s="615">
        <v>31</v>
      </c>
      <c r="Y359" s="616">
        <f>IFERROR(IF(X359="",0,CEILING((X359/$H359),1)*$H359),"")</f>
        <v>32.4</v>
      </c>
      <c r="Z359" s="36">
        <f>IFERROR(IF(Y359=0,"",ROUNDUP(Y359/H359,0)*0.01898),"")</f>
        <v>7.5920000000000001E-2</v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32.986296296296295</v>
      </c>
      <c r="BN359" s="64">
        <f>IFERROR(Y359*I359/H359,"0")</f>
        <v>34.475999999999999</v>
      </c>
      <c r="BO359" s="64">
        <f>IFERROR(1/J359*(X359/H359),"0")</f>
        <v>5.9799382716049385E-2</v>
      </c>
      <c r="BP359" s="64">
        <f>IFERROR(1/J359*(Y359/H359),"0")</f>
        <v>6.25E-2</v>
      </c>
    </row>
    <row r="360" spans="1:68" ht="27" customHeight="1" x14ac:dyDescent="0.25">
      <c r="A360" s="54" t="s">
        <v>572</v>
      </c>
      <c r="B360" s="54" t="s">
        <v>573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69</v>
      </c>
      <c r="X360" s="615">
        <v>8.3999999999999986</v>
      </c>
      <c r="Y360" s="616">
        <f>IFERROR(IF(X360="",0,CEILING((X360/$H360),1)*$H360),"")</f>
        <v>8.4</v>
      </c>
      <c r="Z360" s="36">
        <f>IFERROR(IF(Y360=0,"",ROUNDUP(Y360/H360,0)*0.00651),"")</f>
        <v>2.6040000000000001E-2</v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9.4079999999999977</v>
      </c>
      <c r="BN360" s="64">
        <f>IFERROR(Y360*I360/H360,"0")</f>
        <v>9.4079999999999995</v>
      </c>
      <c r="BO360" s="64">
        <f>IFERROR(1/J360*(X360/H360),"0")</f>
        <v>2.1978021978021976E-2</v>
      </c>
      <c r="BP360" s="64">
        <f>IFERROR(1/J360*(Y360/H360),"0")</f>
        <v>2.197802197802198E-2</v>
      </c>
    </row>
    <row r="361" spans="1:68" ht="27" customHeight="1" x14ac:dyDescent="0.25">
      <c r="A361" s="54" t="s">
        <v>575</v>
      </c>
      <c r="B361" s="54" t="s">
        <v>576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69</v>
      </c>
      <c r="X361" s="615">
        <v>8.3999999999999986</v>
      </c>
      <c r="Y361" s="616">
        <f>IFERROR(IF(X361="",0,CEILING((X361/$H361),1)*$H361),"")</f>
        <v>8.4</v>
      </c>
      <c r="Z361" s="36">
        <f>IFERROR(IF(Y361=0,"",ROUNDUP(Y361/H361,0)*0.00651),"")</f>
        <v>2.6040000000000001E-2</v>
      </c>
      <c r="AA361" s="56"/>
      <c r="AB361" s="57"/>
      <c r="AC361" s="413" t="s">
        <v>577</v>
      </c>
      <c r="AG361" s="64"/>
      <c r="AJ361" s="68"/>
      <c r="AK361" s="68">
        <v>0</v>
      </c>
      <c r="BB361" s="414" t="s">
        <v>1</v>
      </c>
      <c r="BM361" s="64">
        <f>IFERROR(X361*I361/H361,"0")</f>
        <v>9.3599999999999977</v>
      </c>
      <c r="BN361" s="64">
        <f>IFERROR(Y361*I361/H361,"0")</f>
        <v>9.36</v>
      </c>
      <c r="BO361" s="64">
        <f>IFERROR(1/J361*(X361/H361),"0")</f>
        <v>2.1978021978021976E-2</v>
      </c>
      <c r="BP361" s="64">
        <f>IFERROR(1/J361*(Y361/H361),"0")</f>
        <v>2.197802197802198E-2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37" t="s">
        <v>87</v>
      </c>
      <c r="X362" s="617">
        <f>IFERROR(X359/H359,"0")+IFERROR(X360/H360,"0")+IFERROR(X361/H361,"0")</f>
        <v>11.827160493827158</v>
      </c>
      <c r="Y362" s="617">
        <f>IFERROR(Y359/H359,"0")+IFERROR(Y360/H360,"0")+IFERROR(Y361/H361,"0")</f>
        <v>12</v>
      </c>
      <c r="Z362" s="617">
        <f>IFERROR(IF(Z359="",0,Z359),"0")+IFERROR(IF(Z360="",0,Z360),"0")+IFERROR(IF(Z361="",0,Z361),"0")</f>
        <v>0.128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37" t="s">
        <v>69</v>
      </c>
      <c r="X363" s="617">
        <f>IFERROR(SUM(X359:X361),"0")</f>
        <v>47.8</v>
      </c>
      <c r="Y363" s="617">
        <f>IFERROR(SUM(Y359:Y361),"0")</f>
        <v>49.199999999999996</v>
      </c>
      <c r="Z363" s="37"/>
      <c r="AA363" s="618"/>
      <c r="AB363" s="618"/>
      <c r="AC363" s="618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hidden="1" customHeight="1" x14ac:dyDescent="0.25">
      <c r="A367" s="54" t="s">
        <v>580</v>
      </c>
      <c r="B367" s="54" t="s">
        <v>581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69</v>
      </c>
      <c r="X367" s="615">
        <v>0</v>
      </c>
      <c r="Y367" s="616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582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69</v>
      </c>
      <c r="X368" s="615">
        <v>50</v>
      </c>
      <c r="Y368" s="616">
        <f t="shared" si="57"/>
        <v>60</v>
      </c>
      <c r="Z368" s="36">
        <f>IFERROR(IF(Y368=0,"",ROUNDUP(Y368/H368,0)*0.02175),"")</f>
        <v>8.6999999999999994E-2</v>
      </c>
      <c r="AA368" s="56"/>
      <c r="AB368" s="57"/>
      <c r="AC368" s="417" t="s">
        <v>585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51.6</v>
      </c>
      <c r="BN368" s="64">
        <f t="shared" si="59"/>
        <v>61.92</v>
      </c>
      <c r="BO368" s="64">
        <f t="shared" si="60"/>
        <v>6.9444444444444448E-2</v>
      </c>
      <c r="BP368" s="64">
        <f t="shared" si="61"/>
        <v>8.3333333333333329E-2</v>
      </c>
    </row>
    <row r="369" spans="1:68" ht="37.5" hidden="1" customHeight="1" x14ac:dyDescent="0.25">
      <c r="A369" s="54" t="s">
        <v>586</v>
      </c>
      <c r="B369" s="54" t="s">
        <v>587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69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588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589</v>
      </c>
      <c r="B370" s="54" t="s">
        <v>590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69</v>
      </c>
      <c r="X370" s="615">
        <v>480</v>
      </c>
      <c r="Y370" s="616">
        <f t="shared" si="57"/>
        <v>480</v>
      </c>
      <c r="Z370" s="36">
        <f>IFERROR(IF(Y370=0,"",ROUNDUP(Y370/H370,0)*0.02175),"")</f>
        <v>0.69599999999999995</v>
      </c>
      <c r="AA370" s="56"/>
      <c r="AB370" s="57"/>
      <c r="AC370" s="421" t="s">
        <v>591</v>
      </c>
      <c r="AG370" s="64"/>
      <c r="AJ370" s="68"/>
      <c r="AK370" s="68">
        <v>0</v>
      </c>
      <c r="BB370" s="422" t="s">
        <v>1</v>
      </c>
      <c r="BM370" s="64">
        <f t="shared" si="58"/>
        <v>495.36</v>
      </c>
      <c r="BN370" s="64">
        <f t="shared" si="59"/>
        <v>495.36</v>
      </c>
      <c r="BO370" s="64">
        <f t="shared" si="60"/>
        <v>0.66666666666666663</v>
      </c>
      <c r="BP370" s="64">
        <f t="shared" si="61"/>
        <v>0.66666666666666663</v>
      </c>
    </row>
    <row r="371" spans="1:68" ht="27" hidden="1" customHeight="1" x14ac:dyDescent="0.25">
      <c r="A371" s="54" t="s">
        <v>592</v>
      </c>
      <c r="B371" s="54" t="s">
        <v>593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69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595</v>
      </c>
      <c r="B372" s="54" t="s">
        <v>596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69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585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597</v>
      </c>
      <c r="B373" s="54" t="s">
        <v>598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69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588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37" t="s">
        <v>87</v>
      </c>
      <c r="X374" s="617">
        <f>IFERROR(X367/H367,"0")+IFERROR(X368/H368,"0")+IFERROR(X369/H369,"0")+IFERROR(X370/H370,"0")+IFERROR(X371/H371,"0")+IFERROR(X372/H372,"0")+IFERROR(X373/H373,"0")</f>
        <v>35.333333333333336</v>
      </c>
      <c r="Y374" s="617">
        <f>IFERROR(Y367/H367,"0")+IFERROR(Y368/H368,"0")+IFERROR(Y369/H369,"0")+IFERROR(Y370/H370,"0")+IFERROR(Y371/H371,"0")+IFERROR(Y372/H372,"0")+IFERROR(Y373/H373,"0")</f>
        <v>36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0.78299999999999992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37" t="s">
        <v>69</v>
      </c>
      <c r="X375" s="617">
        <f>IFERROR(SUM(X367:X373),"0")</f>
        <v>530</v>
      </c>
      <c r="Y375" s="617">
        <f>IFERROR(SUM(Y367:Y373),"0")</f>
        <v>540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599</v>
      </c>
      <c r="B377" s="54" t="s">
        <v>600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69</v>
      </c>
      <c r="X377" s="615">
        <v>800</v>
      </c>
      <c r="Y377" s="616">
        <f>IFERROR(IF(X377="",0,CEILING((X377/$H377),1)*$H377),"")</f>
        <v>810</v>
      </c>
      <c r="Z377" s="36">
        <f>IFERROR(IF(Y377=0,"",ROUNDUP(Y377/H377,0)*0.02175),"")</f>
        <v>1.1744999999999999</v>
      </c>
      <c r="AA377" s="56"/>
      <c r="AB377" s="57"/>
      <c r="AC377" s="429" t="s">
        <v>601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825.6</v>
      </c>
      <c r="BN377" s="64">
        <f>IFERROR(Y377*I377/H377,"0")</f>
        <v>835.92000000000007</v>
      </c>
      <c r="BO377" s="64">
        <f>IFERROR(1/J377*(X377/H377),"0")</f>
        <v>1.1111111111111112</v>
      </c>
      <c r="BP377" s="64">
        <f>IFERROR(1/J377*(Y377/H377),"0")</f>
        <v>1.125</v>
      </c>
    </row>
    <row r="378" spans="1:68" ht="16.5" hidden="1" customHeight="1" x14ac:dyDescent="0.25">
      <c r="A378" s="54" t="s">
        <v>602</v>
      </c>
      <c r="B378" s="54" t="s">
        <v>603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69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601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37" t="s">
        <v>87</v>
      </c>
      <c r="X379" s="617">
        <f>IFERROR(X377/H377,"0")+IFERROR(X378/H378,"0")</f>
        <v>53.333333333333336</v>
      </c>
      <c r="Y379" s="617">
        <f>IFERROR(Y377/H377,"0")+IFERROR(Y378/H378,"0")</f>
        <v>54</v>
      </c>
      <c r="Z379" s="617">
        <f>IFERROR(IF(Z377="",0,Z377),"0")+IFERROR(IF(Z378="",0,Z378),"0")</f>
        <v>1.1744999999999999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37" t="s">
        <v>69</v>
      </c>
      <c r="X380" s="617">
        <f>IFERROR(SUM(X377:X378),"0")</f>
        <v>800</v>
      </c>
      <c r="Y380" s="617">
        <f>IFERROR(SUM(Y377:Y378),"0")</f>
        <v>810</v>
      </c>
      <c r="Z380" s="37"/>
      <c r="AA380" s="618"/>
      <c r="AB380" s="618"/>
      <c r="AC380" s="618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604</v>
      </c>
      <c r="B382" s="54" t="s">
        <v>605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69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606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69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609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37" t="s">
        <v>87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37" t="s">
        <v>69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610</v>
      </c>
      <c r="B387" s="54" t="s">
        <v>611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69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612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37" t="s">
        <v>87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37" t="s">
        <v>69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614</v>
      </c>
      <c r="B392" s="54" t="s">
        <v>615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69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616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614</v>
      </c>
      <c r="B393" s="54" t="s">
        <v>617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69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619</v>
      </c>
      <c r="B394" s="54" t="s">
        <v>620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69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621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622</v>
      </c>
      <c r="B395" s="54" t="s">
        <v>623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69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621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624</v>
      </c>
      <c r="B396" s="54" t="s">
        <v>625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69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621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37" t="s">
        <v>87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37" t="s">
        <v>69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626</v>
      </c>
      <c r="B400" s="54" t="s">
        <v>627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69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628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37" t="s">
        <v>87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37" t="s">
        <v>69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hidden="1" customHeight="1" x14ac:dyDescent="0.25">
      <c r="A404" s="54" t="s">
        <v>629</v>
      </c>
      <c r="B404" s="54" t="s">
        <v>630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69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632</v>
      </c>
      <c r="B405" s="54" t="s">
        <v>633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69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69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631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637</v>
      </c>
      <c r="B407" s="54" t="s">
        <v>638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69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639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37" t="s">
        <v>87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37" t="s">
        <v>69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hidden="1" customHeight="1" x14ac:dyDescent="0.25">
      <c r="A410" s="635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640</v>
      </c>
      <c r="B411" s="54" t="s">
        <v>641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69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642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37" t="s">
        <v>87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37" t="s">
        <v>69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645</v>
      </c>
      <c r="B417" s="54" t="s">
        <v>646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69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647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648</v>
      </c>
      <c r="B418" s="54" t="s">
        <v>649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69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650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648</v>
      </c>
      <c r="B419" s="54" t="s">
        <v>651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69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650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69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654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655</v>
      </c>
      <c r="B421" s="54" t="s">
        <v>656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69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647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69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647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659</v>
      </c>
      <c r="B423" s="54" t="s">
        <v>660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69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661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662</v>
      </c>
      <c r="B424" s="54" t="s">
        <v>663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69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664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69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667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668</v>
      </c>
      <c r="B426" s="54" t="s">
        <v>669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69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664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37" t="s">
        <v>87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37" t="s">
        <v>69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670</v>
      </c>
      <c r="B430" s="54" t="s">
        <v>671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69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672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69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675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37" t="s">
        <v>87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37" t="s">
        <v>69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677</v>
      </c>
      <c r="B436" s="54" t="s">
        <v>678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69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69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682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37" t="s">
        <v>87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37" t="s">
        <v>69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683</v>
      </c>
      <c r="B441" s="54" t="s">
        <v>684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69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69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688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69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691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69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691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37" t="s">
        <v>87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37" t="s">
        <v>69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695</v>
      </c>
      <c r="B449" s="54" t="s">
        <v>696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69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697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69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700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37" t="s">
        <v>87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37" t="s">
        <v>69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702</v>
      </c>
      <c r="B455" s="54" t="s">
        <v>703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69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37" t="s">
        <v>87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37" t="s">
        <v>69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705</v>
      </c>
      <c r="B459" s="54" t="s">
        <v>706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69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707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37" t="s">
        <v>87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37" t="s">
        <v>69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709</v>
      </c>
      <c r="B465" s="54" t="s">
        <v>710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69</v>
      </c>
      <c r="X465" s="615">
        <v>15</v>
      </c>
      <c r="Y465" s="616">
        <f t="shared" ref="Y465:Y480" si="68">IFERROR(IF(X465="",0,CEILING((X465/$H465),1)*$H465),"")</f>
        <v>15.84</v>
      </c>
      <c r="Z465" s="36">
        <f t="shared" ref="Z465:Z470" si="69">IFERROR(IF(Y465=0,"",ROUNDUP(Y465/H465,0)*0.01196),"")</f>
        <v>3.5880000000000002E-2</v>
      </c>
      <c r="AA465" s="56"/>
      <c r="AB465" s="57"/>
      <c r="AC465" s="505" t="s">
        <v>711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16.02272727272727</v>
      </c>
      <c r="BN465" s="64">
        <f t="shared" ref="BN465:BN480" si="71">IFERROR(Y465*I465/H465,"0")</f>
        <v>16.919999999999998</v>
      </c>
      <c r="BO465" s="64">
        <f t="shared" ref="BO465:BO480" si="72">IFERROR(1/J465*(X465/H465),"0")</f>
        <v>2.7316433566433568E-2</v>
      </c>
      <c r="BP465" s="64">
        <f t="shared" ref="BP465:BP480" si="73">IFERROR(1/J465*(Y465/H465),"0")</f>
        <v>2.8846153846153848E-2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69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714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715</v>
      </c>
      <c r="B467" s="54" t="s">
        <v>716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69</v>
      </c>
      <c r="X467" s="615">
        <v>0</v>
      </c>
      <c r="Y467" s="616">
        <f t="shared" si="68"/>
        <v>0</v>
      </c>
      <c r="Z467" s="36" t="str">
        <f t="shared" si="69"/>
        <v/>
      </c>
      <c r="AA467" s="56"/>
      <c r="AB467" s="57"/>
      <c r="AC467" s="509" t="s">
        <v>717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718</v>
      </c>
      <c r="B468" s="54" t="s">
        <v>719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69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720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721</v>
      </c>
      <c r="B469" s="54" t="s">
        <v>722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69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724</v>
      </c>
      <c r="B470" s="54" t="s">
        <v>725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69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69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711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69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711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729</v>
      </c>
      <c r="B473" s="54" t="s">
        <v>731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69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711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732</v>
      </c>
      <c r="B474" s="54" t="s">
        <v>733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69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69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717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736</v>
      </c>
      <c r="B476" s="54" t="s">
        <v>737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69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720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69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723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740</v>
      </c>
      <c r="B478" s="54" t="s">
        <v>741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69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723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740</v>
      </c>
      <c r="B479" s="54" t="s">
        <v>742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69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723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743</v>
      </c>
      <c r="B480" s="54" t="s">
        <v>744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69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726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37" t="s">
        <v>87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2.8409090909090908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3.5880000000000002E-2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37" t="s">
        <v>69</v>
      </c>
      <c r="X482" s="617">
        <f>IFERROR(SUM(X465:X480),"0")</f>
        <v>15</v>
      </c>
      <c r="Y482" s="617">
        <f>IFERROR(SUM(Y465:Y480),"0")</f>
        <v>15.84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745</v>
      </c>
      <c r="B484" s="54" t="s">
        <v>746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69</v>
      </c>
      <c r="X484" s="615">
        <v>15</v>
      </c>
      <c r="Y484" s="616">
        <f>IFERROR(IF(X484="",0,CEILING((X484/$H484),1)*$H484),"")</f>
        <v>15.84</v>
      </c>
      <c r="Z484" s="36">
        <f>IFERROR(IF(Y484=0,"",ROUNDUP(Y484/H484,0)*0.01196),"")</f>
        <v>3.5880000000000002E-2</v>
      </c>
      <c r="AA484" s="56"/>
      <c r="AB484" s="57"/>
      <c r="AC484" s="537" t="s">
        <v>747</v>
      </c>
      <c r="AG484" s="64"/>
      <c r="AJ484" s="68"/>
      <c r="AK484" s="68">
        <v>0</v>
      </c>
      <c r="BB484" s="538" t="s">
        <v>1</v>
      </c>
      <c r="BM484" s="64">
        <f>IFERROR(X484*I484/H484,"0")</f>
        <v>16.02272727272727</v>
      </c>
      <c r="BN484" s="64">
        <f>IFERROR(Y484*I484/H484,"0")</f>
        <v>16.919999999999998</v>
      </c>
      <c r="BO484" s="64">
        <f>IFERROR(1/J484*(X484/H484),"0")</f>
        <v>2.7316433566433568E-2</v>
      </c>
      <c r="BP484" s="64">
        <f>IFERROR(1/J484*(Y484/H484),"0")</f>
        <v>2.8846153846153848E-2</v>
      </c>
    </row>
    <row r="485" spans="1:68" ht="16.5" hidden="1" customHeight="1" x14ac:dyDescent="0.25">
      <c r="A485" s="54" t="s">
        <v>748</v>
      </c>
      <c r="B485" s="54" t="s">
        <v>749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69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750</v>
      </c>
      <c r="B486" s="54" t="s">
        <v>751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69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747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37" t="s">
        <v>87</v>
      </c>
      <c r="X487" s="617">
        <f>IFERROR(X484/H484,"0")+IFERROR(X485/H485,"0")+IFERROR(X486/H486,"0")</f>
        <v>2.8409090909090908</v>
      </c>
      <c r="Y487" s="617">
        <f>IFERROR(Y484/H484,"0")+IFERROR(Y485/H485,"0")+IFERROR(Y486/H486,"0")</f>
        <v>3</v>
      </c>
      <c r="Z487" s="617">
        <f>IFERROR(IF(Z484="",0,Z484),"0")+IFERROR(IF(Z485="",0,Z485),"0")+IFERROR(IF(Z486="",0,Z486),"0")</f>
        <v>3.5880000000000002E-2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37" t="s">
        <v>69</v>
      </c>
      <c r="X488" s="617">
        <f>IFERROR(SUM(X484:X486),"0")</f>
        <v>15</v>
      </c>
      <c r="Y488" s="617">
        <f>IFERROR(SUM(Y484:Y486),"0")</f>
        <v>15.84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hidden="1" customHeight="1" x14ac:dyDescent="0.25">
      <c r="A490" s="54" t="s">
        <v>752</v>
      </c>
      <c r="B490" s="54" t="s">
        <v>753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69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754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755</v>
      </c>
      <c r="B491" s="54" t="s">
        <v>756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69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757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758</v>
      </c>
      <c r="B492" s="54" t="s">
        <v>759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69</v>
      </c>
      <c r="X492" s="615">
        <v>10</v>
      </c>
      <c r="Y492" s="616">
        <f t="shared" si="74"/>
        <v>10.56</v>
      </c>
      <c r="Z492" s="36">
        <f>IFERROR(IF(Y492=0,"",ROUNDUP(Y492/H492,0)*0.01196),"")</f>
        <v>2.392E-2</v>
      </c>
      <c r="AA492" s="56"/>
      <c r="AB492" s="57"/>
      <c r="AC492" s="547" t="s">
        <v>760</v>
      </c>
      <c r="AG492" s="64"/>
      <c r="AJ492" s="68"/>
      <c r="AK492" s="68">
        <v>0</v>
      </c>
      <c r="BB492" s="548" t="s">
        <v>1</v>
      </c>
      <c r="BM492" s="64">
        <f t="shared" si="75"/>
        <v>10.681818181818182</v>
      </c>
      <c r="BN492" s="64">
        <f t="shared" si="76"/>
        <v>11.28</v>
      </c>
      <c r="BO492" s="64">
        <f t="shared" si="77"/>
        <v>1.8210955710955712E-2</v>
      </c>
      <c r="BP492" s="64">
        <f t="shared" si="78"/>
        <v>1.9230769230769232E-2</v>
      </c>
    </row>
    <row r="493" spans="1:68" ht="27" hidden="1" customHeight="1" x14ac:dyDescent="0.25">
      <c r="A493" s="54" t="s">
        <v>761</v>
      </c>
      <c r="B493" s="54" t="s">
        <v>762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69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754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763</v>
      </c>
      <c r="B494" s="54" t="s">
        <v>764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69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754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763</v>
      </c>
      <c r="B495" s="54" t="s">
        <v>765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69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754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766</v>
      </c>
      <c r="B496" s="54" t="s">
        <v>767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69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757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69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760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768</v>
      </c>
      <c r="B498" s="54" t="s">
        <v>770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69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760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37" t="s">
        <v>87</v>
      </c>
      <c r="X499" s="617">
        <f>IFERROR(X490/H490,"0")+IFERROR(X491/H491,"0")+IFERROR(X492/H492,"0")+IFERROR(X493/H493,"0")+IFERROR(X494/H494,"0")+IFERROR(X495/H495,"0")+IFERROR(X496/H496,"0")+IFERROR(X497/H497,"0")+IFERROR(X498/H498,"0")</f>
        <v>1.8939393939393938</v>
      </c>
      <c r="Y499" s="617">
        <f>IFERROR(Y490/H490,"0")+IFERROR(Y491/H491,"0")+IFERROR(Y492/H492,"0")+IFERROR(Y493/H493,"0")+IFERROR(Y494/H494,"0")+IFERROR(Y495/H495,"0")+IFERROR(Y496/H496,"0")+IFERROR(Y497/H497,"0")+IFERROR(Y498/H498,"0")</f>
        <v>2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2.392E-2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37" t="s">
        <v>69</v>
      </c>
      <c r="X500" s="617">
        <f>IFERROR(SUM(X490:X498),"0")</f>
        <v>10</v>
      </c>
      <c r="Y500" s="617">
        <f>IFERROR(SUM(Y490:Y498),"0")</f>
        <v>10.56</v>
      </c>
      <c r="Z500" s="37"/>
      <c r="AA500" s="618"/>
      <c r="AB500" s="618"/>
      <c r="AC500" s="618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771</v>
      </c>
      <c r="B502" s="54" t="s">
        <v>772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69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773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774</v>
      </c>
      <c r="B503" s="54" t="s">
        <v>775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69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776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777</v>
      </c>
      <c r="B504" s="54" t="s">
        <v>778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69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779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37" t="s">
        <v>87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37" t="s">
        <v>69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780</v>
      </c>
      <c r="B508" s="54" t="s">
        <v>781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69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782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783</v>
      </c>
      <c r="B509" s="54" t="s">
        <v>784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69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37" t="s">
        <v>87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37" t="s">
        <v>69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786</v>
      </c>
      <c r="B515" s="54" t="s">
        <v>787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43" t="s">
        <v>788</v>
      </c>
      <c r="Q515" s="622"/>
      <c r="R515" s="622"/>
      <c r="S515" s="622"/>
      <c r="T515" s="623"/>
      <c r="U515" s="34"/>
      <c r="V515" s="34"/>
      <c r="W515" s="35" t="s">
        <v>69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789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790</v>
      </c>
      <c r="B516" s="54" t="s">
        <v>791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791" t="s">
        <v>792</v>
      </c>
      <c r="Q516" s="622"/>
      <c r="R516" s="622"/>
      <c r="S516" s="622"/>
      <c r="T516" s="623"/>
      <c r="U516" s="34"/>
      <c r="V516" s="34"/>
      <c r="W516" s="35" t="s">
        <v>69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793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794</v>
      </c>
      <c r="B517" s="54" t="s">
        <v>795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39" t="s">
        <v>796</v>
      </c>
      <c r="Q517" s="622"/>
      <c r="R517" s="622"/>
      <c r="S517" s="622"/>
      <c r="T517" s="623"/>
      <c r="U517" s="34"/>
      <c r="V517" s="34"/>
      <c r="W517" s="35" t="s">
        <v>69</v>
      </c>
      <c r="X517" s="615">
        <v>100</v>
      </c>
      <c r="Y517" s="616">
        <f>IFERROR(IF(X517="",0,CEILING((X517/$H517),1)*$H517),"")</f>
        <v>108</v>
      </c>
      <c r="Z517" s="36">
        <f>IFERROR(IF(Y517=0,"",ROUNDUP(Y517/H517,0)*0.01898),"")</f>
        <v>0.17082</v>
      </c>
      <c r="AA517" s="56"/>
      <c r="AB517" s="57"/>
      <c r="AC517" s="575" t="s">
        <v>797</v>
      </c>
      <c r="AG517" s="64"/>
      <c r="AJ517" s="68"/>
      <c r="AK517" s="68">
        <v>0</v>
      </c>
      <c r="BB517" s="576" t="s">
        <v>1</v>
      </c>
      <c r="BM517" s="64">
        <f>IFERROR(X517*I517/H517,"0")</f>
        <v>103.625</v>
      </c>
      <c r="BN517" s="64">
        <f>IFERROR(Y517*I517/H517,"0")</f>
        <v>111.91500000000001</v>
      </c>
      <c r="BO517" s="64">
        <f>IFERROR(1/J517*(X517/H517),"0")</f>
        <v>0.13020833333333334</v>
      </c>
      <c r="BP517" s="64">
        <f>IFERROR(1/J517*(Y517/H517),"0")</f>
        <v>0.140625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37" t="s">
        <v>87</v>
      </c>
      <c r="X518" s="617">
        <f>IFERROR(X515/H515,"0")+IFERROR(X516/H516,"0")+IFERROR(X517/H517,"0")</f>
        <v>8.3333333333333339</v>
      </c>
      <c r="Y518" s="617">
        <f>IFERROR(Y515/H515,"0")+IFERROR(Y516/H516,"0")+IFERROR(Y517/H517,"0")</f>
        <v>9</v>
      </c>
      <c r="Z518" s="617">
        <f>IFERROR(IF(Z515="",0,Z515),"0")+IFERROR(IF(Z516="",0,Z516),"0")+IFERROR(IF(Z517="",0,Z517),"0")</f>
        <v>0.17082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37" t="s">
        <v>69</v>
      </c>
      <c r="X519" s="617">
        <f>IFERROR(SUM(X515:X517),"0")</f>
        <v>100</v>
      </c>
      <c r="Y519" s="617">
        <f>IFERROR(SUM(Y515:Y517),"0")</f>
        <v>108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798</v>
      </c>
      <c r="B521" s="54" t="s">
        <v>799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99</v>
      </c>
      <c r="L521" s="32"/>
      <c r="M521" s="33" t="s">
        <v>100</v>
      </c>
      <c r="N521" s="33"/>
      <c r="O521" s="32">
        <v>50</v>
      </c>
      <c r="P521" s="700" t="s">
        <v>800</v>
      </c>
      <c r="Q521" s="622"/>
      <c r="R521" s="622"/>
      <c r="S521" s="622"/>
      <c r="T521" s="623"/>
      <c r="U521" s="34"/>
      <c r="V521" s="34"/>
      <c r="W521" s="35" t="s">
        <v>69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801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798</v>
      </c>
      <c r="B522" s="54" t="s">
        <v>802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99</v>
      </c>
      <c r="L522" s="32"/>
      <c r="M522" s="33" t="s">
        <v>106</v>
      </c>
      <c r="N522" s="33"/>
      <c r="O522" s="32">
        <v>50</v>
      </c>
      <c r="P522" s="693" t="s">
        <v>803</v>
      </c>
      <c r="Q522" s="622"/>
      <c r="R522" s="622"/>
      <c r="S522" s="622"/>
      <c r="T522" s="623"/>
      <c r="U522" s="34"/>
      <c r="V522" s="34"/>
      <c r="W522" s="35" t="s">
        <v>69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804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805</v>
      </c>
      <c r="B523" s="54" t="s">
        <v>806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99</v>
      </c>
      <c r="L523" s="32"/>
      <c r="M523" s="33" t="s">
        <v>100</v>
      </c>
      <c r="N523" s="33"/>
      <c r="O523" s="32">
        <v>50</v>
      </c>
      <c r="P523" s="744" t="s">
        <v>807</v>
      </c>
      <c r="Q523" s="622"/>
      <c r="R523" s="622"/>
      <c r="S523" s="622"/>
      <c r="T523" s="623"/>
      <c r="U523" s="34"/>
      <c r="V523" s="34"/>
      <c r="W523" s="35" t="s">
        <v>69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804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808</v>
      </c>
      <c r="B524" s="54" t="s">
        <v>809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104</v>
      </c>
      <c r="L524" s="32"/>
      <c r="M524" s="33" t="s">
        <v>100</v>
      </c>
      <c r="N524" s="33"/>
      <c r="O524" s="32">
        <v>50</v>
      </c>
      <c r="P524" s="786" t="s">
        <v>810</v>
      </c>
      <c r="Q524" s="622"/>
      <c r="R524" s="622"/>
      <c r="S524" s="622"/>
      <c r="T524" s="623"/>
      <c r="U524" s="34"/>
      <c r="V524" s="34"/>
      <c r="W524" s="35" t="s">
        <v>69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811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37" t="s">
        <v>87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37" t="s">
        <v>69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812</v>
      </c>
      <c r="B528" s="54" t="s">
        <v>813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104</v>
      </c>
      <c r="L528" s="32"/>
      <c r="M528" s="33" t="s">
        <v>68</v>
      </c>
      <c r="N528" s="33"/>
      <c r="O528" s="32">
        <v>40</v>
      </c>
      <c r="P528" s="954" t="s">
        <v>814</v>
      </c>
      <c r="Q528" s="622"/>
      <c r="R528" s="622"/>
      <c r="S528" s="622"/>
      <c r="T528" s="623"/>
      <c r="U528" s="34"/>
      <c r="V528" s="34"/>
      <c r="W528" s="35" t="s">
        <v>69</v>
      </c>
      <c r="X528" s="615">
        <v>90</v>
      </c>
      <c r="Y528" s="616">
        <f>IFERROR(IF(X528="",0,CEILING((X528/$H528),1)*$H528),"")</f>
        <v>92.4</v>
      </c>
      <c r="Z528" s="36">
        <f>IFERROR(IF(Y528=0,"",ROUNDUP(Y528/H528,0)*0.00902),"")</f>
        <v>0.19844000000000001</v>
      </c>
      <c r="AA528" s="56"/>
      <c r="AB528" s="57"/>
      <c r="AC528" s="585" t="s">
        <v>815</v>
      </c>
      <c r="AG528" s="64"/>
      <c r="AJ528" s="68"/>
      <c r="AK528" s="68">
        <v>0</v>
      </c>
      <c r="BB528" s="586" t="s">
        <v>1</v>
      </c>
      <c r="BM528" s="64">
        <f>IFERROR(X528*I528/H528,"0")</f>
        <v>95.785714285714278</v>
      </c>
      <c r="BN528" s="64">
        <f>IFERROR(Y528*I528/H528,"0")</f>
        <v>98.34</v>
      </c>
      <c r="BO528" s="64">
        <f>IFERROR(1/J528*(X528/H528),"0")</f>
        <v>0.16233766233766234</v>
      </c>
      <c r="BP528" s="64">
        <f>IFERROR(1/J528*(Y528/H528),"0")</f>
        <v>0.16666666666666669</v>
      </c>
    </row>
    <row r="529" spans="1:68" ht="27" customHeight="1" x14ac:dyDescent="0.25">
      <c r="A529" s="54" t="s">
        <v>816</v>
      </c>
      <c r="B529" s="54" t="s">
        <v>817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104</v>
      </c>
      <c r="L529" s="32"/>
      <c r="M529" s="33" t="s">
        <v>68</v>
      </c>
      <c r="N529" s="33"/>
      <c r="O529" s="32">
        <v>40</v>
      </c>
      <c r="P529" s="782" t="s">
        <v>818</v>
      </c>
      <c r="Q529" s="622"/>
      <c r="R529" s="622"/>
      <c r="S529" s="622"/>
      <c r="T529" s="623"/>
      <c r="U529" s="34"/>
      <c r="V529" s="34"/>
      <c r="W529" s="35" t="s">
        <v>69</v>
      </c>
      <c r="X529" s="615">
        <v>60</v>
      </c>
      <c r="Y529" s="616">
        <f>IFERROR(IF(X529="",0,CEILING((X529/$H529),1)*$H529),"")</f>
        <v>63</v>
      </c>
      <c r="Z529" s="36">
        <f>IFERROR(IF(Y529=0,"",ROUNDUP(Y529/H529,0)*0.00902),"")</f>
        <v>0.1353</v>
      </c>
      <c r="AA529" s="56"/>
      <c r="AB529" s="57"/>
      <c r="AC529" s="587" t="s">
        <v>819</v>
      </c>
      <c r="AG529" s="64"/>
      <c r="AJ529" s="68"/>
      <c r="AK529" s="68">
        <v>0</v>
      </c>
      <c r="BB529" s="588" t="s">
        <v>1</v>
      </c>
      <c r="BM529" s="64">
        <f>IFERROR(X529*I529/H529,"0")</f>
        <v>63.857142857142854</v>
      </c>
      <c r="BN529" s="64">
        <f>IFERROR(Y529*I529/H529,"0")</f>
        <v>67.049999999999983</v>
      </c>
      <c r="BO529" s="64">
        <f>IFERROR(1/J529*(X529/H529),"0")</f>
        <v>0.10822510822510822</v>
      </c>
      <c r="BP529" s="64">
        <f>IFERROR(1/J529*(Y529/H529),"0")</f>
        <v>0.11363636363636365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37" t="s">
        <v>87</v>
      </c>
      <c r="X530" s="617">
        <f>IFERROR(X528/H528,"0")+IFERROR(X529/H529,"0")</f>
        <v>35.714285714285708</v>
      </c>
      <c r="Y530" s="617">
        <f>IFERROR(Y528/H528,"0")+IFERROR(Y529/H529,"0")</f>
        <v>37</v>
      </c>
      <c r="Z530" s="617">
        <f>IFERROR(IF(Z528="",0,Z528),"0")+IFERROR(IF(Z529="",0,Z529),"0")</f>
        <v>0.33374000000000004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37" t="s">
        <v>69</v>
      </c>
      <c r="X531" s="617">
        <f>IFERROR(SUM(X528:X529),"0")</f>
        <v>150</v>
      </c>
      <c r="Y531" s="617">
        <f>IFERROR(SUM(Y528:Y529),"0")</f>
        <v>155.4</v>
      </c>
      <c r="Z531" s="37"/>
      <c r="AA531" s="618"/>
      <c r="AB531" s="618"/>
      <c r="AC531" s="618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820</v>
      </c>
      <c r="B533" s="54" t="s">
        <v>821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99</v>
      </c>
      <c r="L533" s="32"/>
      <c r="M533" s="33" t="s">
        <v>132</v>
      </c>
      <c r="N533" s="33"/>
      <c r="O533" s="32">
        <v>45</v>
      </c>
      <c r="P533" s="827" t="s">
        <v>822</v>
      </c>
      <c r="Q533" s="622"/>
      <c r="R533" s="622"/>
      <c r="S533" s="622"/>
      <c r="T533" s="623"/>
      <c r="U533" s="34"/>
      <c r="V533" s="34"/>
      <c r="W533" s="35" t="s">
        <v>69</v>
      </c>
      <c r="X533" s="615">
        <v>15</v>
      </c>
      <c r="Y533" s="616">
        <f>IFERROR(IF(X533="",0,CEILING((X533/$H533),1)*$H533),"")</f>
        <v>18</v>
      </c>
      <c r="Z533" s="36">
        <f>IFERROR(IF(Y533=0,"",ROUNDUP(Y533/H533,0)*0.01898),"")</f>
        <v>3.7960000000000001E-2</v>
      </c>
      <c r="AA533" s="56"/>
      <c r="AB533" s="57"/>
      <c r="AC533" s="589" t="s">
        <v>823</v>
      </c>
      <c r="AG533" s="64"/>
      <c r="AJ533" s="68"/>
      <c r="AK533" s="68">
        <v>0</v>
      </c>
      <c r="BB533" s="590" t="s">
        <v>1</v>
      </c>
      <c r="BM533" s="64">
        <f>IFERROR(X533*I533/H533,"0")</f>
        <v>15.865</v>
      </c>
      <c r="BN533" s="64">
        <f>IFERROR(Y533*I533/H533,"0")</f>
        <v>19.038</v>
      </c>
      <c r="BO533" s="64">
        <f>IFERROR(1/J533*(X533/H533),"0")</f>
        <v>2.6041666666666668E-2</v>
      </c>
      <c r="BP533" s="64">
        <f>IFERROR(1/J533*(Y533/H533),"0")</f>
        <v>3.125E-2</v>
      </c>
    </row>
    <row r="534" spans="1:68" ht="27" hidden="1" customHeight="1" x14ac:dyDescent="0.25">
      <c r="A534" s="54" t="s">
        <v>820</v>
      </c>
      <c r="B534" s="54" t="s">
        <v>824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99</v>
      </c>
      <c r="L534" s="32"/>
      <c r="M534" s="33" t="s">
        <v>106</v>
      </c>
      <c r="N534" s="33"/>
      <c r="O534" s="32">
        <v>45</v>
      </c>
      <c r="P534" s="968" t="s">
        <v>822</v>
      </c>
      <c r="Q534" s="622"/>
      <c r="R534" s="622"/>
      <c r="S534" s="622"/>
      <c r="T534" s="623"/>
      <c r="U534" s="34"/>
      <c r="V534" s="34"/>
      <c r="W534" s="35" t="s">
        <v>69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823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37" t="s">
        <v>87</v>
      </c>
      <c r="X535" s="617">
        <f>IFERROR(X533/H533,"0")+IFERROR(X534/H534,"0")</f>
        <v>1.6666666666666667</v>
      </c>
      <c r="Y535" s="617">
        <f>IFERROR(Y533/H533,"0")+IFERROR(Y534/H534,"0")</f>
        <v>2</v>
      </c>
      <c r="Z535" s="617">
        <f>IFERROR(IF(Z533="",0,Z533),"0")+IFERROR(IF(Z534="",0,Z534),"0")</f>
        <v>3.7960000000000001E-2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37" t="s">
        <v>69</v>
      </c>
      <c r="X536" s="617">
        <f>IFERROR(SUM(X533:X534),"0")</f>
        <v>15</v>
      </c>
      <c r="Y536" s="617">
        <f>IFERROR(SUM(Y533:Y534),"0")</f>
        <v>18</v>
      </c>
      <c r="Z536" s="37"/>
      <c r="AA536" s="618"/>
      <c r="AB536" s="618"/>
      <c r="AC536" s="618"/>
    </row>
    <row r="537" spans="1:68" ht="14.25" hidden="1" customHeight="1" x14ac:dyDescent="0.25">
      <c r="A537" s="635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825</v>
      </c>
      <c r="B538" s="54" t="s">
        <v>826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99</v>
      </c>
      <c r="L538" s="32"/>
      <c r="M538" s="33" t="s">
        <v>106</v>
      </c>
      <c r="N538" s="33"/>
      <c r="O538" s="32">
        <v>40</v>
      </c>
      <c r="P538" s="828" t="s">
        <v>827</v>
      </c>
      <c r="Q538" s="622"/>
      <c r="R538" s="622"/>
      <c r="S538" s="622"/>
      <c r="T538" s="623"/>
      <c r="U538" s="34"/>
      <c r="V538" s="34"/>
      <c r="W538" s="35" t="s">
        <v>69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828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825</v>
      </c>
      <c r="B539" s="54" t="s">
        <v>829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99</v>
      </c>
      <c r="L539" s="32"/>
      <c r="M539" s="33" t="s">
        <v>132</v>
      </c>
      <c r="N539" s="33"/>
      <c r="O539" s="32">
        <v>40</v>
      </c>
      <c r="P539" s="655" t="s">
        <v>830</v>
      </c>
      <c r="Q539" s="622"/>
      <c r="R539" s="622"/>
      <c r="S539" s="622"/>
      <c r="T539" s="623"/>
      <c r="U539" s="34"/>
      <c r="V539" s="34"/>
      <c r="W539" s="35" t="s">
        <v>69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828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831</v>
      </c>
      <c r="B540" s="54" t="s">
        <v>832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99</v>
      </c>
      <c r="L540" s="32"/>
      <c r="M540" s="33" t="s">
        <v>106</v>
      </c>
      <c r="N540" s="33"/>
      <c r="O540" s="32">
        <v>40</v>
      </c>
      <c r="P540" s="834" t="s">
        <v>833</v>
      </c>
      <c r="Q540" s="622"/>
      <c r="R540" s="622"/>
      <c r="S540" s="622"/>
      <c r="T540" s="623"/>
      <c r="U540" s="34"/>
      <c r="V540" s="34"/>
      <c r="W540" s="35" t="s">
        <v>69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834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831</v>
      </c>
      <c r="B541" s="54" t="s">
        <v>835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99</v>
      </c>
      <c r="L541" s="32"/>
      <c r="M541" s="33" t="s">
        <v>132</v>
      </c>
      <c r="N541" s="33"/>
      <c r="O541" s="32">
        <v>40</v>
      </c>
      <c r="P541" s="865" t="s">
        <v>836</v>
      </c>
      <c r="Q541" s="622"/>
      <c r="R541" s="622"/>
      <c r="S541" s="622"/>
      <c r="T541" s="623"/>
      <c r="U541" s="34"/>
      <c r="V541" s="34"/>
      <c r="W541" s="35" t="s">
        <v>69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834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37" t="s">
        <v>87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37" t="s">
        <v>69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838</v>
      </c>
      <c r="B546" s="54" t="s">
        <v>839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99</v>
      </c>
      <c r="L546" s="32"/>
      <c r="M546" s="33" t="s">
        <v>100</v>
      </c>
      <c r="N546" s="33"/>
      <c r="O546" s="32">
        <v>55</v>
      </c>
      <c r="P546" s="741" t="s">
        <v>840</v>
      </c>
      <c r="Q546" s="622"/>
      <c r="R546" s="622"/>
      <c r="S546" s="622"/>
      <c r="T546" s="623"/>
      <c r="U546" s="34"/>
      <c r="V546" s="34"/>
      <c r="W546" s="35" t="s">
        <v>69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841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37" t="s">
        <v>87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37" t="s">
        <v>69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842</v>
      </c>
      <c r="B550" s="54" t="s">
        <v>843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99</v>
      </c>
      <c r="L550" s="32"/>
      <c r="M550" s="33" t="s">
        <v>100</v>
      </c>
      <c r="N550" s="33"/>
      <c r="O550" s="32">
        <v>50</v>
      </c>
      <c r="P550" s="689" t="s">
        <v>844</v>
      </c>
      <c r="Q550" s="622"/>
      <c r="R550" s="622"/>
      <c r="S550" s="622"/>
      <c r="T550" s="623"/>
      <c r="U550" s="34"/>
      <c r="V550" s="34"/>
      <c r="W550" s="35" t="s">
        <v>69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845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37" t="s">
        <v>87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37" t="s">
        <v>69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846</v>
      </c>
      <c r="B554" s="54" t="s">
        <v>847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104</v>
      </c>
      <c r="L554" s="32"/>
      <c r="M554" s="33" t="s">
        <v>68</v>
      </c>
      <c r="N554" s="33"/>
      <c r="O554" s="32">
        <v>40</v>
      </c>
      <c r="P554" s="863" t="s">
        <v>848</v>
      </c>
      <c r="Q554" s="622"/>
      <c r="R554" s="622"/>
      <c r="S554" s="622"/>
      <c r="T554" s="623"/>
      <c r="U554" s="34"/>
      <c r="V554" s="34"/>
      <c r="W554" s="35" t="s">
        <v>69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849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37" t="s">
        <v>87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37" t="s">
        <v>69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37" t="s">
        <v>69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3249.2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3351.1400000000003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37" t="s">
        <v>69</v>
      </c>
      <c r="X558" s="617">
        <f>IFERROR(SUM(BM22:BM554),"0")</f>
        <v>3396.7392192067186</v>
      </c>
      <c r="Y558" s="617">
        <f>IFERROR(SUM(BN22:BN554),"0")</f>
        <v>3503.6500000000005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37" t="s">
        <v>853</v>
      </c>
      <c r="X559" s="38">
        <f>ROUNDUP(SUM(BO22:BO554),0)</f>
        <v>6</v>
      </c>
      <c r="Y559" s="38">
        <f>ROUNDUP(SUM(BP22:BP554),0)</f>
        <v>6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37" t="s">
        <v>69</v>
      </c>
      <c r="X560" s="617">
        <f>GrossWeightTotal+PalletQtyTotal*25</f>
        <v>3546.7392192067186</v>
      </c>
      <c r="Y560" s="617">
        <f>GrossWeightTotalR+PalletQtyTotalR*25</f>
        <v>3653.6500000000005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37" t="s">
        <v>853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362.54012808179465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375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39" t="s">
        <v>857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6.1373899999999999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858</v>
      </c>
      <c r="B564" s="612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274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612" t="s">
        <v>708</v>
      </c>
      <c r="AC564" s="658" t="s">
        <v>785</v>
      </c>
      <c r="AD564" s="660"/>
      <c r="AF564" s="613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181</v>
      </c>
      <c r="F565" s="658" t="s">
        <v>208</v>
      </c>
      <c r="G565" s="658" t="s">
        <v>247</v>
      </c>
      <c r="H565" s="658" t="s">
        <v>94</v>
      </c>
      <c r="I565" s="658" t="s">
        <v>275</v>
      </c>
      <c r="J565" s="658" t="s">
        <v>319</v>
      </c>
      <c r="K565" s="658" t="s">
        <v>380</v>
      </c>
      <c r="L565" s="658" t="s">
        <v>426</v>
      </c>
      <c r="M565" s="658" t="s">
        <v>444</v>
      </c>
      <c r="N565" s="613"/>
      <c r="O565" s="658" t="s">
        <v>457</v>
      </c>
      <c r="P565" s="658" t="s">
        <v>469</v>
      </c>
      <c r="Q565" s="658" t="s">
        <v>476</v>
      </c>
      <c r="R565" s="658" t="s">
        <v>480</v>
      </c>
      <c r="S565" s="658" t="s">
        <v>486</v>
      </c>
      <c r="T565" s="658" t="s">
        <v>491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860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44.400000000000006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357</v>
      </c>
      <c r="E567" s="46">
        <f>IFERROR(Y86*1,"0")+IFERROR(Y87*1,"0")+IFERROR(Y88*1,"0")+IFERROR(Y92*1,"0")+IFERROR(Y93*1,"0")+IFERROR(Y94*1,"0")+IFERROR(Y95*1,"0")+IFERROR(Y96*1,"0")+IFERROR(Y97*1,"0")+IFERROR(Y98*1,"0")+IFERROR(Y99*1,"0")</f>
        <v>36.6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33.450000000000003</v>
      </c>
      <c r="G567" s="46">
        <f>IFERROR(Y133*1,"0")+IFERROR(Y134*1,"0")+IFERROR(Y138*1,"0")+IFERROR(Y139*1,"0")+IFERROR(Y143*1,"0")+IFERROR(Y144*1,"0")</f>
        <v>12.8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9.6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54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1080.45</v>
      </c>
      <c r="U567" s="46">
        <f>IFERROR(Y355*1,"0")+IFERROR(Y359*1,"0")+IFERROR(Y360*1,"0")+IFERROR(Y361*1,"0")</f>
        <v>49.199999999999996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1350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42.24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281.39999999999998</v>
      </c>
      <c r="AD567" s="46">
        <f>IFERROR(Y546*1,"0")+IFERROR(Y550*1,"0")+IFERROR(Y554*1,"0")</f>
        <v>0</v>
      </c>
      <c r="AF567" s="613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,67"/>
        <filter val="1,79"/>
        <filter val="1,89"/>
        <filter val="10,00"/>
        <filter val="100,00"/>
        <filter val="11,25"/>
        <filter val="11,70"/>
        <filter val="11,83"/>
        <filter val="12,00"/>
        <filter val="15,00"/>
        <filter val="150,00"/>
        <filter val="180,00"/>
        <filter val="19,00"/>
        <filter val="2,55"/>
        <filter val="2,84"/>
        <filter val="2,93"/>
        <filter val="20,00"/>
        <filter val="20,40"/>
        <filter val="225,00"/>
        <filter val="23,38"/>
        <filter val="26,67"/>
        <filter val="3 249,20"/>
        <filter val="3 396,74"/>
        <filter val="3 546,74"/>
        <filter val="3,00"/>
        <filter val="3,38"/>
        <filter val="3,75"/>
        <filter val="3,79"/>
        <filter val="30,00"/>
        <filter val="31,00"/>
        <filter val="35,33"/>
        <filter val="35,71"/>
        <filter val="358,00"/>
        <filter val="362,54"/>
        <filter val="38,00"/>
        <filter val="4,00"/>
        <filter val="4,63"/>
        <filter val="4,76"/>
        <filter val="40,00"/>
        <filter val="40,70"/>
        <filter val="42,00"/>
        <filter val="44,00"/>
        <filter val="45,00"/>
        <filter val="47,80"/>
        <filter val="480,00"/>
        <filter val="5,40"/>
        <filter val="5,78"/>
        <filter val="50,00"/>
        <filter val="500,00"/>
        <filter val="53,33"/>
        <filter val="530,00"/>
        <filter val="56,00"/>
        <filter val="6"/>
        <filter val="60,00"/>
        <filter val="64,10"/>
        <filter val="7,41"/>
        <filter val="70,00"/>
        <filter val="8,10"/>
        <filter val="8,33"/>
        <filter val="8,40"/>
        <filter val="80,00"/>
        <filter val="800,00"/>
        <filter val="89,10"/>
        <filter val="9,00"/>
        <filter val="9,10"/>
        <filter val="90,00"/>
        <filter val="94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52"/>
    </row>
    <row r="3" spans="2:8" x14ac:dyDescent="0.2">
      <c r="B3" s="47" t="s">
        <v>862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863</v>
      </c>
      <c r="D6" s="47" t="s">
        <v>864</v>
      </c>
      <c r="E6" s="47"/>
    </row>
    <row r="8" spans="2:8" x14ac:dyDescent="0.2">
      <c r="B8" s="47" t="s">
        <v>19</v>
      </c>
      <c r="C8" s="47" t="s">
        <v>863</v>
      </c>
      <c r="D8" s="47"/>
      <c r="E8" s="47"/>
    </row>
    <row r="10" spans="2:8" x14ac:dyDescent="0.2">
      <c r="B10" s="47" t="s">
        <v>865</v>
      </c>
      <c r="C10" s="47"/>
      <c r="D10" s="47"/>
      <c r="E10" s="47"/>
    </row>
    <row r="11" spans="2:8" x14ac:dyDescent="0.2">
      <c r="B11" s="47" t="s">
        <v>866</v>
      </c>
      <c r="C11" s="47"/>
      <c r="D11" s="47"/>
      <c r="E11" s="47"/>
    </row>
    <row r="12" spans="2:8" x14ac:dyDescent="0.2">
      <c r="B12" s="47" t="s">
        <v>867</v>
      </c>
      <c r="C12" s="47"/>
      <c r="D12" s="47"/>
      <c r="E12" s="47"/>
    </row>
    <row r="13" spans="2:8" x14ac:dyDescent="0.2">
      <c r="B13" s="47" t="s">
        <v>868</v>
      </c>
      <c r="C13" s="47"/>
      <c r="D13" s="47"/>
      <c r="E13" s="47"/>
    </row>
    <row r="14" spans="2:8" x14ac:dyDescent="0.2">
      <c r="B14" s="47" t="s">
        <v>869</v>
      </c>
      <c r="C14" s="47"/>
      <c r="D14" s="47"/>
      <c r="E14" s="47"/>
    </row>
    <row r="15" spans="2:8" x14ac:dyDescent="0.2">
      <c r="B15" s="47" t="s">
        <v>870</v>
      </c>
      <c r="C15" s="47"/>
      <c r="D15" s="47"/>
      <c r="E15" s="47"/>
    </row>
    <row r="16" spans="2:8" x14ac:dyDescent="0.2">
      <c r="B16" s="47" t="s">
        <v>871</v>
      </c>
      <c r="C16" s="47"/>
      <c r="D16" s="47"/>
      <c r="E16" s="47"/>
    </row>
    <row r="17" spans="2:5" x14ac:dyDescent="0.2">
      <c r="B17" s="47" t="s">
        <v>872</v>
      </c>
      <c r="C17" s="47"/>
      <c r="D17" s="47"/>
      <c r="E17" s="47"/>
    </row>
    <row r="18" spans="2:5" x14ac:dyDescent="0.2">
      <c r="B18" s="47" t="s">
        <v>873</v>
      </c>
      <c r="C18" s="47"/>
      <c r="D18" s="47"/>
      <c r="E18" s="47"/>
    </row>
    <row r="19" spans="2:5" x14ac:dyDescent="0.2">
      <c r="B19" s="47" t="s">
        <v>874</v>
      </c>
      <c r="C19" s="47"/>
      <c r="D19" s="47"/>
      <c r="E19" s="47"/>
    </row>
    <row r="20" spans="2:5" x14ac:dyDescent="0.2">
      <c r="B20" s="47" t="s">
        <v>875</v>
      </c>
      <c r="C20" s="47"/>
      <c r="D20" s="47"/>
      <c r="E20" s="47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2025-05-12T11:22:16Z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