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7,25 ПРС ЗПФ\"/>
    </mc:Choice>
  </mc:AlternateContent>
  <xr:revisionPtr revIDLastSave="0" documentId="13_ncr:1_{A44EC139-0150-46D1-8CE5-4C9F3E26A8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Лист1!$E$6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Лист1!$Y$306:$Y$306</definedName>
    <definedName name="GrossWeightTotalR">Лист1!$Z$306:$Z$306</definedName>
    <definedName name="NumProxySet">[1]Setting!$B$24:$B$25</definedName>
    <definedName name="PalletQtyTotal">Лист1!$Y$307:$Y$307</definedName>
    <definedName name="PalletQtyTotalR">Лист1!$Z$307:$Z$307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07" i="1" l="1"/>
  <c r="Y307" i="1"/>
  <c r="Z306" i="1"/>
  <c r="Z308" i="1" s="1"/>
  <c r="Y306" i="1"/>
  <c r="Y308" i="1" s="1"/>
  <c r="Y304" i="1"/>
  <c r="Y303" i="1"/>
  <c r="AA302" i="1"/>
  <c r="AA303" i="1" s="1"/>
  <c r="Z302" i="1"/>
  <c r="Z304" i="1" s="1"/>
  <c r="Y299" i="1"/>
  <c r="Y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Q289" i="1"/>
  <c r="AA288" i="1"/>
  <c r="Z288" i="1"/>
  <c r="AA287" i="1"/>
  <c r="Z287" i="1"/>
  <c r="Q287" i="1"/>
  <c r="AA286" i="1"/>
  <c r="Z286" i="1"/>
  <c r="AA285" i="1"/>
  <c r="Z285" i="1"/>
  <c r="Q285" i="1"/>
  <c r="AA284" i="1"/>
  <c r="Z284" i="1"/>
  <c r="AA283" i="1"/>
  <c r="Z283" i="1"/>
  <c r="Z298" i="1" s="1"/>
  <c r="Q283" i="1"/>
  <c r="AA282" i="1"/>
  <c r="Z282" i="1"/>
  <c r="AA281" i="1"/>
  <c r="AA298" i="1" s="1"/>
  <c r="Z281" i="1"/>
  <c r="Y279" i="1"/>
  <c r="Y278" i="1"/>
  <c r="AA277" i="1"/>
  <c r="Z277" i="1"/>
  <c r="Q277" i="1"/>
  <c r="AA276" i="1"/>
  <c r="Z276" i="1"/>
  <c r="Z278" i="1" s="1"/>
  <c r="Y274" i="1"/>
  <c r="Y273" i="1"/>
  <c r="AA272" i="1"/>
  <c r="AA273" i="1" s="1"/>
  <c r="Z272" i="1"/>
  <c r="Z273" i="1" s="1"/>
  <c r="Q272" i="1"/>
  <c r="Y270" i="1"/>
  <c r="Y269" i="1"/>
  <c r="AA268" i="1"/>
  <c r="Z268" i="1"/>
  <c r="AA267" i="1"/>
  <c r="Z267" i="1"/>
  <c r="AA266" i="1"/>
  <c r="AA269" i="1" s="1"/>
  <c r="Z266" i="1"/>
  <c r="Z269" i="1" s="1"/>
  <c r="Y262" i="1"/>
  <c r="Y261" i="1"/>
  <c r="AA260" i="1"/>
  <c r="AA261" i="1" s="1"/>
  <c r="Z260" i="1"/>
  <c r="Z262" i="1" s="1"/>
  <c r="Q260" i="1"/>
  <c r="Y258" i="1"/>
  <c r="Y257" i="1"/>
  <c r="AA256" i="1"/>
  <c r="AA257" i="1" s="1"/>
  <c r="Z256" i="1"/>
  <c r="Z258" i="1" s="1"/>
  <c r="Q256" i="1"/>
  <c r="Y252" i="1"/>
  <c r="Y251" i="1"/>
  <c r="AA250" i="1"/>
  <c r="Z250" i="1"/>
  <c r="Q250" i="1"/>
  <c r="AA249" i="1"/>
  <c r="Z249" i="1"/>
  <c r="Z252" i="1" s="1"/>
  <c r="Q249" i="1"/>
  <c r="Y245" i="1"/>
  <c r="Y244" i="1"/>
  <c r="AA243" i="1"/>
  <c r="AA244" i="1" s="1"/>
  <c r="Z243" i="1"/>
  <c r="Z244" i="1" s="1"/>
  <c r="Q243" i="1"/>
  <c r="Y239" i="1"/>
  <c r="Y238" i="1"/>
  <c r="AA237" i="1"/>
  <c r="Z237" i="1"/>
  <c r="Q237" i="1"/>
  <c r="AA236" i="1"/>
  <c r="Z236" i="1"/>
  <c r="Q236" i="1"/>
  <c r="Y233" i="1"/>
  <c r="Y232" i="1"/>
  <c r="AA231" i="1"/>
  <c r="Z231" i="1"/>
  <c r="Q231" i="1"/>
  <c r="AA230" i="1"/>
  <c r="Z230" i="1"/>
  <c r="Q230" i="1"/>
  <c r="AA229" i="1"/>
  <c r="Z229" i="1"/>
  <c r="Q229" i="1"/>
  <c r="Y227" i="1"/>
  <c r="Y226" i="1"/>
  <c r="AA225" i="1"/>
  <c r="AA226" i="1" s="1"/>
  <c r="Z225" i="1"/>
  <c r="Z227" i="1" s="1"/>
  <c r="Q225" i="1"/>
  <c r="Y222" i="1"/>
  <c r="Y221" i="1"/>
  <c r="AA220" i="1"/>
  <c r="AA221" i="1" s="1"/>
  <c r="Z220" i="1"/>
  <c r="Z222" i="1" s="1"/>
  <c r="Y217" i="1"/>
  <c r="Y216" i="1"/>
  <c r="AA215" i="1"/>
  <c r="Z215" i="1"/>
  <c r="Q215" i="1"/>
  <c r="AA214" i="1"/>
  <c r="Z214" i="1"/>
  <c r="Q214" i="1"/>
  <c r="AA213" i="1"/>
  <c r="Z213" i="1"/>
  <c r="Q213" i="1"/>
  <c r="AA212" i="1"/>
  <c r="Z212" i="1"/>
  <c r="Q212" i="1"/>
  <c r="Y209" i="1"/>
  <c r="Y208" i="1"/>
  <c r="AA207" i="1"/>
  <c r="AA208" i="1" s="1"/>
  <c r="Z207" i="1"/>
  <c r="Z209" i="1" s="1"/>
  <c r="Q207" i="1"/>
  <c r="Y204" i="1"/>
  <c r="Y203" i="1"/>
  <c r="AA202" i="1"/>
  <c r="Z202" i="1"/>
  <c r="Q202" i="1"/>
  <c r="AA201" i="1"/>
  <c r="Z201" i="1"/>
  <c r="Z203" i="1" s="1"/>
  <c r="Q201" i="1"/>
  <c r="AA200" i="1"/>
  <c r="AA203" i="1" s="1"/>
  <c r="Z200" i="1"/>
  <c r="Q200" i="1"/>
  <c r="Y197" i="1"/>
  <c r="Y196" i="1"/>
  <c r="AA195" i="1"/>
  <c r="Z195" i="1"/>
  <c r="Q195" i="1"/>
  <c r="AA194" i="1"/>
  <c r="Z194" i="1"/>
  <c r="Q194" i="1"/>
  <c r="AA193" i="1"/>
  <c r="Z193" i="1"/>
  <c r="Q193" i="1"/>
  <c r="AA192" i="1"/>
  <c r="AA196" i="1" s="1"/>
  <c r="Z192" i="1"/>
  <c r="Q192" i="1"/>
  <c r="Y190" i="1"/>
  <c r="Y189" i="1"/>
  <c r="AA188" i="1"/>
  <c r="AA189" i="1" s="1"/>
  <c r="Z188" i="1"/>
  <c r="Y184" i="1"/>
  <c r="Y183" i="1"/>
  <c r="AA182" i="1"/>
  <c r="AA183" i="1" s="1"/>
  <c r="Z182" i="1"/>
  <c r="Z184" i="1" s="1"/>
  <c r="Y180" i="1"/>
  <c r="Y179" i="1"/>
  <c r="AA178" i="1"/>
  <c r="Z178" i="1"/>
  <c r="Q178" i="1"/>
  <c r="AA177" i="1"/>
  <c r="Z177" i="1"/>
  <c r="Q177" i="1"/>
  <c r="AA176" i="1"/>
  <c r="AA179" i="1" s="1"/>
  <c r="Z176" i="1"/>
  <c r="Q176" i="1"/>
  <c r="Y172" i="1"/>
  <c r="Y171" i="1"/>
  <c r="AA170" i="1"/>
  <c r="AA171" i="1" s="1"/>
  <c r="Z170" i="1"/>
  <c r="Z171" i="1" s="1"/>
  <c r="Q170" i="1"/>
  <c r="Y168" i="1"/>
  <c r="Y167" i="1"/>
  <c r="AA166" i="1"/>
  <c r="Z166" i="1"/>
  <c r="Q166" i="1"/>
  <c r="AA165" i="1"/>
  <c r="Z165" i="1"/>
  <c r="Z168" i="1" s="1"/>
  <c r="Q165" i="1"/>
  <c r="AA164" i="1"/>
  <c r="AA167" i="1" s="1"/>
  <c r="Z164" i="1"/>
  <c r="Y161" i="1"/>
  <c r="Y160" i="1"/>
  <c r="AA159" i="1"/>
  <c r="AA160" i="1" s="1"/>
  <c r="Z159" i="1"/>
  <c r="Z161" i="1" s="1"/>
  <c r="Y155" i="1"/>
  <c r="Y154" i="1"/>
  <c r="AA153" i="1"/>
  <c r="AA154" i="1" s="1"/>
  <c r="Z153" i="1"/>
  <c r="Z154" i="1" s="1"/>
  <c r="Q153" i="1"/>
  <c r="Y150" i="1"/>
  <c r="Y149" i="1"/>
  <c r="AA148" i="1"/>
  <c r="AA149" i="1" s="1"/>
  <c r="Z148" i="1"/>
  <c r="Z149" i="1" s="1"/>
  <c r="Q148" i="1"/>
  <c r="Y145" i="1"/>
  <c r="Y144" i="1"/>
  <c r="AA143" i="1"/>
  <c r="AA144" i="1" s="1"/>
  <c r="Z143" i="1"/>
  <c r="Z144" i="1" s="1"/>
  <c r="Q143" i="1"/>
  <c r="Y140" i="1"/>
  <c r="Y139" i="1"/>
  <c r="AA138" i="1"/>
  <c r="AA139" i="1" s="1"/>
  <c r="Z138" i="1"/>
  <c r="Z139" i="1" s="1"/>
  <c r="Q138" i="1"/>
  <c r="Y135" i="1"/>
  <c r="Y134" i="1"/>
  <c r="AA133" i="1"/>
  <c r="Z133" i="1"/>
  <c r="AA132" i="1"/>
  <c r="AA134" i="1" s="1"/>
  <c r="Z132" i="1"/>
  <c r="Z134" i="1" s="1"/>
  <c r="Y129" i="1"/>
  <c r="Y128" i="1"/>
  <c r="AA127" i="1"/>
  <c r="Z127" i="1"/>
  <c r="Q127" i="1"/>
  <c r="AA126" i="1"/>
  <c r="Z126" i="1"/>
  <c r="Q126" i="1"/>
  <c r="Y123" i="1"/>
  <c r="Y122" i="1"/>
  <c r="AA121" i="1"/>
  <c r="Z121" i="1"/>
  <c r="Q121" i="1"/>
  <c r="AA120" i="1"/>
  <c r="Z120" i="1"/>
  <c r="Q120" i="1"/>
  <c r="Y117" i="1"/>
  <c r="Y116" i="1"/>
  <c r="AA115" i="1"/>
  <c r="AA116" i="1" s="1"/>
  <c r="Z115" i="1"/>
  <c r="Z117" i="1" s="1"/>
  <c r="Q115" i="1"/>
  <c r="Y113" i="1"/>
  <c r="Y112" i="1"/>
  <c r="AA111" i="1"/>
  <c r="Z111" i="1"/>
  <c r="Q111" i="1"/>
  <c r="AA110" i="1"/>
  <c r="Z110" i="1"/>
  <c r="Q110" i="1"/>
  <c r="AA109" i="1"/>
  <c r="Z109" i="1"/>
  <c r="Q109" i="1"/>
  <c r="AA108" i="1"/>
  <c r="Z108" i="1"/>
  <c r="Z112" i="1" s="1"/>
  <c r="Q108" i="1"/>
  <c r="AA107" i="1"/>
  <c r="AA112" i="1" s="1"/>
  <c r="Z107" i="1"/>
  <c r="Q107" i="1"/>
  <c r="Y104" i="1"/>
  <c r="Z103" i="1"/>
  <c r="Y103" i="1"/>
  <c r="AA102" i="1"/>
  <c r="AA103" i="1" s="1"/>
  <c r="Z102" i="1"/>
  <c r="Z104" i="1" s="1"/>
  <c r="Q102" i="1"/>
  <c r="Y99" i="1"/>
  <c r="Z98" i="1"/>
  <c r="Y98" i="1"/>
  <c r="AA97" i="1"/>
  <c r="Z97" i="1"/>
  <c r="AA96" i="1"/>
  <c r="Z96" i="1"/>
  <c r="AA95" i="1"/>
  <c r="Z95" i="1"/>
  <c r="AA94" i="1"/>
  <c r="Z94" i="1"/>
  <c r="AA93" i="1"/>
  <c r="AA98" i="1" s="1"/>
  <c r="Z93" i="1"/>
  <c r="Z99" i="1" s="1"/>
  <c r="Y90" i="1"/>
  <c r="Y89" i="1"/>
  <c r="AA88" i="1"/>
  <c r="Z88" i="1"/>
  <c r="Q88" i="1"/>
  <c r="AA87" i="1"/>
  <c r="Z87" i="1"/>
  <c r="Q87" i="1"/>
  <c r="Y84" i="1"/>
  <c r="Y83" i="1"/>
  <c r="AA82" i="1"/>
  <c r="Z82" i="1"/>
  <c r="Q82" i="1"/>
  <c r="AA81" i="1"/>
  <c r="Z81" i="1"/>
  <c r="Z84" i="1" s="1"/>
  <c r="Q81" i="1"/>
  <c r="Y78" i="1"/>
  <c r="Y77" i="1"/>
  <c r="AA76" i="1"/>
  <c r="AA77" i="1" s="1"/>
  <c r="Z76" i="1"/>
  <c r="Q76" i="1"/>
  <c r="AA75" i="1"/>
  <c r="Z75" i="1"/>
  <c r="Z77" i="1" s="1"/>
  <c r="Q75" i="1"/>
  <c r="Y72" i="1"/>
  <c r="Y71" i="1"/>
  <c r="AA70" i="1"/>
  <c r="Z70" i="1"/>
  <c r="Q70" i="1"/>
  <c r="AA69" i="1"/>
  <c r="Z69" i="1"/>
  <c r="Z71" i="1" s="1"/>
  <c r="Q69" i="1"/>
  <c r="AA68" i="1"/>
  <c r="AA71" i="1" s="1"/>
  <c r="Z68" i="1"/>
  <c r="Q68" i="1"/>
  <c r="Y66" i="1"/>
  <c r="Y65" i="1"/>
  <c r="AA64" i="1"/>
  <c r="Z64" i="1"/>
  <c r="Q64" i="1"/>
  <c r="AA63" i="1"/>
  <c r="AA65" i="1" s="1"/>
  <c r="Z63" i="1"/>
  <c r="Q63" i="1"/>
  <c r="Y61" i="1"/>
  <c r="Y60" i="1"/>
  <c r="AA59" i="1"/>
  <c r="AA60" i="1" s="1"/>
  <c r="Z59" i="1"/>
  <c r="Z60" i="1" s="1"/>
  <c r="Q59" i="1"/>
  <c r="Y57" i="1"/>
  <c r="Y56" i="1"/>
  <c r="AA55" i="1"/>
  <c r="AA56" i="1" s="1"/>
  <c r="Z55" i="1"/>
  <c r="Z56" i="1" s="1"/>
  <c r="Q55" i="1"/>
  <c r="Y53" i="1"/>
  <c r="Y52" i="1"/>
  <c r="AA51" i="1"/>
  <c r="AA52" i="1" s="1"/>
  <c r="Z51" i="1"/>
  <c r="Z52" i="1" s="1"/>
  <c r="Q51" i="1"/>
  <c r="Y48" i="1"/>
  <c r="Y47" i="1"/>
  <c r="AA46" i="1"/>
  <c r="Z46" i="1"/>
  <c r="Q46" i="1"/>
  <c r="AA45" i="1"/>
  <c r="Z45" i="1"/>
  <c r="Q45" i="1"/>
  <c r="AA44" i="1"/>
  <c r="Z44" i="1"/>
  <c r="Q44" i="1"/>
  <c r="AA43" i="1"/>
  <c r="Z43" i="1"/>
  <c r="Q43" i="1"/>
  <c r="AA42" i="1"/>
  <c r="AA47" i="1" s="1"/>
  <c r="Z42" i="1"/>
  <c r="Q42" i="1"/>
  <c r="AA41" i="1"/>
  <c r="Z41" i="1"/>
  <c r="Z47" i="1" s="1"/>
  <c r="Q41" i="1"/>
  <c r="Y38" i="1"/>
  <c r="Y37" i="1"/>
  <c r="AA36" i="1"/>
  <c r="Z36" i="1"/>
  <c r="Q36" i="1"/>
  <c r="AA35" i="1"/>
  <c r="Z35" i="1"/>
  <c r="Z37" i="1" s="1"/>
  <c r="Q35" i="1"/>
  <c r="AA34" i="1"/>
  <c r="AA37" i="1" s="1"/>
  <c r="Z34" i="1"/>
  <c r="Q34" i="1"/>
  <c r="Y31" i="1"/>
  <c r="Y30" i="1"/>
  <c r="AA29" i="1"/>
  <c r="Z29" i="1"/>
  <c r="Q29" i="1"/>
  <c r="AA28" i="1"/>
  <c r="AA30" i="1" s="1"/>
  <c r="Z28" i="1"/>
  <c r="Q28" i="1"/>
  <c r="Y24" i="1"/>
  <c r="Y23" i="1"/>
  <c r="AA22" i="1"/>
  <c r="AA23" i="1" s="1"/>
  <c r="Z22" i="1"/>
  <c r="Z23" i="1" s="1"/>
  <c r="Q22" i="1"/>
  <c r="E7" i="1"/>
  <c r="R6" i="1"/>
  <c r="Z122" i="1" l="1"/>
  <c r="AA122" i="1"/>
  <c r="Z129" i="1"/>
  <c r="Z140" i="1"/>
  <c r="Z179" i="1"/>
  <c r="Z303" i="1"/>
  <c r="Z216" i="1"/>
  <c r="Z221" i="1"/>
  <c r="Z226" i="1"/>
  <c r="AA232" i="1"/>
  <c r="Z232" i="1"/>
  <c r="Z238" i="1"/>
  <c r="Z48" i="1"/>
  <c r="Z78" i="1"/>
  <c r="Z123" i="1"/>
  <c r="Z31" i="1"/>
  <c r="Z38" i="1"/>
  <c r="Z57" i="1"/>
  <c r="Z66" i="1"/>
  <c r="Z72" i="1"/>
  <c r="AA89" i="1"/>
  <c r="Z90" i="1"/>
  <c r="Z113" i="1"/>
  <c r="Z116" i="1"/>
  <c r="Z150" i="1"/>
  <c r="Z160" i="1"/>
  <c r="Z167" i="1"/>
  <c r="Z180" i="1"/>
  <c r="Z183" i="1"/>
  <c r="Z197" i="1"/>
  <c r="Z204" i="1"/>
  <c r="Z208" i="1"/>
  <c r="AA216" i="1"/>
  <c r="Z217" i="1"/>
  <c r="Z233" i="1"/>
  <c r="AA238" i="1"/>
  <c r="Z239" i="1"/>
  <c r="AA251" i="1"/>
  <c r="Z257" i="1"/>
  <c r="Z261" i="1"/>
  <c r="AA278" i="1"/>
  <c r="Z279" i="1"/>
  <c r="Z299" i="1"/>
  <c r="Y309" i="1"/>
  <c r="Y305" i="1"/>
  <c r="Z189" i="1"/>
  <c r="Z190" i="1"/>
  <c r="Z24" i="1"/>
  <c r="Z30" i="1"/>
  <c r="Z53" i="1"/>
  <c r="Z61" i="1"/>
  <c r="Z65" i="1"/>
  <c r="AA83" i="1"/>
  <c r="Z89" i="1"/>
  <c r="AA128" i="1"/>
  <c r="Z135" i="1"/>
  <c r="Z145" i="1"/>
  <c r="Z155" i="1"/>
  <c r="Z172" i="1"/>
  <c r="Z83" i="1"/>
  <c r="Z128" i="1"/>
  <c r="Z196" i="1"/>
  <c r="Z245" i="1"/>
  <c r="Z251" i="1"/>
  <c r="Z270" i="1"/>
  <c r="Z274" i="1"/>
  <c r="Z309" i="1" l="1"/>
  <c r="Z305" i="1"/>
</calcChain>
</file>

<file path=xl/sharedStrings.xml><?xml version="1.0" encoding="utf-8"?>
<sst xmlns="http://schemas.openxmlformats.org/spreadsheetml/2006/main" count="1837" uniqueCount="443">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</sst>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68">
    <xf numFmtId="0" fontId="0" fillId="0" borderId="0" xfId="0"/>
    <xf numFmtId="0" fontId="2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0" fontId="15" fillId="0" borderId="0" xfId="0" applyFont="1" applyAlignment="1" applyProtection="1">
      <alignment horizontal="right" vertical="center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49" fontId="8" fillId="3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164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3" borderId="13" xfId="0" applyNumberFormat="1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" fontId="19" fillId="0" borderId="0" xfId="1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2" fontId="27" fillId="0" borderId="9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3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0" fontId="0" fillId="2" borderId="0" xfId="0" applyFill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15" fillId="2" borderId="30" xfId="0" applyFont="1" applyFill="1" applyBorder="1" applyAlignment="1" applyProtection="1">
      <alignment horizontal="right"/>
      <protection hidden="1"/>
    </xf>
    <xf numFmtId="0" fontId="15" fillId="2" borderId="31" xfId="0" applyFont="1" applyFill="1" applyBorder="1" applyAlignment="1" applyProtection="1">
      <alignment horizontal="right"/>
      <protection hidden="1"/>
    </xf>
    <xf numFmtId="0" fontId="15" fillId="2" borderId="32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0" fontId="0" fillId="2" borderId="4" xfId="0" applyFill="1" applyBorder="1" applyAlignment="1" applyProtection="1">
      <alignment horizontal="center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0" fontId="15" fillId="2" borderId="33" xfId="0" applyFont="1" applyFill="1" applyBorder="1" applyAlignment="1" applyProtection="1">
      <alignment horizontal="left"/>
      <protection hidden="1"/>
    </xf>
    <xf numFmtId="0" fontId="15" fillId="2" borderId="3" xfId="0" applyFont="1" applyFill="1" applyBorder="1" applyAlignment="1" applyProtection="1">
      <alignment horizontal="left"/>
      <protection hidden="1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4" fontId="44" fillId="0" borderId="38" xfId="1" applyNumberFormat="1" applyFont="1" applyBorder="1" applyAlignment="1" applyProtection="1">
      <alignment horizontal="center" vertical="center"/>
      <protection hidden="1"/>
    </xf>
    <xf numFmtId="0" fontId="45" fillId="2" borderId="10" xfId="0" applyFont="1" applyFill="1" applyBorder="1" applyAlignment="1" applyProtection="1">
      <alignment horizontal="center" vertical="center"/>
      <protection hidden="1"/>
    </xf>
    <xf numFmtId="2" fontId="46" fillId="0" borderId="10" xfId="0" applyNumberFormat="1" applyFont="1" applyBorder="1" applyAlignment="1" applyProtection="1">
      <alignment horizontal="center"/>
      <protection hidden="1"/>
    </xf>
    <xf numFmtId="0" fontId="2" fillId="2" borderId="0" xfId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4" fontId="2" fillId="2" borderId="0" xfId="1" applyNumberFormat="1" applyFont="1" applyFill="1" applyAlignment="1">
      <alignment vertical="center"/>
    </xf>
    <xf numFmtId="14" fontId="2" fillId="2" borderId="0" xfId="1" applyNumberFormat="1" applyFont="1" applyFill="1" applyAlignment="1">
      <alignment horizontal="center" vertical="center"/>
    </xf>
    <xf numFmtId="0" fontId="3" fillId="0" borderId="0" xfId="0" applyFont="1" applyAlignment="1" applyProtection="1">
      <protection hidden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protection locked="0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2" fontId="14" fillId="2" borderId="1" xfId="0" applyNumberFormat="1" applyFont="1" applyFill="1" applyBorder="1" applyAlignment="1" applyProtection="1">
      <alignment vertical="center"/>
      <protection hidden="1"/>
    </xf>
    <xf numFmtId="2" fontId="14" fillId="3" borderId="1" xfId="0" applyNumberFormat="1" applyFont="1" applyFill="1" applyBorder="1" applyAlignment="1" applyProtection="1">
      <alignment horizontal="left" vertical="center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/>
      <protection hidden="1"/>
    </xf>
    <xf numFmtId="2" fontId="14" fillId="0" borderId="0" xfId="0" applyNumberFormat="1" applyFont="1" applyAlignment="1" applyProtection="1">
      <alignment horizontal="left" vertical="center"/>
      <protection locked="0" hidden="1"/>
    </xf>
    <xf numFmtId="0" fontId="0" fillId="0" borderId="3" xfId="0" applyBorder="1" applyAlignment="1" applyProtection="1">
      <protection locked="0"/>
    </xf>
    <xf numFmtId="0" fontId="15" fillId="0" borderId="4" xfId="0" applyFont="1" applyBorder="1" applyAlignment="1" applyProtection="1">
      <alignment horizontal="right" vertical="center"/>
      <protection hidden="1"/>
    </xf>
    <xf numFmtId="0" fontId="16" fillId="3" borderId="1" xfId="0" applyFont="1" applyFill="1" applyBorder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4" fontId="17" fillId="0" borderId="6" xfId="0" applyNumberFormat="1" applyFont="1" applyBorder="1" applyAlignment="1">
      <alignment horizontal="center" vertical="center"/>
    </xf>
    <xf numFmtId="4" fontId="17" fillId="0" borderId="7" xfId="0" applyNumberFormat="1" applyFont="1" applyBorder="1" applyAlignment="1">
      <alignment horizontal="center" vertical="center"/>
    </xf>
    <xf numFmtId="2" fontId="14" fillId="2" borderId="8" xfId="0" applyNumberFormat="1" applyFont="1" applyFill="1" applyBorder="1" applyAlignment="1" applyProtection="1">
      <alignment vertical="center"/>
      <protection hidden="1"/>
    </xf>
    <xf numFmtId="0" fontId="16" fillId="3" borderId="6" xfId="0" applyFont="1" applyFill="1" applyBorder="1" applyAlignment="1" applyProtection="1">
      <alignment horizontal="center" vertical="top"/>
      <protection locked="0"/>
    </xf>
    <xf numFmtId="0" fontId="16" fillId="3" borderId="9" xfId="0" applyFont="1" applyFill="1" applyBorder="1" applyAlignment="1" applyProtection="1">
      <alignment horizontal="center" vertical="top"/>
      <protection locked="0"/>
    </xf>
    <xf numFmtId="0" fontId="16" fillId="3" borderId="7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4" fontId="17" fillId="0" borderId="2" xfId="0" applyNumberFormat="1" applyFont="1" applyBorder="1" applyAlignment="1">
      <alignment horizontal="center" vertical="center"/>
    </xf>
    <xf numFmtId="4" fontId="17" fillId="0" borderId="4" xfId="0" applyNumberFormat="1" applyFont="1" applyBorder="1" applyAlignment="1">
      <alignment horizontal="center" vertical="center"/>
    </xf>
    <xf numFmtId="2" fontId="14" fillId="2" borderId="10" xfId="0" applyNumberFormat="1" applyFont="1" applyFill="1" applyBorder="1" applyAlignment="1" applyProtection="1">
      <alignment vertical="center"/>
      <protection hidden="1"/>
    </xf>
    <xf numFmtId="2" fontId="16" fillId="3" borderId="10" xfId="0" applyNumberFormat="1" applyFont="1" applyFill="1" applyBorder="1" applyAlignment="1" applyProtection="1">
      <alignment horizontal="left" vertical="center"/>
      <protection locked="0" hidden="1"/>
    </xf>
    <xf numFmtId="2" fontId="16" fillId="0" borderId="0" xfId="0" applyNumberFormat="1" applyFont="1" applyAlignment="1" applyProtection="1">
      <alignment horizontal="left" vertical="center"/>
      <protection locked="0" hidden="1"/>
    </xf>
    <xf numFmtId="0" fontId="0" fillId="0" borderId="7" xfId="0" applyBorder="1" applyAlignment="1" applyProtection="1">
      <protection locked="0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0" xfId="0" quotePrefix="1" applyFont="1" applyFill="1" applyAlignment="1" applyProtection="1">
      <alignment horizontal="center" vertical="center"/>
      <protection locked="0" hidden="1"/>
    </xf>
    <xf numFmtId="0" fontId="14" fillId="4" borderId="0" xfId="0" applyFont="1" applyFill="1" applyAlignment="1" applyProtection="1">
      <alignment horizontal="center" vertical="center"/>
      <protection locked="0" hidden="1"/>
    </xf>
    <xf numFmtId="0" fontId="18" fillId="4" borderId="0" xfId="0" applyFont="1" applyFill="1" applyAlignment="1" applyProtection="1">
      <alignment horizontal="left" vertical="center"/>
      <protection locked="0" hidden="1"/>
    </xf>
    <xf numFmtId="4" fontId="17" fillId="0" borderId="11" xfId="0" applyNumberFormat="1" applyFont="1" applyBorder="1" applyAlignment="1">
      <alignment horizontal="center" vertical="center"/>
    </xf>
    <xf numFmtId="4" fontId="17" fillId="0" borderId="12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2" fontId="16" fillId="4" borderId="0" xfId="0" applyNumberFormat="1" applyFont="1" applyFill="1" applyAlignment="1" applyProtection="1">
      <alignment horizontal="left" vertical="center"/>
      <protection hidden="1"/>
    </xf>
    <xf numFmtId="2" fontId="14" fillId="2" borderId="1" xfId="0" applyNumberFormat="1" applyFont="1" applyFill="1" applyBorder="1" applyAlignment="1" applyProtection="1">
      <alignment horizontal="left" vertical="center"/>
      <protection hidden="1"/>
    </xf>
    <xf numFmtId="2" fontId="14" fillId="0" borderId="0" xfId="0" applyNumberFormat="1" applyFont="1" applyAlignment="1" applyProtection="1">
      <alignment horizontal="left" vertical="center"/>
      <protection hidden="1"/>
    </xf>
    <xf numFmtId="2" fontId="1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/>
    <xf numFmtId="0" fontId="14" fillId="0" borderId="0" xfId="0" applyFont="1" applyAlignment="1" applyProtection="1">
      <alignment horizontal="center" vertical="center"/>
      <protection hidden="1"/>
    </xf>
    <xf numFmtId="2" fontId="20" fillId="2" borderId="1" xfId="0" applyNumberFormat="1" applyFont="1" applyFill="1" applyBorder="1" applyAlignment="1" applyProtection="1">
      <alignment horizontal="left" vertical="center"/>
      <protection hidden="1"/>
    </xf>
    <xf numFmtId="2" fontId="20" fillId="0" borderId="0" xfId="0" applyNumberFormat="1" applyFont="1" applyAlignment="1" applyProtection="1">
      <alignment horizontal="left" vertical="center"/>
      <protection hidden="1"/>
    </xf>
    <xf numFmtId="0" fontId="21" fillId="0" borderId="0" xfId="0" applyFont="1" applyAlignment="1">
      <alignment horizontal="center"/>
    </xf>
    <xf numFmtId="0" fontId="0" fillId="0" borderId="0" xfId="0" applyAlignment="1" applyProtection="1">
      <protection hidden="1"/>
    </xf>
    <xf numFmtId="0" fontId="21" fillId="0" borderId="14" xfId="0" applyFont="1" applyBorder="1" applyAlignment="1">
      <alignment horizontal="center"/>
    </xf>
    <xf numFmtId="0" fontId="0" fillId="0" borderId="0" xfId="0" applyAlignment="1" applyProtection="1">
      <protection locked="0"/>
    </xf>
    <xf numFmtId="0" fontId="24" fillId="2" borderId="8" xfId="0" applyFont="1" applyFill="1" applyBorder="1" applyAlignment="1" applyProtection="1">
      <alignment horizontal="center" vertical="center"/>
      <protection hidden="1"/>
    </xf>
    <xf numFmtId="0" fontId="13" fillId="2" borderId="8" xfId="0" applyFont="1" applyFill="1" applyBorder="1" applyAlignment="1" applyProtection="1">
      <alignment horizontal="center" vertical="center"/>
      <protection hidden="1"/>
    </xf>
    <xf numFmtId="0" fontId="24" fillId="2" borderId="6" xfId="0" applyFont="1" applyFill="1" applyBorder="1" applyAlignment="1" applyProtection="1">
      <alignment horizontal="center" vertical="center"/>
      <protection hidden="1"/>
    </xf>
    <xf numFmtId="0" fontId="24" fillId="2" borderId="7" xfId="0" applyFont="1" applyFill="1" applyBorder="1" applyAlignment="1" applyProtection="1">
      <alignment horizontal="center" vertical="center"/>
      <protection hidden="1"/>
    </xf>
    <xf numFmtId="0" fontId="24" fillId="2" borderId="9" xfId="0" applyFont="1" applyFill="1" applyBorder="1" applyAlignment="1" applyProtection="1">
      <alignment horizontal="center" vertical="center"/>
      <protection hidden="1"/>
    </xf>
    <xf numFmtId="0" fontId="25" fillId="2" borderId="5" xfId="0" applyFont="1" applyFill="1" applyBorder="1" applyAlignment="1" applyProtection="1">
      <alignment horizontal="center" vertical="center"/>
      <protection hidden="1"/>
    </xf>
    <xf numFmtId="0" fontId="25" fillId="2" borderId="3" xfId="0" applyFont="1" applyFill="1" applyBorder="1" applyAlignment="1" applyProtection="1">
      <alignment horizontal="center" vertical="center"/>
      <protection hidden="1"/>
    </xf>
    <xf numFmtId="0" fontId="24" fillId="2" borderId="8" xfId="1" applyFont="1" applyFill="1" applyBorder="1" applyAlignment="1" applyProtection="1">
      <alignment horizontal="center" vertical="center"/>
      <protection locked="0" hidden="1"/>
    </xf>
    <xf numFmtId="0" fontId="24" fillId="2" borderId="15" xfId="0" applyFont="1" applyFill="1" applyBorder="1" applyAlignment="1" applyProtection="1">
      <alignment horizontal="center" vertical="center"/>
      <protection hidden="1"/>
    </xf>
    <xf numFmtId="0" fontId="24" fillId="2" borderId="16" xfId="0" applyFont="1" applyFill="1" applyBorder="1" applyAlignment="1" applyProtection="1">
      <alignment horizontal="center" vertical="center"/>
      <protection hidden="1"/>
    </xf>
    <xf numFmtId="0" fontId="24" fillId="2" borderId="17" xfId="0" applyFont="1" applyFill="1" applyBorder="1" applyAlignment="1" applyProtection="1">
      <alignment horizontal="center" vertical="center"/>
      <protection hidden="1"/>
    </xf>
    <xf numFmtId="0" fontId="24" fillId="2" borderId="18" xfId="0" applyFont="1" applyFill="1" applyBorder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horizontal="center" vertical="center"/>
      <protection hidden="1"/>
    </xf>
    <xf numFmtId="0" fontId="24" fillId="2" borderId="13" xfId="0" applyFont="1" applyFill="1" applyBorder="1" applyAlignment="1" applyProtection="1">
      <alignment horizontal="center" vertical="center"/>
      <protection hidden="1"/>
    </xf>
    <xf numFmtId="0" fontId="13" fillId="2" borderId="13" xfId="0" applyFont="1" applyFill="1" applyBorder="1" applyAlignment="1" applyProtection="1">
      <alignment horizontal="center" vertical="center"/>
      <protection hidden="1"/>
    </xf>
    <xf numFmtId="0" fontId="24" fillId="2" borderId="11" xfId="0" applyFont="1" applyFill="1" applyBorder="1" applyAlignment="1" applyProtection="1">
      <alignment horizontal="center" vertical="center"/>
      <protection hidden="1"/>
    </xf>
    <xf numFmtId="0" fontId="24" fillId="2" borderId="12" xfId="0" applyFont="1" applyFill="1" applyBorder="1" applyAlignment="1" applyProtection="1">
      <alignment horizontal="center" vertical="center"/>
      <protection hidden="1"/>
    </xf>
    <xf numFmtId="0" fontId="24" fillId="2" borderId="14" xfId="0" applyFont="1" applyFill="1" applyBorder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/>
      <protection hidden="1"/>
    </xf>
    <xf numFmtId="0" fontId="24" fillId="2" borderId="13" xfId="1" applyFont="1" applyFill="1" applyBorder="1" applyAlignment="1" applyProtection="1">
      <alignment horizontal="center" vertical="center"/>
      <protection locked="0" hidden="1"/>
    </xf>
    <xf numFmtId="0" fontId="24" fillId="2" borderId="21" xfId="0" applyFont="1" applyFill="1" applyBorder="1" applyAlignment="1" applyProtection="1">
      <alignment horizontal="center" vertical="center"/>
      <protection hidden="1"/>
    </xf>
    <xf numFmtId="0" fontId="24" fillId="2" borderId="22" xfId="0" applyFont="1" applyFill="1" applyBorder="1" applyAlignment="1" applyProtection="1">
      <alignment horizontal="center" vertical="center"/>
      <protection hidden="1"/>
    </xf>
    <xf numFmtId="0" fontId="24" fillId="2" borderId="23" xfId="0" applyFont="1" applyFill="1" applyBorder="1" applyAlignment="1" applyProtection="1">
      <alignment horizontal="center" vertical="center"/>
      <protection hidden="1"/>
    </xf>
    <xf numFmtId="0" fontId="24" fillId="2" borderId="24" xfId="0" applyFont="1" applyFill="1" applyBorder="1" applyAlignment="1" applyProtection="1">
      <alignment horizontal="center" vertical="center"/>
      <protection hidden="1"/>
    </xf>
    <xf numFmtId="0" fontId="24" fillId="2" borderId="25" xfId="0" applyFont="1" applyFill="1" applyBorder="1" applyAlignment="1" applyProtection="1">
      <alignment horizontal="center" vertical="center"/>
      <protection hidden="1"/>
    </xf>
    <xf numFmtId="0" fontId="31" fillId="0" borderId="26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2" fontId="34" fillId="0" borderId="10" xfId="0" applyNumberFormat="1" applyFont="1" applyBorder="1" applyAlignment="1">
      <alignment horizontal="center"/>
    </xf>
    <xf numFmtId="0" fontId="35" fillId="0" borderId="10" xfId="0" applyFont="1" applyBorder="1" applyAlignment="1" applyProtection="1">
      <protection hidden="1"/>
    </xf>
    <xf numFmtId="0" fontId="36" fillId="0" borderId="10" xfId="0" applyFont="1" applyBorder="1" applyAlignment="1" applyProtection="1">
      <protection hidden="1"/>
    </xf>
    <xf numFmtId="4" fontId="26" fillId="0" borderId="0" xfId="0" applyNumberFormat="1" applyFont="1" applyAlignment="1" applyProtection="1">
      <protection hidden="1"/>
    </xf>
    <xf numFmtId="0" fontId="26" fillId="0" borderId="0" xfId="0" applyFont="1" applyAlignment="1" applyProtection="1">
      <protection hidden="1"/>
    </xf>
    <xf numFmtId="0" fontId="37" fillId="0" borderId="0" xfId="0" applyFont="1" applyAlignment="1"/>
    <xf numFmtId="0" fontId="36" fillId="0" borderId="26" xfId="0" applyFont="1" applyBorder="1" applyAlignment="1">
      <alignment horizontal="left" vertical="center"/>
    </xf>
    <xf numFmtId="0" fontId="0" fillId="0" borderId="0" xfId="0" applyAlignment="1" applyProtection="1">
      <protection locked="0" hidden="1"/>
    </xf>
    <xf numFmtId="0" fontId="14" fillId="2" borderId="34" xfId="0" applyFont="1" applyFill="1" applyBorder="1" applyAlignment="1" applyProtection="1">
      <alignment horizontal="center" vertical="center"/>
      <protection hidden="1"/>
    </xf>
    <xf numFmtId="0" fontId="43" fillId="0" borderId="35" xfId="0" applyFont="1" applyBorder="1" applyAlignment="1" applyProtection="1">
      <alignment horizontal="center" vertical="center"/>
      <protection hidden="1"/>
    </xf>
    <xf numFmtId="0" fontId="14" fillId="2" borderId="36" xfId="0" applyFont="1" applyFill="1" applyBorder="1" applyAlignment="1" applyProtection="1">
      <alignment horizontal="center" vertical="center"/>
      <protection hidden="1"/>
    </xf>
    <xf numFmtId="0" fontId="14" fillId="2" borderId="37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Border="1" applyAlignment="1" applyProtection="1">
      <protection hidden="1"/>
    </xf>
  </cellXfs>
  <cellStyles count="2">
    <cellStyle name="Обычный" xfId="0" builtinId="0"/>
    <cellStyle name="Обычный 2" xfId="1" xr:uid="{587568BD-8C6F-41F0-940C-39754BE51CA1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47;&#1055;&#1060;%20%20&#1082;&#1083;&#1080;&#1077;&#1085;&#1090;%20&#1054;&#1054;&#1054;%20&#1053;&#1042;%20&#1085;&#1072;%20&#1086;&#1090;&#1075;&#1088;&#1091;&#1079;&#1082;&#1091;%20&#1089;%2011.07.2025%20(&#1042;&#1057;&#104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Трояны с.,</v>
          </cell>
          <cell r="C6" t="str">
            <v>596383_4</v>
          </cell>
          <cell r="D6" t="str">
            <v>1</v>
          </cell>
        </row>
        <row r="7">
          <cell r="B7" t="str">
            <v>НВ, ООО 9001015535, Луганская Народная Респ, Комиссара Санюка (Каменнобродский р-н) ул, д. 50,</v>
          </cell>
          <cell r="C7" t="str">
            <v>596383_5</v>
          </cell>
          <cell r="D7" t="str">
            <v>2</v>
          </cell>
        </row>
        <row r="8">
          <cell r="B8" t="str">
            <v>НВ, ООО 9001015535, Донецкая Народная Респ, Охотская ул, д. 79А,</v>
          </cell>
          <cell r="C8" t="str">
            <v>596383_6</v>
          </cell>
          <cell r="D8" t="str">
            <v>3</v>
          </cell>
        </row>
        <row r="9">
          <cell r="B9" t="str">
            <v>НВ, ООО 9001015535, Запорожская обл, Мелитополь г, Полевая ул, д. 3, стр А,</v>
          </cell>
          <cell r="C9" t="str">
            <v>596383_7</v>
          </cell>
          <cell r="D9" t="str">
            <v>4</v>
          </cell>
        </row>
        <row r="10">
          <cell r="B10" t="str">
            <v>НВ, ООО 9001015535, Донецкая Народная Респ, Чаадаева ул, д. 1,</v>
          </cell>
          <cell r="C10" t="str">
            <v>596383_8</v>
          </cell>
          <cell r="D10" t="str">
            <v>5</v>
          </cell>
        </row>
        <row r="11">
          <cell r="B11" t="str">
            <v>НВ, ООО 9001015535, Луганская Народная Респ, Рабочая ул, д. 10А,</v>
          </cell>
          <cell r="C11" t="str">
            <v>596383_9</v>
          </cell>
          <cell r="D11" t="str">
            <v>6</v>
          </cell>
        </row>
        <row r="13">
          <cell r="B13" t="str">
            <v>272151Российская Федерация, Запорожская обл, Бердянский р-н, Трояны с.,</v>
          </cell>
        </row>
        <row r="15">
          <cell r="B15" t="str">
            <v>291019Российская Федерация, Луганская Народная Респ, Луганск г, Комиссара Санюка (Каменнобродский р-н) ул, д. 50,</v>
          </cell>
        </row>
        <row r="17">
          <cell r="B17" t="str">
            <v>283092Российская Федерация, Донецкая Народная Респ, Донецк г, Охотская ул, д. 79А,</v>
          </cell>
        </row>
        <row r="19">
          <cell r="B19" t="str">
            <v>272302Российская Федерация, Запорожская обл, Мелитополь г, Полевая ул, д. 3, стр А,</v>
          </cell>
        </row>
        <row r="21">
          <cell r="B21" t="str">
            <v>283032Российская Федерация, Донецкая Народная Респ, Донецк г, Чаадаева ул, д. 1,</v>
          </cell>
        </row>
        <row r="23">
          <cell r="B23" t="str">
            <v>291002Российская Федерация, Луганская Народная Респ, Луганск г, Рабочая ул, д. 10А,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18"/>
  <sheetViews>
    <sheetView tabSelected="1" topLeftCell="A11" workbookViewId="0">
      <selection activeCell="L17" sqref="L17"/>
    </sheetView>
  </sheetViews>
  <sheetFormatPr defaultColWidth="9.140625" defaultRowHeight="15" x14ac:dyDescent="0.25"/>
  <cols>
    <col min="1" max="1" width="12.140625" style="124" bestFit="1" customWidth="1"/>
    <col min="2" max="2" width="9.140625" style="124"/>
    <col min="3" max="3" width="10.85546875" style="67" customWidth="1"/>
    <col min="4" max="4" width="12.5703125" style="67" customWidth="1"/>
    <col min="5" max="5" width="13.7109375" style="67" customWidth="1"/>
    <col min="6" max="6" width="6.85546875" style="67" customWidth="1"/>
    <col min="7" max="7" width="8.42578125" style="67" customWidth="1"/>
    <col min="8" max="8" width="9.42578125" style="67" customWidth="1"/>
    <col min="9" max="9" width="11.85546875" style="67" customWidth="1"/>
    <col min="10" max="10" width="9.42578125" style="67" customWidth="1"/>
    <col min="11" max="11" width="9.140625" style="68"/>
    <col min="12" max="13" width="13.85546875" style="68" customWidth="1"/>
    <col min="14" max="14" width="9.42578125" style="68" customWidth="1"/>
    <col min="15" max="15" width="15.85546875" style="68" hidden="1" customWidth="1"/>
    <col min="16" max="16" width="10.42578125" style="67" customWidth="1"/>
    <col min="17" max="17" width="7.42578125" style="69" customWidth="1"/>
    <col min="18" max="18" width="15.5703125" style="69" customWidth="1"/>
    <col min="19" max="19" width="8.140625" style="124" customWidth="1"/>
    <col min="20" max="20" width="6.140625" style="124" customWidth="1"/>
    <col min="21" max="21" width="10.85546875" style="162" customWidth="1"/>
    <col min="22" max="22" width="10.42578125" style="162" customWidth="1"/>
    <col min="23" max="23" width="9.42578125" style="162" customWidth="1"/>
    <col min="24" max="24" width="8.42578125" style="162" customWidth="1"/>
    <col min="25" max="25" width="10" style="124" customWidth="1"/>
    <col min="26" max="26" width="11" style="124" customWidth="1"/>
    <col min="27" max="27" width="10" style="124" customWidth="1"/>
    <col min="28" max="28" width="11.5703125" style="124" customWidth="1"/>
    <col min="29" max="29" width="10.42578125" style="124" customWidth="1"/>
    <col min="30" max="30" width="30" style="124" customWidth="1"/>
    <col min="31" max="31" width="11.42578125" style="126" bestFit="1" customWidth="1"/>
    <col min="32" max="32" width="9.140625" style="126"/>
    <col min="33" max="33" width="8.85546875" style="126" customWidth="1"/>
    <col min="34" max="34" width="13.5703125" style="124" customWidth="1"/>
    <col min="35" max="16384" width="9.140625" style="124"/>
  </cols>
  <sheetData>
    <row r="1" spans="2:33" s="78" customFormat="1" ht="45" customHeight="1" x14ac:dyDescent="0.2">
      <c r="B1" s="73"/>
      <c r="C1" s="73"/>
      <c r="D1" s="73"/>
      <c r="E1" s="1" t="s">
        <v>0</v>
      </c>
      <c r="F1" s="1"/>
      <c r="G1" s="1"/>
      <c r="H1" s="1" t="s">
        <v>1</v>
      </c>
      <c r="I1" s="1" t="s">
        <v>2</v>
      </c>
      <c r="J1" s="1"/>
      <c r="K1" s="1"/>
      <c r="L1" s="1"/>
      <c r="M1" s="1"/>
      <c r="N1" s="1"/>
      <c r="O1" s="1"/>
      <c r="P1" s="1"/>
      <c r="Q1" s="1"/>
      <c r="R1" s="1"/>
      <c r="S1" s="74" t="s">
        <v>3</v>
      </c>
      <c r="T1" s="75"/>
      <c r="U1" s="75"/>
      <c r="V1" s="76"/>
      <c r="W1" s="76"/>
      <c r="X1" s="76"/>
      <c r="Y1" s="76"/>
      <c r="Z1" s="76"/>
      <c r="AA1" s="76"/>
      <c r="AB1" s="76"/>
      <c r="AC1" s="77"/>
      <c r="AD1" s="77"/>
      <c r="AE1" s="77"/>
      <c r="AF1" s="77"/>
      <c r="AG1" s="77"/>
    </row>
    <row r="2" spans="2:33" s="78" customFormat="1" ht="16.5" customHeight="1" x14ac:dyDescent="0.2">
      <c r="B2" s="2" t="s">
        <v>4</v>
      </c>
      <c r="C2" s="79" t="s">
        <v>5</v>
      </c>
      <c r="D2" s="80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 t="s">
        <v>6</v>
      </c>
      <c r="R2" s="82"/>
      <c r="S2" s="82"/>
      <c r="T2" s="82"/>
      <c r="U2" s="82"/>
      <c r="V2" s="82"/>
      <c r="W2" s="82"/>
      <c r="X2" s="82"/>
      <c r="Y2" s="83"/>
      <c r="Z2" s="83"/>
      <c r="AA2" s="83"/>
      <c r="AB2" s="83"/>
      <c r="AC2" s="84"/>
      <c r="AD2" s="84"/>
      <c r="AE2" s="84"/>
      <c r="AF2" s="84"/>
    </row>
    <row r="3" spans="2:33" s="78" customFormat="1" ht="11.25" customHeight="1" x14ac:dyDescent="0.2">
      <c r="B3" s="3"/>
      <c r="C3" s="4" t="s">
        <v>7</v>
      </c>
      <c r="D3" s="5"/>
      <c r="E3" s="5"/>
      <c r="F3" s="6"/>
      <c r="G3" s="7" t="s">
        <v>8</v>
      </c>
      <c r="H3" s="81"/>
      <c r="I3" s="81"/>
      <c r="J3" s="81"/>
      <c r="K3" s="7"/>
      <c r="L3" s="7"/>
      <c r="M3" s="7"/>
      <c r="N3" s="81"/>
      <c r="O3" s="81"/>
      <c r="P3" s="81"/>
      <c r="Q3" s="82"/>
      <c r="R3" s="82"/>
      <c r="S3" s="82"/>
      <c r="T3" s="82"/>
      <c r="U3" s="82"/>
      <c r="V3" s="82"/>
      <c r="W3" s="82"/>
      <c r="X3" s="82"/>
      <c r="Y3" s="83"/>
      <c r="Z3" s="83"/>
      <c r="AA3" s="83"/>
      <c r="AB3" s="83"/>
      <c r="AC3" s="84"/>
      <c r="AD3" s="84"/>
      <c r="AE3" s="84"/>
      <c r="AF3" s="84"/>
    </row>
    <row r="4" spans="2:33" s="78" customFormat="1" ht="9" customHeight="1" x14ac:dyDescent="0.2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6"/>
      <c r="S4" s="86"/>
      <c r="T4" s="86"/>
      <c r="U4" s="86"/>
      <c r="V4" s="86"/>
      <c r="W4" s="8"/>
      <c r="X4" s="9"/>
      <c r="Y4" s="9"/>
      <c r="Z4" s="9"/>
      <c r="AA4" s="9"/>
      <c r="AB4" s="9"/>
      <c r="AC4" s="84"/>
      <c r="AD4" s="84"/>
      <c r="AE4" s="84"/>
      <c r="AF4" s="84"/>
    </row>
    <row r="5" spans="2:33" s="78" customFormat="1" ht="23.45" customHeight="1" x14ac:dyDescent="0.25">
      <c r="B5" s="87" t="s">
        <v>9</v>
      </c>
      <c r="C5" s="87"/>
      <c r="D5" s="87"/>
      <c r="E5" s="88"/>
      <c r="F5" s="88"/>
      <c r="G5" s="89" t="s">
        <v>10</v>
      </c>
      <c r="H5" s="89"/>
      <c r="I5" s="88"/>
      <c r="J5" s="88"/>
      <c r="K5" s="88"/>
      <c r="L5" s="88"/>
      <c r="M5" s="88"/>
      <c r="N5" s="88"/>
      <c r="O5" s="90"/>
      <c r="Q5" s="10" t="s">
        <v>11</v>
      </c>
      <c r="R5" s="11">
        <v>45852</v>
      </c>
      <c r="S5" s="91"/>
      <c r="U5" s="10" t="s">
        <v>12</v>
      </c>
      <c r="V5" s="92"/>
      <c r="W5" s="12" t="s">
        <v>13</v>
      </c>
      <c r="X5" s="13"/>
      <c r="AC5" s="84"/>
      <c r="AD5" s="84"/>
      <c r="AE5" s="84"/>
      <c r="AF5" s="84"/>
    </row>
    <row r="6" spans="2:33" s="78" customFormat="1" ht="24" customHeight="1" x14ac:dyDescent="0.2">
      <c r="B6" s="87" t="s">
        <v>14</v>
      </c>
      <c r="C6" s="87"/>
      <c r="D6" s="87"/>
      <c r="E6" s="93" t="s">
        <v>15</v>
      </c>
      <c r="F6" s="93"/>
      <c r="G6" s="93"/>
      <c r="H6" s="93"/>
      <c r="I6" s="93"/>
      <c r="J6" s="93"/>
      <c r="K6" s="93"/>
      <c r="L6" s="93"/>
      <c r="M6" s="93"/>
      <c r="N6" s="93"/>
      <c r="O6" s="94"/>
      <c r="Q6" s="10" t="s">
        <v>16</v>
      </c>
      <c r="R6" s="14" t="str">
        <f>IF(R5=0," ",CHOOSE(WEEKDAY(R5,2),"Понедельник","Вторник","Среда","Четверг","Пятница","Суббота","Воскресенье"))</f>
        <v>Понедельник</v>
      </c>
      <c r="S6" s="14"/>
      <c r="U6" s="15" t="s">
        <v>17</v>
      </c>
      <c r="V6" s="16"/>
      <c r="W6" s="95" t="s">
        <v>18</v>
      </c>
      <c r="X6" s="96"/>
      <c r="AC6" s="84"/>
      <c r="AD6" s="84"/>
      <c r="AE6" s="84"/>
      <c r="AF6" s="84"/>
    </row>
    <row r="7" spans="2:33" s="78" customFormat="1" ht="21.75" hidden="1" customHeight="1" x14ac:dyDescent="0.2">
      <c r="B7" s="97"/>
      <c r="C7" s="97"/>
      <c r="D7" s="97"/>
      <c r="E7" s="98" t="str">
        <f>IFERROR(VLOOKUP(DeliveryAddress,Table,3,0),1)</f>
        <v>4</v>
      </c>
      <c r="F7" s="99"/>
      <c r="G7" s="99"/>
      <c r="H7" s="99"/>
      <c r="I7" s="99"/>
      <c r="J7" s="99"/>
      <c r="K7" s="99"/>
      <c r="L7" s="99"/>
      <c r="M7" s="99"/>
      <c r="N7" s="100"/>
      <c r="O7" s="101"/>
      <c r="Q7" s="10"/>
      <c r="R7" s="17"/>
      <c r="S7" s="17"/>
      <c r="U7" s="15"/>
      <c r="V7" s="16"/>
      <c r="W7" s="102"/>
      <c r="X7" s="103"/>
      <c r="AC7" s="84"/>
      <c r="AD7" s="84"/>
      <c r="AE7" s="84"/>
      <c r="AF7" s="84"/>
    </row>
    <row r="8" spans="2:33" s="78" customFormat="1" ht="25.5" customHeight="1" x14ac:dyDescent="0.25">
      <c r="B8" s="104" t="s">
        <v>19</v>
      </c>
      <c r="C8" s="104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Q8" s="10" t="s">
        <v>20</v>
      </c>
      <c r="R8" s="18">
        <v>0.41666666666666669</v>
      </c>
      <c r="S8" s="107"/>
      <c r="U8" s="15"/>
      <c r="V8" s="16"/>
      <c r="W8" s="102"/>
      <c r="X8" s="103"/>
      <c r="AC8" s="84"/>
      <c r="AD8" s="84"/>
      <c r="AE8" s="84"/>
      <c r="AF8" s="84"/>
    </row>
    <row r="9" spans="2:33" s="78" customFormat="1" ht="39.950000000000003" customHeight="1" x14ac:dyDescent="0.2">
      <c r="B9" s="108" t="s">
        <v>6</v>
      </c>
      <c r="C9" s="108"/>
      <c r="D9" s="108"/>
      <c r="E9" s="109" t="s">
        <v>6</v>
      </c>
      <c r="F9" s="110"/>
      <c r="G9" s="108" t="s">
        <v>6</v>
      </c>
      <c r="H9" s="108"/>
      <c r="I9" s="111" t="s">
        <v>6</v>
      </c>
      <c r="J9" s="111"/>
      <c r="K9" s="111" t="s">
        <v>6</v>
      </c>
      <c r="L9" s="111"/>
      <c r="M9" s="111"/>
      <c r="N9" s="111"/>
      <c r="O9" s="111"/>
      <c r="Q9" s="19" t="s">
        <v>21</v>
      </c>
      <c r="R9" s="20"/>
      <c r="S9" s="20"/>
      <c r="U9" s="15"/>
      <c r="V9" s="16"/>
      <c r="W9" s="112"/>
      <c r="X9" s="113"/>
      <c r="Y9" s="114"/>
      <c r="Z9" s="114"/>
      <c r="AA9" s="114"/>
      <c r="AB9" s="114"/>
      <c r="AC9" s="84"/>
      <c r="AD9" s="84"/>
      <c r="AE9" s="84"/>
      <c r="AF9" s="84"/>
    </row>
    <row r="10" spans="2:33" s="78" customFormat="1" ht="26.45" customHeight="1" x14ac:dyDescent="0.2">
      <c r="B10" s="108" t="s">
        <v>6</v>
      </c>
      <c r="C10" s="108"/>
      <c r="D10" s="108"/>
      <c r="E10" s="109"/>
      <c r="F10" s="110"/>
      <c r="G10" s="108" t="s">
        <v>6</v>
      </c>
      <c r="H10" s="108"/>
      <c r="I10" s="115" t="s">
        <v>6</v>
      </c>
      <c r="J10" s="115"/>
      <c r="K10" s="115"/>
      <c r="L10" s="115"/>
      <c r="M10" s="115"/>
      <c r="N10" s="115"/>
      <c r="O10" s="115"/>
      <c r="Q10" s="19" t="s">
        <v>22</v>
      </c>
      <c r="R10" s="21"/>
      <c r="S10" s="21"/>
      <c r="V10" s="10" t="s">
        <v>23</v>
      </c>
      <c r="W10" s="22" t="s">
        <v>24</v>
      </c>
      <c r="X10" s="23"/>
      <c r="Y10" s="24"/>
      <c r="Z10" s="24"/>
      <c r="AA10" s="24"/>
      <c r="AB10" s="24"/>
      <c r="AC10" s="84"/>
      <c r="AD10" s="84"/>
      <c r="AE10" s="84"/>
      <c r="AF10" s="84"/>
    </row>
    <row r="11" spans="2:33" s="78" customFormat="1" ht="15.95" customHeight="1" x14ac:dyDescent="0.2">
      <c r="B11" s="25" t="s">
        <v>25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19" t="s">
        <v>26</v>
      </c>
      <c r="R11" s="27"/>
      <c r="S11" s="27"/>
      <c r="V11" s="10" t="s">
        <v>27</v>
      </c>
      <c r="W11" s="28" t="s">
        <v>28</v>
      </c>
      <c r="X11" s="28"/>
      <c r="Y11" s="29"/>
      <c r="Z11" s="29"/>
      <c r="AA11" s="29"/>
      <c r="AB11" s="29"/>
      <c r="AC11" s="84"/>
      <c r="AD11" s="84"/>
      <c r="AE11" s="84"/>
      <c r="AF11" s="84"/>
    </row>
    <row r="12" spans="2:33" s="78" customFormat="1" ht="18.600000000000001" customHeight="1" x14ac:dyDescent="0.25">
      <c r="B12" s="116" t="s">
        <v>29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/>
      <c r="Q12" s="10" t="s">
        <v>30</v>
      </c>
      <c r="R12" s="18"/>
      <c r="S12" s="18"/>
      <c r="T12" s="118"/>
      <c r="U12" s="119"/>
      <c r="V12" s="10" t="s">
        <v>6</v>
      </c>
      <c r="Y12" s="119"/>
      <c r="AC12" s="84"/>
      <c r="AD12" s="84"/>
      <c r="AE12" s="84"/>
      <c r="AF12" s="84"/>
    </row>
    <row r="13" spans="2:33" s="78" customFormat="1" ht="23.25" customHeight="1" x14ac:dyDescent="0.25">
      <c r="B13" s="116" t="s">
        <v>31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7"/>
      <c r="P13" s="19"/>
      <c r="Q13" s="19" t="s">
        <v>32</v>
      </c>
      <c r="R13" s="28"/>
      <c r="S13" s="28"/>
      <c r="T13" s="118"/>
      <c r="U13" s="119"/>
      <c r="V13" s="119"/>
      <c r="W13" s="119"/>
      <c r="X13" s="119"/>
      <c r="Y13" s="120"/>
      <c r="Z13" s="120"/>
      <c r="AA13" s="120"/>
      <c r="AB13" s="120"/>
      <c r="AC13" s="84"/>
      <c r="AD13" s="84"/>
      <c r="AE13" s="84"/>
      <c r="AF13" s="84"/>
    </row>
    <row r="14" spans="2:33" s="78" customFormat="1" ht="18.600000000000001" customHeight="1" x14ac:dyDescent="0.25">
      <c r="B14" s="116" t="s">
        <v>33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119"/>
      <c r="Q14" s="119"/>
      <c r="R14" s="119"/>
      <c r="S14" s="119"/>
      <c r="T14" s="119"/>
      <c r="U14" s="119"/>
      <c r="V14" s="119"/>
      <c r="W14" s="119"/>
      <c r="X14" s="119"/>
      <c r="Y14" s="30"/>
      <c r="Z14" s="30"/>
      <c r="AA14" s="30"/>
      <c r="AB14" s="30"/>
      <c r="AC14" s="84"/>
      <c r="AD14" s="84"/>
      <c r="AE14" s="84"/>
      <c r="AF14" s="84"/>
    </row>
    <row r="15" spans="2:33" s="78" customFormat="1" ht="22.5" customHeight="1" x14ac:dyDescent="0.25">
      <c r="B15" s="121" t="s">
        <v>34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2"/>
      <c r="P15" s="119"/>
      <c r="Q15" s="123" t="s">
        <v>35</v>
      </c>
      <c r="R15" s="123"/>
      <c r="S15" s="123"/>
      <c r="T15" s="123"/>
      <c r="U15" s="123"/>
      <c r="V15" s="119"/>
      <c r="W15" s="119"/>
      <c r="X15" s="119"/>
      <c r="AC15" s="84"/>
      <c r="AD15" s="84"/>
      <c r="AE15" s="84"/>
      <c r="AF15" s="84"/>
    </row>
    <row r="16" spans="2:33" ht="18.75" customHeight="1" x14ac:dyDescent="0.25">
      <c r="C16" s="31"/>
      <c r="D16" s="31"/>
      <c r="E16" s="32"/>
      <c r="F16" s="32"/>
      <c r="G16" s="32"/>
      <c r="H16" s="32"/>
      <c r="I16" s="33"/>
      <c r="J16" s="33"/>
      <c r="K16" s="33"/>
      <c r="L16" s="33"/>
      <c r="M16" s="33"/>
      <c r="N16" s="33"/>
      <c r="O16" s="33"/>
      <c r="P16" s="33"/>
      <c r="Q16" s="125"/>
      <c r="R16" s="125"/>
      <c r="S16" s="125"/>
      <c r="T16" s="125"/>
      <c r="U16" s="125"/>
      <c r="V16" s="33"/>
      <c r="W16" s="33"/>
      <c r="X16" s="34"/>
      <c r="Y16" s="35"/>
      <c r="Z16" s="35"/>
      <c r="AA16" s="35"/>
      <c r="AB16" s="35"/>
      <c r="AC16" s="35"/>
      <c r="AD16" s="35"/>
    </row>
    <row r="17" spans="1:69" ht="27.75" customHeight="1" x14ac:dyDescent="0.25">
      <c r="A17" s="129" t="s">
        <v>39</v>
      </c>
      <c r="B17" s="127" t="s">
        <v>36</v>
      </c>
      <c r="C17" s="127" t="s">
        <v>37</v>
      </c>
      <c r="D17" s="128" t="s">
        <v>38</v>
      </c>
      <c r="E17" s="129" t="s">
        <v>39</v>
      </c>
      <c r="F17" s="130"/>
      <c r="G17" s="127" t="s">
        <v>40</v>
      </c>
      <c r="H17" s="127" t="s">
        <v>41</v>
      </c>
      <c r="I17" s="127" t="s">
        <v>42</v>
      </c>
      <c r="J17" s="127" t="s">
        <v>43</v>
      </c>
      <c r="K17" s="127" t="s">
        <v>44</v>
      </c>
      <c r="L17" s="127" t="s">
        <v>45</v>
      </c>
      <c r="M17" s="127" t="s">
        <v>46</v>
      </c>
      <c r="N17" s="127" t="s">
        <v>47</v>
      </c>
      <c r="O17" s="127" t="s">
        <v>48</v>
      </c>
      <c r="P17" s="127" t="s">
        <v>49</v>
      </c>
      <c r="Q17" s="129" t="s">
        <v>50</v>
      </c>
      <c r="R17" s="131"/>
      <c r="S17" s="131"/>
      <c r="T17" s="131"/>
      <c r="U17" s="130"/>
      <c r="V17" s="132" t="s">
        <v>51</v>
      </c>
      <c r="W17" s="133"/>
      <c r="X17" s="127" t="s">
        <v>52</v>
      </c>
      <c r="Y17" s="127" t="s">
        <v>53</v>
      </c>
      <c r="Z17" s="134" t="s">
        <v>54</v>
      </c>
      <c r="AA17" s="135" t="s">
        <v>55</v>
      </c>
      <c r="AB17" s="136" t="s">
        <v>56</v>
      </c>
      <c r="AC17" s="136" t="s">
        <v>57</v>
      </c>
      <c r="AD17" s="136" t="s">
        <v>58</v>
      </c>
      <c r="AE17" s="137" t="s">
        <v>59</v>
      </c>
      <c r="AF17" s="138"/>
      <c r="AG17" s="139"/>
      <c r="AH17" s="36"/>
      <c r="BE17" s="37" t="s">
        <v>60</v>
      </c>
    </row>
    <row r="18" spans="1:69" ht="14.25" customHeight="1" x14ac:dyDescent="0.25">
      <c r="A18" s="142"/>
      <c r="B18" s="140"/>
      <c r="C18" s="140"/>
      <c r="D18" s="141"/>
      <c r="E18" s="142"/>
      <c r="F18" s="143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2"/>
      <c r="R18" s="144"/>
      <c r="S18" s="144"/>
      <c r="T18" s="144"/>
      <c r="U18" s="143"/>
      <c r="V18" s="145" t="s">
        <v>61</v>
      </c>
      <c r="W18" s="145" t="s">
        <v>62</v>
      </c>
      <c r="X18" s="140"/>
      <c r="Y18" s="140"/>
      <c r="Z18" s="146"/>
      <c r="AA18" s="147"/>
      <c r="AB18" s="148"/>
      <c r="AC18" s="148"/>
      <c r="AD18" s="148"/>
      <c r="AE18" s="149"/>
      <c r="AF18" s="150"/>
      <c r="AG18" s="151"/>
      <c r="AH18" s="36"/>
      <c r="BE18" s="37"/>
    </row>
    <row r="19" spans="1:69" ht="27.75" customHeight="1" x14ac:dyDescent="0.25">
      <c r="A19" s="38"/>
      <c r="B19" s="38" t="s">
        <v>63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9"/>
      <c r="AC19" s="39"/>
      <c r="AD19" s="39"/>
    </row>
    <row r="20" spans="1:69" ht="16.5" customHeight="1" x14ac:dyDescent="0.25">
      <c r="A20" s="40"/>
      <c r="B20" s="40" t="s">
        <v>63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69" ht="14.25" customHeight="1" x14ac:dyDescent="0.25">
      <c r="A21" s="41"/>
      <c r="B21" s="41" t="s">
        <v>64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</row>
    <row r="22" spans="1:69" ht="27" customHeight="1" x14ac:dyDescent="0.25">
      <c r="A22" s="44">
        <v>4607111035752</v>
      </c>
      <c r="B22" s="42" t="s">
        <v>65</v>
      </c>
      <c r="C22" s="42" t="s">
        <v>66</v>
      </c>
      <c r="D22" s="43">
        <v>4301070899</v>
      </c>
      <c r="E22" s="44">
        <v>4607111035752</v>
      </c>
      <c r="F22" s="44"/>
      <c r="G22" s="45">
        <v>0.43</v>
      </c>
      <c r="H22" s="46">
        <v>16</v>
      </c>
      <c r="I22" s="45">
        <v>6.88</v>
      </c>
      <c r="J22" s="45">
        <v>7.2539999999999996</v>
      </c>
      <c r="K22" s="46">
        <v>84</v>
      </c>
      <c r="L22" s="46" t="s">
        <v>67</v>
      </c>
      <c r="M22" s="46" t="s">
        <v>68</v>
      </c>
      <c r="N22" s="47" t="s">
        <v>69</v>
      </c>
      <c r="O22" s="47"/>
      <c r="P22" s="46">
        <v>180</v>
      </c>
      <c r="Q22" s="1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R22" s="153"/>
      <c r="S22" s="153"/>
      <c r="T22" s="153"/>
      <c r="U22" s="154"/>
      <c r="V22" s="48" t="s">
        <v>6</v>
      </c>
      <c r="W22" s="48" t="s">
        <v>6</v>
      </c>
      <c r="X22" s="49" t="s">
        <v>70</v>
      </c>
      <c r="Y22" s="50">
        <v>0</v>
      </c>
      <c r="Z22" s="51">
        <f>IFERROR(IF(Y22="","",Y22),"")</f>
        <v>0</v>
      </c>
      <c r="AA22" s="52">
        <f>IFERROR(IF(Y22="","",Y22*0.0155),"")</f>
        <v>0</v>
      </c>
      <c r="AB22" s="155" t="s">
        <v>6</v>
      </c>
      <c r="AC22" s="156" t="s">
        <v>6</v>
      </c>
      <c r="AD22" s="157" t="s">
        <v>71</v>
      </c>
      <c r="AH22" s="158"/>
      <c r="AK22" s="159" t="s">
        <v>72</v>
      </c>
      <c r="AL22" s="159">
        <v>1</v>
      </c>
      <c r="BC22" s="160" t="s">
        <v>1</v>
      </c>
      <c r="BN22" s="158">
        <v>0</v>
      </c>
      <c r="BO22" s="158">
        <v>0</v>
      </c>
      <c r="BP22" s="158">
        <v>0</v>
      </c>
      <c r="BQ22" s="158">
        <v>0</v>
      </c>
    </row>
    <row r="23" spans="1:69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55" t="s">
        <v>73</v>
      </c>
      <c r="R23" s="56"/>
      <c r="S23" s="56"/>
      <c r="T23" s="56"/>
      <c r="U23" s="56"/>
      <c r="V23" s="56"/>
      <c r="W23" s="57"/>
      <c r="X23" s="58" t="s">
        <v>70</v>
      </c>
      <c r="Y23" s="59">
        <f>IFERROR(SUM(Y22:Y22),"0")</f>
        <v>0</v>
      </c>
      <c r="Z23" s="59">
        <f>IFERROR(SUM(Z22:Z22),"0")</f>
        <v>0</v>
      </c>
      <c r="AA23" s="59">
        <f>IFERROR(IF(AA22="",0,AA22),"0")</f>
        <v>0</v>
      </c>
      <c r="AB23" s="60"/>
      <c r="AC23" s="60"/>
      <c r="AD23" s="60"/>
    </row>
    <row r="24" spans="1:69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5" t="s">
        <v>73</v>
      </c>
      <c r="R24" s="56"/>
      <c r="S24" s="56"/>
      <c r="T24" s="56"/>
      <c r="U24" s="56"/>
      <c r="V24" s="56"/>
      <c r="W24" s="57"/>
      <c r="X24" s="58" t="s">
        <v>74</v>
      </c>
      <c r="Y24" s="59">
        <f>IFERROR(SUMPRODUCT(Y22:Y22*I22:I22),"0")</f>
        <v>0</v>
      </c>
      <c r="Z24" s="59">
        <f>IFERROR(SUMPRODUCT(Z22:Z22*I22:I22),"0")</f>
        <v>0</v>
      </c>
      <c r="AA24" s="58"/>
      <c r="AB24" s="60"/>
      <c r="AC24" s="60"/>
      <c r="AD24" s="60"/>
    </row>
    <row r="25" spans="1:69" ht="27.75" customHeight="1" x14ac:dyDescent="0.25">
      <c r="A25" s="38"/>
      <c r="B25" s="38" t="s">
        <v>75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9"/>
      <c r="AC25" s="39"/>
      <c r="AD25" s="39"/>
    </row>
    <row r="26" spans="1:69" ht="16.5" customHeight="1" x14ac:dyDescent="0.25">
      <c r="A26" s="40"/>
      <c r="B26" s="40" t="s">
        <v>76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69" ht="14.25" customHeight="1" x14ac:dyDescent="0.25">
      <c r="A27" s="41"/>
      <c r="B27" s="41" t="s">
        <v>77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1:69" ht="27" customHeight="1" x14ac:dyDescent="0.25">
      <c r="A28" s="44">
        <v>4607111036537</v>
      </c>
      <c r="B28" s="42" t="s">
        <v>78</v>
      </c>
      <c r="C28" s="42" t="s">
        <v>79</v>
      </c>
      <c r="D28" s="43">
        <v>4301132190</v>
      </c>
      <c r="E28" s="44">
        <v>4607111036537</v>
      </c>
      <c r="F28" s="44"/>
      <c r="G28" s="45">
        <v>0.25</v>
      </c>
      <c r="H28" s="46">
        <v>6</v>
      </c>
      <c r="I28" s="45">
        <v>1.5</v>
      </c>
      <c r="J28" s="45">
        <v>1.9218</v>
      </c>
      <c r="K28" s="46">
        <v>140</v>
      </c>
      <c r="L28" s="46" t="s">
        <v>80</v>
      </c>
      <c r="M28" s="46" t="s">
        <v>68</v>
      </c>
      <c r="N28" s="47" t="s">
        <v>69</v>
      </c>
      <c r="O28" s="47"/>
      <c r="P28" s="46">
        <v>365</v>
      </c>
      <c r="Q28" s="1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R28" s="153"/>
      <c r="S28" s="153"/>
      <c r="T28" s="153"/>
      <c r="U28" s="154"/>
      <c r="V28" s="48" t="s">
        <v>6</v>
      </c>
      <c r="W28" s="48" t="s">
        <v>6</v>
      </c>
      <c r="X28" s="49" t="s">
        <v>70</v>
      </c>
      <c r="Y28" s="50">
        <v>0</v>
      </c>
      <c r="Z28" s="51">
        <f>IFERROR(IF(Y28="","",Y28),"")</f>
        <v>0</v>
      </c>
      <c r="AA28" s="52">
        <f>IFERROR(IF(Y28="","",Y28*0.00941),"")</f>
        <v>0</v>
      </c>
      <c r="AB28" s="155" t="s">
        <v>6</v>
      </c>
      <c r="AC28" s="156" t="s">
        <v>6</v>
      </c>
      <c r="AD28" s="157" t="s">
        <v>81</v>
      </c>
      <c r="AH28" s="158"/>
      <c r="AK28" s="159" t="s">
        <v>72</v>
      </c>
      <c r="AL28" s="159">
        <v>1</v>
      </c>
      <c r="BC28" s="160" t="s">
        <v>82</v>
      </c>
      <c r="BN28" s="158">
        <v>0</v>
      </c>
      <c r="BO28" s="158">
        <v>0</v>
      </c>
      <c r="BP28" s="158">
        <v>0</v>
      </c>
      <c r="BQ28" s="158">
        <v>0</v>
      </c>
    </row>
    <row r="29" spans="1:69" ht="27" customHeight="1" x14ac:dyDescent="0.25">
      <c r="A29" s="44">
        <v>4607111036605</v>
      </c>
      <c r="B29" s="42" t="s">
        <v>83</v>
      </c>
      <c r="C29" s="42" t="s">
        <v>84</v>
      </c>
      <c r="D29" s="43">
        <v>4301132188</v>
      </c>
      <c r="E29" s="44">
        <v>4607111036605</v>
      </c>
      <c r="F29" s="44"/>
      <c r="G29" s="45">
        <v>0.25</v>
      </c>
      <c r="H29" s="46">
        <v>6</v>
      </c>
      <c r="I29" s="45">
        <v>1.5</v>
      </c>
      <c r="J29" s="45">
        <v>1.9218</v>
      </c>
      <c r="K29" s="46">
        <v>140</v>
      </c>
      <c r="L29" s="46" t="s">
        <v>80</v>
      </c>
      <c r="M29" s="46" t="s">
        <v>68</v>
      </c>
      <c r="N29" s="47" t="s">
        <v>69</v>
      </c>
      <c r="O29" s="47"/>
      <c r="P29" s="46">
        <v>365</v>
      </c>
      <c r="Q29" s="1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R29" s="153"/>
      <c r="S29" s="153"/>
      <c r="T29" s="153"/>
      <c r="U29" s="154"/>
      <c r="V29" s="48" t="s">
        <v>6</v>
      </c>
      <c r="W29" s="48" t="s">
        <v>6</v>
      </c>
      <c r="X29" s="49" t="s">
        <v>70</v>
      </c>
      <c r="Y29" s="50">
        <v>0</v>
      </c>
      <c r="Z29" s="51">
        <f>IFERROR(IF(Y29="","",Y29),"")</f>
        <v>0</v>
      </c>
      <c r="AA29" s="52">
        <f>IFERROR(IF(Y29="","",Y29*0.00941),"")</f>
        <v>0</v>
      </c>
      <c r="AB29" s="155" t="s">
        <v>6</v>
      </c>
      <c r="AC29" s="156" t="s">
        <v>6</v>
      </c>
      <c r="AD29" s="157" t="s">
        <v>81</v>
      </c>
      <c r="AH29" s="158"/>
      <c r="AK29" s="159" t="s">
        <v>72</v>
      </c>
      <c r="AL29" s="159">
        <v>1</v>
      </c>
      <c r="BC29" s="160" t="s">
        <v>82</v>
      </c>
      <c r="BN29" s="158">
        <v>0</v>
      </c>
      <c r="BO29" s="158">
        <v>0</v>
      </c>
      <c r="BP29" s="158">
        <v>0</v>
      </c>
      <c r="BQ29" s="158">
        <v>0</v>
      </c>
    </row>
    <row r="30" spans="1:69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55" t="s">
        <v>73</v>
      </c>
      <c r="R30" s="56"/>
      <c r="S30" s="56"/>
      <c r="T30" s="56"/>
      <c r="U30" s="56"/>
      <c r="V30" s="56"/>
      <c r="W30" s="57"/>
      <c r="X30" s="58" t="s">
        <v>70</v>
      </c>
      <c r="Y30" s="59">
        <f>IFERROR(SUM(Y28:Y29),"0")</f>
        <v>0</v>
      </c>
      <c r="Z30" s="59">
        <f>IFERROR(SUM(Z28:Z29),"0")</f>
        <v>0</v>
      </c>
      <c r="AA30" s="59">
        <f>IFERROR(IF(AA28="",0,AA28),"0")+IFERROR(IF(AA29="",0,AA29),"0")</f>
        <v>0</v>
      </c>
      <c r="AB30" s="60"/>
      <c r="AC30" s="60"/>
      <c r="AD30" s="60"/>
    </row>
    <row r="31" spans="1:69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  <c r="Q31" s="55" t="s">
        <v>73</v>
      </c>
      <c r="R31" s="56"/>
      <c r="S31" s="56"/>
      <c r="T31" s="56"/>
      <c r="U31" s="56"/>
      <c r="V31" s="56"/>
      <c r="W31" s="57"/>
      <c r="X31" s="58" t="s">
        <v>74</v>
      </c>
      <c r="Y31" s="59">
        <f>IFERROR(SUMPRODUCT(Y28:Y29*I28:I29),"0")</f>
        <v>0</v>
      </c>
      <c r="Z31" s="59">
        <f>IFERROR(SUMPRODUCT(Z28:Z29*I28:I29),"0")</f>
        <v>0</v>
      </c>
      <c r="AA31" s="58"/>
      <c r="AB31" s="60"/>
      <c r="AC31" s="60"/>
      <c r="AD31" s="60"/>
    </row>
    <row r="32" spans="1:69" ht="16.5" customHeight="1" x14ac:dyDescent="0.25">
      <c r="A32" s="40"/>
      <c r="B32" s="40" t="s">
        <v>85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1:69" ht="14.25" customHeight="1" x14ac:dyDescent="0.25">
      <c r="A33" s="41"/>
      <c r="B33" s="41" t="s">
        <v>64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 spans="1:69" ht="27" customHeight="1" x14ac:dyDescent="0.25">
      <c r="A34" s="44">
        <v>4620207490075</v>
      </c>
      <c r="B34" s="42" t="s">
        <v>86</v>
      </c>
      <c r="C34" s="42" t="s">
        <v>87</v>
      </c>
      <c r="D34" s="43">
        <v>4301071090</v>
      </c>
      <c r="E34" s="44">
        <v>4620207490075</v>
      </c>
      <c r="F34" s="44"/>
      <c r="G34" s="45">
        <v>0.7</v>
      </c>
      <c r="H34" s="46">
        <v>8</v>
      </c>
      <c r="I34" s="45">
        <v>5.6</v>
      </c>
      <c r="J34" s="45">
        <v>5.87</v>
      </c>
      <c r="K34" s="46">
        <v>84</v>
      </c>
      <c r="L34" s="46" t="s">
        <v>67</v>
      </c>
      <c r="M34" s="46" t="s">
        <v>68</v>
      </c>
      <c r="N34" s="47" t="s">
        <v>69</v>
      </c>
      <c r="O34" s="47"/>
      <c r="P34" s="46">
        <v>180</v>
      </c>
      <c r="Q34" s="1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R34" s="153"/>
      <c r="S34" s="153"/>
      <c r="T34" s="153"/>
      <c r="U34" s="154"/>
      <c r="V34" s="48" t="s">
        <v>6</v>
      </c>
      <c r="W34" s="48" t="s">
        <v>6</v>
      </c>
      <c r="X34" s="49" t="s">
        <v>70</v>
      </c>
      <c r="Y34" s="50">
        <v>0</v>
      </c>
      <c r="Z34" s="51">
        <f>IFERROR(IF(Y34="","",Y34),"")</f>
        <v>0</v>
      </c>
      <c r="AA34" s="52">
        <f>IFERROR(IF(Y34="","",Y34*0.0155),"")</f>
        <v>0</v>
      </c>
      <c r="AB34" s="155" t="s">
        <v>6</v>
      </c>
      <c r="AC34" s="156" t="s">
        <v>6</v>
      </c>
      <c r="AD34" s="157" t="s">
        <v>88</v>
      </c>
      <c r="AH34" s="158"/>
      <c r="AK34" s="159" t="s">
        <v>72</v>
      </c>
      <c r="AL34" s="159">
        <v>1</v>
      </c>
      <c r="BC34" s="160" t="s">
        <v>1</v>
      </c>
      <c r="BN34" s="158">
        <v>0</v>
      </c>
      <c r="BO34" s="158">
        <v>0</v>
      </c>
      <c r="BP34" s="158">
        <v>0</v>
      </c>
      <c r="BQ34" s="158">
        <v>0</v>
      </c>
    </row>
    <row r="35" spans="1:69" ht="27" customHeight="1" x14ac:dyDescent="0.25">
      <c r="A35" s="44">
        <v>4620207490174</v>
      </c>
      <c r="B35" s="42" t="s">
        <v>89</v>
      </c>
      <c r="C35" s="42" t="s">
        <v>90</v>
      </c>
      <c r="D35" s="43">
        <v>4301071092</v>
      </c>
      <c r="E35" s="44">
        <v>4620207490174</v>
      </c>
      <c r="F35" s="44"/>
      <c r="G35" s="45">
        <v>0.7</v>
      </c>
      <c r="H35" s="46">
        <v>8</v>
      </c>
      <c r="I35" s="45">
        <v>5.6</v>
      </c>
      <c r="J35" s="45">
        <v>5.87</v>
      </c>
      <c r="K35" s="46">
        <v>84</v>
      </c>
      <c r="L35" s="46" t="s">
        <v>67</v>
      </c>
      <c r="M35" s="46" t="s">
        <v>68</v>
      </c>
      <c r="N35" s="47" t="s">
        <v>69</v>
      </c>
      <c r="O35" s="47"/>
      <c r="P35" s="46">
        <v>180</v>
      </c>
      <c r="Q35" s="15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R35" s="153"/>
      <c r="S35" s="153"/>
      <c r="T35" s="153"/>
      <c r="U35" s="154"/>
      <c r="V35" s="48" t="s">
        <v>6</v>
      </c>
      <c r="W35" s="48" t="s">
        <v>6</v>
      </c>
      <c r="X35" s="49" t="s">
        <v>70</v>
      </c>
      <c r="Y35" s="50">
        <v>0</v>
      </c>
      <c r="Z35" s="51">
        <f>IFERROR(IF(Y35="","",Y35),"")</f>
        <v>0</v>
      </c>
      <c r="AA35" s="52">
        <f>IFERROR(IF(Y35="","",Y35*0.0155),"")</f>
        <v>0</v>
      </c>
      <c r="AB35" s="155" t="s">
        <v>6</v>
      </c>
      <c r="AC35" s="156" t="s">
        <v>6</v>
      </c>
      <c r="AD35" s="157" t="s">
        <v>91</v>
      </c>
      <c r="AH35" s="158"/>
      <c r="AK35" s="159" t="s">
        <v>72</v>
      </c>
      <c r="AL35" s="159">
        <v>1</v>
      </c>
      <c r="BC35" s="160" t="s">
        <v>1</v>
      </c>
      <c r="BN35" s="158">
        <v>0</v>
      </c>
      <c r="BO35" s="158">
        <v>0</v>
      </c>
      <c r="BP35" s="158">
        <v>0</v>
      </c>
      <c r="BQ35" s="158">
        <v>0</v>
      </c>
    </row>
    <row r="36" spans="1:69" ht="27" customHeight="1" x14ac:dyDescent="0.25">
      <c r="A36" s="44">
        <v>4620207490044</v>
      </c>
      <c r="B36" s="42" t="s">
        <v>92</v>
      </c>
      <c r="C36" s="42" t="s">
        <v>93</v>
      </c>
      <c r="D36" s="43">
        <v>4301071091</v>
      </c>
      <c r="E36" s="44">
        <v>4620207490044</v>
      </c>
      <c r="F36" s="44"/>
      <c r="G36" s="45">
        <v>0.7</v>
      </c>
      <c r="H36" s="46">
        <v>8</v>
      </c>
      <c r="I36" s="45">
        <v>5.6</v>
      </c>
      <c r="J36" s="45">
        <v>5.87</v>
      </c>
      <c r="K36" s="46">
        <v>84</v>
      </c>
      <c r="L36" s="46" t="s">
        <v>67</v>
      </c>
      <c r="M36" s="46" t="s">
        <v>68</v>
      </c>
      <c r="N36" s="47" t="s">
        <v>69</v>
      </c>
      <c r="O36" s="47"/>
      <c r="P36" s="46">
        <v>180</v>
      </c>
      <c r="Q36" s="15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R36" s="153"/>
      <c r="S36" s="153"/>
      <c r="T36" s="153"/>
      <c r="U36" s="154"/>
      <c r="V36" s="48" t="s">
        <v>6</v>
      </c>
      <c r="W36" s="48" t="s">
        <v>6</v>
      </c>
      <c r="X36" s="49" t="s">
        <v>70</v>
      </c>
      <c r="Y36" s="50">
        <v>0</v>
      </c>
      <c r="Z36" s="51">
        <f>IFERROR(IF(Y36="","",Y36),"")</f>
        <v>0</v>
      </c>
      <c r="AA36" s="52">
        <f>IFERROR(IF(Y36="","",Y36*0.0155),"")</f>
        <v>0</v>
      </c>
      <c r="AB36" s="155" t="s">
        <v>6</v>
      </c>
      <c r="AC36" s="156" t="s">
        <v>6</v>
      </c>
      <c r="AD36" s="157" t="s">
        <v>94</v>
      </c>
      <c r="AH36" s="158"/>
      <c r="AK36" s="159" t="s">
        <v>72</v>
      </c>
      <c r="AL36" s="159">
        <v>1</v>
      </c>
      <c r="BC36" s="160" t="s">
        <v>1</v>
      </c>
      <c r="BN36" s="158">
        <v>0</v>
      </c>
      <c r="BO36" s="158">
        <v>0</v>
      </c>
      <c r="BP36" s="158">
        <v>0</v>
      </c>
      <c r="BQ36" s="158">
        <v>0</v>
      </c>
    </row>
    <row r="37" spans="1:69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Q37" s="55" t="s">
        <v>73</v>
      </c>
      <c r="R37" s="56"/>
      <c r="S37" s="56"/>
      <c r="T37" s="56"/>
      <c r="U37" s="56"/>
      <c r="V37" s="56"/>
      <c r="W37" s="57"/>
      <c r="X37" s="58" t="s">
        <v>70</v>
      </c>
      <c r="Y37" s="59">
        <f>IFERROR(SUM(Y34:Y36),"0")</f>
        <v>0</v>
      </c>
      <c r="Z37" s="59">
        <f>IFERROR(SUM(Z34:Z36),"0")</f>
        <v>0</v>
      </c>
      <c r="AA37" s="59">
        <f>IFERROR(IF(AA34="",0,AA34),"0")+IFERROR(IF(AA35="",0,AA35),"0")+IFERROR(IF(AA36="",0,AA36),"0")</f>
        <v>0</v>
      </c>
      <c r="AB37" s="60"/>
      <c r="AC37" s="60"/>
      <c r="AD37" s="60"/>
    </row>
    <row r="38" spans="1:69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/>
      <c r="Q38" s="55" t="s">
        <v>73</v>
      </c>
      <c r="R38" s="56"/>
      <c r="S38" s="56"/>
      <c r="T38" s="56"/>
      <c r="U38" s="56"/>
      <c r="V38" s="56"/>
      <c r="W38" s="57"/>
      <c r="X38" s="58" t="s">
        <v>74</v>
      </c>
      <c r="Y38" s="59">
        <f>IFERROR(SUMPRODUCT(Y34:Y36*I34:I36),"0")</f>
        <v>0</v>
      </c>
      <c r="Z38" s="59">
        <f>IFERROR(SUMPRODUCT(Z34:Z36*I34:I36),"0")</f>
        <v>0</v>
      </c>
      <c r="AA38" s="58"/>
      <c r="AB38" s="60"/>
      <c r="AC38" s="60"/>
      <c r="AD38" s="60"/>
    </row>
    <row r="39" spans="1:69" ht="16.5" customHeight="1" x14ac:dyDescent="0.25">
      <c r="A39" s="40"/>
      <c r="B39" s="40" t="s">
        <v>95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1:69" ht="14.25" customHeight="1" x14ac:dyDescent="0.25">
      <c r="A40" s="41"/>
      <c r="B40" s="41" t="s">
        <v>64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</row>
    <row r="41" spans="1:69" ht="27" customHeight="1" x14ac:dyDescent="0.25">
      <c r="A41" s="44">
        <v>4607111038999</v>
      </c>
      <c r="B41" s="42" t="s">
        <v>96</v>
      </c>
      <c r="C41" s="42" t="s">
        <v>97</v>
      </c>
      <c r="D41" s="43">
        <v>4301071032</v>
      </c>
      <c r="E41" s="44">
        <v>4607111038999</v>
      </c>
      <c r="F41" s="44"/>
      <c r="G41" s="45">
        <v>0.4</v>
      </c>
      <c r="H41" s="46">
        <v>16</v>
      </c>
      <c r="I41" s="45">
        <v>6.4</v>
      </c>
      <c r="J41" s="45">
        <v>6.7195999999999998</v>
      </c>
      <c r="K41" s="46">
        <v>84</v>
      </c>
      <c r="L41" s="46" t="s">
        <v>67</v>
      </c>
      <c r="M41" s="46" t="s">
        <v>68</v>
      </c>
      <c r="N41" s="47" t="s">
        <v>69</v>
      </c>
      <c r="O41" s="47"/>
      <c r="P41" s="46">
        <v>180</v>
      </c>
      <c r="Q41" s="1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R41" s="153"/>
      <c r="S41" s="153"/>
      <c r="T41" s="153"/>
      <c r="U41" s="154"/>
      <c r="V41" s="48" t="s">
        <v>6</v>
      </c>
      <c r="W41" s="48" t="s">
        <v>6</v>
      </c>
      <c r="X41" s="49" t="s">
        <v>70</v>
      </c>
      <c r="Y41" s="50">
        <v>0</v>
      </c>
      <c r="Z41" s="51">
        <f t="shared" ref="Z41:Z46" si="0">IFERROR(IF(Y41="","",Y41),"")</f>
        <v>0</v>
      </c>
      <c r="AA41" s="52">
        <f t="shared" ref="AA41:AA46" si="1">IFERROR(IF(Y41="","",Y41*0.0155),"")</f>
        <v>0</v>
      </c>
      <c r="AB41" s="155" t="s">
        <v>6</v>
      </c>
      <c r="AC41" s="156" t="s">
        <v>6</v>
      </c>
      <c r="AD41" s="157" t="s">
        <v>98</v>
      </c>
      <c r="AH41" s="158"/>
      <c r="AK41" s="159" t="s">
        <v>72</v>
      </c>
      <c r="AL41" s="159">
        <v>1</v>
      </c>
      <c r="BC41" s="160" t="s">
        <v>1</v>
      </c>
      <c r="BN41" s="158">
        <v>0</v>
      </c>
      <c r="BO41" s="158">
        <v>0</v>
      </c>
      <c r="BP41" s="158">
        <v>0</v>
      </c>
      <c r="BQ41" s="158">
        <v>0</v>
      </c>
    </row>
    <row r="42" spans="1:69" ht="27" customHeight="1" x14ac:dyDescent="0.25">
      <c r="A42" s="44">
        <v>4607111037183</v>
      </c>
      <c r="B42" s="42" t="s">
        <v>99</v>
      </c>
      <c r="C42" s="42" t="s">
        <v>100</v>
      </c>
      <c r="D42" s="43">
        <v>4301070972</v>
      </c>
      <c r="E42" s="44">
        <v>4607111037183</v>
      </c>
      <c r="F42" s="44"/>
      <c r="G42" s="45">
        <v>0.9</v>
      </c>
      <c r="H42" s="46">
        <v>8</v>
      </c>
      <c r="I42" s="45">
        <v>7.2</v>
      </c>
      <c r="J42" s="45">
        <v>7.4859999999999998</v>
      </c>
      <c r="K42" s="46">
        <v>84</v>
      </c>
      <c r="L42" s="46" t="s">
        <v>67</v>
      </c>
      <c r="M42" s="46" t="s">
        <v>68</v>
      </c>
      <c r="N42" s="47" t="s">
        <v>69</v>
      </c>
      <c r="O42" s="47"/>
      <c r="P42" s="46">
        <v>180</v>
      </c>
      <c r="Q42" s="1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R42" s="153"/>
      <c r="S42" s="153"/>
      <c r="T42" s="153"/>
      <c r="U42" s="154"/>
      <c r="V42" s="48" t="s">
        <v>6</v>
      </c>
      <c r="W42" s="48" t="s">
        <v>6</v>
      </c>
      <c r="X42" s="49" t="s">
        <v>70</v>
      </c>
      <c r="Y42" s="50">
        <v>0</v>
      </c>
      <c r="Z42" s="51">
        <f t="shared" si="0"/>
        <v>0</v>
      </c>
      <c r="AA42" s="52">
        <f t="shared" si="1"/>
        <v>0</v>
      </c>
      <c r="AB42" s="155" t="s">
        <v>6</v>
      </c>
      <c r="AC42" s="156" t="s">
        <v>6</v>
      </c>
      <c r="AD42" s="157" t="s">
        <v>98</v>
      </c>
      <c r="AH42" s="158"/>
      <c r="AK42" s="159" t="s">
        <v>72</v>
      </c>
      <c r="AL42" s="159">
        <v>1</v>
      </c>
      <c r="BC42" s="160" t="s">
        <v>1</v>
      </c>
      <c r="BN42" s="158">
        <v>0</v>
      </c>
      <c r="BO42" s="158">
        <v>0</v>
      </c>
      <c r="BP42" s="158">
        <v>0</v>
      </c>
      <c r="BQ42" s="158">
        <v>0</v>
      </c>
    </row>
    <row r="43" spans="1:69" ht="27" customHeight="1" x14ac:dyDescent="0.25">
      <c r="A43" s="44">
        <v>4607111039385</v>
      </c>
      <c r="B43" s="42" t="s">
        <v>101</v>
      </c>
      <c r="C43" s="42" t="s">
        <v>102</v>
      </c>
      <c r="D43" s="43">
        <v>4301071044</v>
      </c>
      <c r="E43" s="44">
        <v>4607111039385</v>
      </c>
      <c r="F43" s="44"/>
      <c r="G43" s="45">
        <v>0.7</v>
      </c>
      <c r="H43" s="46">
        <v>10</v>
      </c>
      <c r="I43" s="45">
        <v>7</v>
      </c>
      <c r="J43" s="45">
        <v>7.3</v>
      </c>
      <c r="K43" s="46">
        <v>84</v>
      </c>
      <c r="L43" s="46" t="s">
        <v>67</v>
      </c>
      <c r="M43" s="46" t="s">
        <v>68</v>
      </c>
      <c r="N43" s="47" t="s">
        <v>69</v>
      </c>
      <c r="O43" s="47"/>
      <c r="P43" s="46">
        <v>180</v>
      </c>
      <c r="Q43" s="1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R43" s="153"/>
      <c r="S43" s="153"/>
      <c r="T43" s="153"/>
      <c r="U43" s="154"/>
      <c r="V43" s="48" t="s">
        <v>6</v>
      </c>
      <c r="W43" s="48" t="s">
        <v>6</v>
      </c>
      <c r="X43" s="49" t="s">
        <v>70</v>
      </c>
      <c r="Y43" s="50">
        <v>0</v>
      </c>
      <c r="Z43" s="51">
        <f t="shared" si="0"/>
        <v>0</v>
      </c>
      <c r="AA43" s="52">
        <f t="shared" si="1"/>
        <v>0</v>
      </c>
      <c r="AB43" s="155" t="s">
        <v>6</v>
      </c>
      <c r="AC43" s="156" t="s">
        <v>6</v>
      </c>
      <c r="AD43" s="157" t="s">
        <v>98</v>
      </c>
      <c r="AH43" s="158"/>
      <c r="AK43" s="159" t="s">
        <v>72</v>
      </c>
      <c r="AL43" s="159">
        <v>1</v>
      </c>
      <c r="BC43" s="160" t="s">
        <v>1</v>
      </c>
      <c r="BN43" s="158">
        <v>0</v>
      </c>
      <c r="BO43" s="158">
        <v>0</v>
      </c>
      <c r="BP43" s="158">
        <v>0</v>
      </c>
      <c r="BQ43" s="158">
        <v>0</v>
      </c>
    </row>
    <row r="44" spans="1:69" ht="27" customHeight="1" x14ac:dyDescent="0.25">
      <c r="A44" s="44">
        <v>4607111038982</v>
      </c>
      <c r="B44" s="42" t="s">
        <v>103</v>
      </c>
      <c r="C44" s="42" t="s">
        <v>104</v>
      </c>
      <c r="D44" s="43">
        <v>4301071031</v>
      </c>
      <c r="E44" s="44">
        <v>4607111038982</v>
      </c>
      <c r="F44" s="44"/>
      <c r="G44" s="45">
        <v>0.7</v>
      </c>
      <c r="H44" s="46">
        <v>10</v>
      </c>
      <c r="I44" s="45">
        <v>7</v>
      </c>
      <c r="J44" s="45">
        <v>7.2859999999999996</v>
      </c>
      <c r="K44" s="46">
        <v>84</v>
      </c>
      <c r="L44" s="46" t="s">
        <v>67</v>
      </c>
      <c r="M44" s="46" t="s">
        <v>68</v>
      </c>
      <c r="N44" s="47" t="s">
        <v>69</v>
      </c>
      <c r="O44" s="47"/>
      <c r="P44" s="46">
        <v>180</v>
      </c>
      <c r="Q44" s="1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R44" s="153"/>
      <c r="S44" s="153"/>
      <c r="T44" s="153"/>
      <c r="U44" s="154"/>
      <c r="V44" s="48" t="s">
        <v>6</v>
      </c>
      <c r="W44" s="48" t="s">
        <v>6</v>
      </c>
      <c r="X44" s="49" t="s">
        <v>70</v>
      </c>
      <c r="Y44" s="50">
        <v>0</v>
      </c>
      <c r="Z44" s="51">
        <f t="shared" si="0"/>
        <v>0</v>
      </c>
      <c r="AA44" s="52">
        <f t="shared" si="1"/>
        <v>0</v>
      </c>
      <c r="AB44" s="155" t="s">
        <v>6</v>
      </c>
      <c r="AC44" s="156" t="s">
        <v>6</v>
      </c>
      <c r="AD44" s="157" t="s">
        <v>105</v>
      </c>
      <c r="AH44" s="158"/>
      <c r="AK44" s="159" t="s">
        <v>72</v>
      </c>
      <c r="AL44" s="159">
        <v>1</v>
      </c>
      <c r="BC44" s="160" t="s">
        <v>1</v>
      </c>
      <c r="BN44" s="158">
        <v>0</v>
      </c>
      <c r="BO44" s="158">
        <v>0</v>
      </c>
      <c r="BP44" s="158">
        <v>0</v>
      </c>
      <c r="BQ44" s="158">
        <v>0</v>
      </c>
    </row>
    <row r="45" spans="1:69" ht="27" customHeight="1" x14ac:dyDescent="0.25">
      <c r="A45" s="44">
        <v>4607111039354</v>
      </c>
      <c r="B45" s="42" t="s">
        <v>106</v>
      </c>
      <c r="C45" s="42" t="s">
        <v>107</v>
      </c>
      <c r="D45" s="43">
        <v>4301071046</v>
      </c>
      <c r="E45" s="44">
        <v>4607111039354</v>
      </c>
      <c r="F45" s="44"/>
      <c r="G45" s="45">
        <v>0.4</v>
      </c>
      <c r="H45" s="46">
        <v>16</v>
      </c>
      <c r="I45" s="45">
        <v>6.4</v>
      </c>
      <c r="J45" s="45">
        <v>6.7195999999999998</v>
      </c>
      <c r="K45" s="46">
        <v>84</v>
      </c>
      <c r="L45" s="46" t="s">
        <v>67</v>
      </c>
      <c r="M45" s="46" t="s">
        <v>68</v>
      </c>
      <c r="N45" s="47" t="s">
        <v>69</v>
      </c>
      <c r="O45" s="47"/>
      <c r="P45" s="46">
        <v>180</v>
      </c>
      <c r="Q45" s="1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R45" s="153"/>
      <c r="S45" s="153"/>
      <c r="T45" s="153"/>
      <c r="U45" s="154"/>
      <c r="V45" s="48" t="s">
        <v>6</v>
      </c>
      <c r="W45" s="48" t="s">
        <v>6</v>
      </c>
      <c r="X45" s="49" t="s">
        <v>70</v>
      </c>
      <c r="Y45" s="50">
        <v>0</v>
      </c>
      <c r="Z45" s="51">
        <f t="shared" si="0"/>
        <v>0</v>
      </c>
      <c r="AA45" s="52">
        <f t="shared" si="1"/>
        <v>0</v>
      </c>
      <c r="AB45" s="155" t="s">
        <v>6</v>
      </c>
      <c r="AC45" s="156" t="s">
        <v>6</v>
      </c>
      <c r="AD45" s="157" t="s">
        <v>105</v>
      </c>
      <c r="AH45" s="158"/>
      <c r="AK45" s="159" t="s">
        <v>72</v>
      </c>
      <c r="AL45" s="159">
        <v>1</v>
      </c>
      <c r="BC45" s="160" t="s">
        <v>1</v>
      </c>
      <c r="BN45" s="158">
        <v>0</v>
      </c>
      <c r="BO45" s="158">
        <v>0</v>
      </c>
      <c r="BP45" s="158">
        <v>0</v>
      </c>
      <c r="BQ45" s="158">
        <v>0</v>
      </c>
    </row>
    <row r="46" spans="1:69" ht="27" customHeight="1" x14ac:dyDescent="0.25">
      <c r="A46" s="44">
        <v>4607111039330</v>
      </c>
      <c r="B46" s="42" t="s">
        <v>108</v>
      </c>
      <c r="C46" s="42" t="s">
        <v>109</v>
      </c>
      <c r="D46" s="43">
        <v>4301071047</v>
      </c>
      <c r="E46" s="44">
        <v>4607111039330</v>
      </c>
      <c r="F46" s="44"/>
      <c r="G46" s="45">
        <v>0.7</v>
      </c>
      <c r="H46" s="46">
        <v>10</v>
      </c>
      <c r="I46" s="45">
        <v>7</v>
      </c>
      <c r="J46" s="45">
        <v>7.3</v>
      </c>
      <c r="K46" s="46">
        <v>84</v>
      </c>
      <c r="L46" s="46" t="s">
        <v>67</v>
      </c>
      <c r="M46" s="46" t="s">
        <v>68</v>
      </c>
      <c r="N46" s="47" t="s">
        <v>69</v>
      </c>
      <c r="O46" s="47"/>
      <c r="P46" s="46">
        <v>180</v>
      </c>
      <c r="Q46" s="15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R46" s="153"/>
      <c r="S46" s="153"/>
      <c r="T46" s="153"/>
      <c r="U46" s="154"/>
      <c r="V46" s="48" t="s">
        <v>6</v>
      </c>
      <c r="W46" s="48" t="s">
        <v>6</v>
      </c>
      <c r="X46" s="49" t="s">
        <v>70</v>
      </c>
      <c r="Y46" s="50">
        <v>0</v>
      </c>
      <c r="Z46" s="51">
        <f t="shared" si="0"/>
        <v>0</v>
      </c>
      <c r="AA46" s="52">
        <f t="shared" si="1"/>
        <v>0</v>
      </c>
      <c r="AB46" s="155" t="s">
        <v>6</v>
      </c>
      <c r="AC46" s="156" t="s">
        <v>6</v>
      </c>
      <c r="AD46" s="157" t="s">
        <v>105</v>
      </c>
      <c r="AH46" s="158"/>
      <c r="AK46" s="159" t="s">
        <v>72</v>
      </c>
      <c r="AL46" s="159">
        <v>1</v>
      </c>
      <c r="BC46" s="160" t="s">
        <v>1</v>
      </c>
      <c r="BN46" s="158">
        <v>0</v>
      </c>
      <c r="BO46" s="158">
        <v>0</v>
      </c>
      <c r="BP46" s="158">
        <v>0</v>
      </c>
      <c r="BQ46" s="158">
        <v>0</v>
      </c>
    </row>
    <row r="47" spans="1:69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55" t="s">
        <v>73</v>
      </c>
      <c r="R47" s="56"/>
      <c r="S47" s="56"/>
      <c r="T47" s="56"/>
      <c r="U47" s="56"/>
      <c r="V47" s="56"/>
      <c r="W47" s="57"/>
      <c r="X47" s="58" t="s">
        <v>70</v>
      </c>
      <c r="Y47" s="59">
        <f>IFERROR(SUM(Y41:Y46),"0")</f>
        <v>0</v>
      </c>
      <c r="Z47" s="59">
        <f>IFERROR(SUM(Z41:Z46),"0")</f>
        <v>0</v>
      </c>
      <c r="AA47" s="59">
        <f>IFERROR(IF(AA41="",0,AA41),"0")+IFERROR(IF(AA42="",0,AA42),"0")+IFERROR(IF(AA43="",0,AA43),"0")+IFERROR(IF(AA44="",0,AA44),"0")+IFERROR(IF(AA45="",0,AA45),"0")+IFERROR(IF(AA46="",0,AA46),"0")</f>
        <v>0</v>
      </c>
      <c r="AB47" s="60"/>
      <c r="AC47" s="60"/>
      <c r="AD47" s="60"/>
    </row>
    <row r="48" spans="1:69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/>
      <c r="Q48" s="55" t="s">
        <v>73</v>
      </c>
      <c r="R48" s="56"/>
      <c r="S48" s="56"/>
      <c r="T48" s="56"/>
      <c r="U48" s="56"/>
      <c r="V48" s="56"/>
      <c r="W48" s="57"/>
      <c r="X48" s="58" t="s">
        <v>74</v>
      </c>
      <c r="Y48" s="59">
        <f>IFERROR(SUMPRODUCT(Y41:Y46*I41:I46),"0")</f>
        <v>0</v>
      </c>
      <c r="Z48" s="59">
        <f>IFERROR(SUMPRODUCT(Z41:Z46*I41:I46),"0")</f>
        <v>0</v>
      </c>
      <c r="AA48" s="58"/>
      <c r="AB48" s="60"/>
      <c r="AC48" s="60"/>
      <c r="AD48" s="60"/>
    </row>
    <row r="49" spans="1:69" ht="16.5" customHeight="1" x14ac:dyDescent="0.25">
      <c r="A49" s="40"/>
      <c r="B49" s="40" t="s">
        <v>110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1:69" ht="14.25" customHeight="1" x14ac:dyDescent="0.25">
      <c r="A50" s="41"/>
      <c r="B50" s="41" t="s">
        <v>64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 spans="1:69" ht="16.5" customHeight="1" x14ac:dyDescent="0.25">
      <c r="A51" s="44">
        <v>4620207490822</v>
      </c>
      <c r="B51" s="42" t="s">
        <v>111</v>
      </c>
      <c r="C51" s="42" t="s">
        <v>112</v>
      </c>
      <c r="D51" s="43">
        <v>4301071073</v>
      </c>
      <c r="E51" s="44">
        <v>4620207490822</v>
      </c>
      <c r="F51" s="44"/>
      <c r="G51" s="45">
        <v>0.43</v>
      </c>
      <c r="H51" s="46">
        <v>8</v>
      </c>
      <c r="I51" s="45">
        <v>3.44</v>
      </c>
      <c r="J51" s="45">
        <v>3.64</v>
      </c>
      <c r="K51" s="46">
        <v>144</v>
      </c>
      <c r="L51" s="46" t="s">
        <v>67</v>
      </c>
      <c r="M51" s="46" t="s">
        <v>68</v>
      </c>
      <c r="N51" s="47" t="s">
        <v>69</v>
      </c>
      <c r="O51" s="47"/>
      <c r="P51" s="46">
        <v>365</v>
      </c>
      <c r="Q51" s="1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R51" s="153"/>
      <c r="S51" s="153"/>
      <c r="T51" s="153"/>
      <c r="U51" s="154"/>
      <c r="V51" s="48" t="s">
        <v>6</v>
      </c>
      <c r="W51" s="48" t="s">
        <v>6</v>
      </c>
      <c r="X51" s="49" t="s">
        <v>70</v>
      </c>
      <c r="Y51" s="50">
        <v>0</v>
      </c>
      <c r="Z51" s="51">
        <f>IFERROR(IF(Y51="","",Y51),"")</f>
        <v>0</v>
      </c>
      <c r="AA51" s="52">
        <f>IFERROR(IF(Y51="","",Y51*0.00866),"")</f>
        <v>0</v>
      </c>
      <c r="AB51" s="155" t="s">
        <v>6</v>
      </c>
      <c r="AC51" s="156" t="s">
        <v>6</v>
      </c>
      <c r="AD51" s="157" t="s">
        <v>113</v>
      </c>
      <c r="AH51" s="158"/>
      <c r="AK51" s="159" t="s">
        <v>72</v>
      </c>
      <c r="AL51" s="159">
        <v>1</v>
      </c>
      <c r="BC51" s="160" t="s">
        <v>1</v>
      </c>
      <c r="BN51" s="158">
        <v>0</v>
      </c>
      <c r="BO51" s="158">
        <v>0</v>
      </c>
      <c r="BP51" s="158">
        <v>0</v>
      </c>
      <c r="BQ51" s="158">
        <v>0</v>
      </c>
    </row>
    <row r="52" spans="1:69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4"/>
      <c r="Q52" s="55" t="s">
        <v>73</v>
      </c>
      <c r="R52" s="56"/>
      <c r="S52" s="56"/>
      <c r="T52" s="56"/>
      <c r="U52" s="56"/>
      <c r="V52" s="56"/>
      <c r="W52" s="57"/>
      <c r="X52" s="58" t="s">
        <v>70</v>
      </c>
      <c r="Y52" s="59">
        <f>IFERROR(SUM(Y51:Y51),"0")</f>
        <v>0</v>
      </c>
      <c r="Z52" s="59">
        <f>IFERROR(SUM(Z51:Z51),"0")</f>
        <v>0</v>
      </c>
      <c r="AA52" s="59">
        <f>IFERROR(IF(AA51="",0,AA51),"0")</f>
        <v>0</v>
      </c>
      <c r="AB52" s="60"/>
      <c r="AC52" s="60"/>
      <c r="AD52" s="60"/>
    </row>
    <row r="53" spans="1:69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4"/>
      <c r="Q53" s="55" t="s">
        <v>73</v>
      </c>
      <c r="R53" s="56"/>
      <c r="S53" s="56"/>
      <c r="T53" s="56"/>
      <c r="U53" s="56"/>
      <c r="V53" s="56"/>
      <c r="W53" s="57"/>
      <c r="X53" s="58" t="s">
        <v>74</v>
      </c>
      <c r="Y53" s="59">
        <f>IFERROR(SUMPRODUCT(Y51:Y51*I51:I51),"0")</f>
        <v>0</v>
      </c>
      <c r="Z53" s="59">
        <f>IFERROR(SUMPRODUCT(Z51:Z51*I51:I51),"0")</f>
        <v>0</v>
      </c>
      <c r="AA53" s="58"/>
      <c r="AB53" s="60"/>
      <c r="AC53" s="60"/>
      <c r="AD53" s="60"/>
    </row>
    <row r="54" spans="1:69" ht="14.25" customHeight="1" x14ac:dyDescent="0.25">
      <c r="A54" s="41"/>
      <c r="B54" s="41" t="s">
        <v>114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 spans="1:69" ht="16.5" customHeight="1" x14ac:dyDescent="0.25">
      <c r="A55" s="44">
        <v>4607111039743</v>
      </c>
      <c r="B55" s="42" t="s">
        <v>115</v>
      </c>
      <c r="C55" s="42" t="s">
        <v>116</v>
      </c>
      <c r="D55" s="43">
        <v>4301100087</v>
      </c>
      <c r="E55" s="44">
        <v>4607111039743</v>
      </c>
      <c r="F55" s="44"/>
      <c r="G55" s="45">
        <v>0.18</v>
      </c>
      <c r="H55" s="46">
        <v>6</v>
      </c>
      <c r="I55" s="45">
        <v>1.08</v>
      </c>
      <c r="J55" s="45">
        <v>2.34</v>
      </c>
      <c r="K55" s="46">
        <v>182</v>
      </c>
      <c r="L55" s="46" t="s">
        <v>80</v>
      </c>
      <c r="M55" s="46" t="s">
        <v>68</v>
      </c>
      <c r="N55" s="47" t="s">
        <v>69</v>
      </c>
      <c r="O55" s="47"/>
      <c r="P55" s="46">
        <v>365</v>
      </c>
      <c r="Q55" s="15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R55" s="153"/>
      <c r="S55" s="153"/>
      <c r="T55" s="153"/>
      <c r="U55" s="154"/>
      <c r="V55" s="48" t="s">
        <v>6</v>
      </c>
      <c r="W55" s="48" t="s">
        <v>6</v>
      </c>
      <c r="X55" s="49" t="s">
        <v>70</v>
      </c>
      <c r="Y55" s="50">
        <v>0</v>
      </c>
      <c r="Z55" s="51">
        <f>IFERROR(IF(Y55="","",Y55),"")</f>
        <v>0</v>
      </c>
      <c r="AA55" s="52">
        <f>IFERROR(IF(Y55="","",Y55*0.00941),"")</f>
        <v>0</v>
      </c>
      <c r="AB55" s="155" t="s">
        <v>6</v>
      </c>
      <c r="AC55" s="156" t="s">
        <v>6</v>
      </c>
      <c r="AD55" s="157" t="s">
        <v>117</v>
      </c>
      <c r="AH55" s="158"/>
      <c r="AK55" s="159" t="s">
        <v>72</v>
      </c>
      <c r="AL55" s="159">
        <v>1</v>
      </c>
      <c r="BC55" s="160" t="s">
        <v>82</v>
      </c>
      <c r="BN55" s="158">
        <v>0</v>
      </c>
      <c r="BO55" s="158">
        <v>0</v>
      </c>
      <c r="BP55" s="158">
        <v>0</v>
      </c>
      <c r="BQ55" s="158">
        <v>0</v>
      </c>
    </row>
    <row r="56" spans="1:69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4"/>
      <c r="Q56" s="55" t="s">
        <v>73</v>
      </c>
      <c r="R56" s="56"/>
      <c r="S56" s="56"/>
      <c r="T56" s="56"/>
      <c r="U56" s="56"/>
      <c r="V56" s="56"/>
      <c r="W56" s="57"/>
      <c r="X56" s="58" t="s">
        <v>70</v>
      </c>
      <c r="Y56" s="59">
        <f>IFERROR(SUM(Y55:Y55),"0")</f>
        <v>0</v>
      </c>
      <c r="Z56" s="59">
        <f>IFERROR(SUM(Z55:Z55),"0")</f>
        <v>0</v>
      </c>
      <c r="AA56" s="59">
        <f>IFERROR(IF(AA55="",0,AA55),"0")</f>
        <v>0</v>
      </c>
      <c r="AB56" s="60"/>
      <c r="AC56" s="60"/>
      <c r="AD56" s="60"/>
    </row>
    <row r="57" spans="1:69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4"/>
      <c r="Q57" s="55" t="s">
        <v>73</v>
      </c>
      <c r="R57" s="56"/>
      <c r="S57" s="56"/>
      <c r="T57" s="56"/>
      <c r="U57" s="56"/>
      <c r="V57" s="56"/>
      <c r="W57" s="57"/>
      <c r="X57" s="58" t="s">
        <v>74</v>
      </c>
      <c r="Y57" s="59">
        <f>IFERROR(SUMPRODUCT(Y55:Y55*I55:I55),"0")</f>
        <v>0</v>
      </c>
      <c r="Z57" s="59">
        <f>IFERROR(SUMPRODUCT(Z55:Z55*I55:I55),"0")</f>
        <v>0</v>
      </c>
      <c r="AA57" s="58"/>
      <c r="AB57" s="60"/>
      <c r="AC57" s="60"/>
      <c r="AD57" s="60"/>
    </row>
    <row r="58" spans="1:69" ht="14.25" customHeight="1" x14ac:dyDescent="0.25">
      <c r="A58" s="41"/>
      <c r="B58" s="41" t="s">
        <v>77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 spans="1:69" ht="16.5" customHeight="1" x14ac:dyDescent="0.25">
      <c r="A59" s="44">
        <v>4607111039712</v>
      </c>
      <c r="B59" s="42" t="s">
        <v>118</v>
      </c>
      <c r="C59" s="42" t="s">
        <v>119</v>
      </c>
      <c r="D59" s="43">
        <v>4301132194</v>
      </c>
      <c r="E59" s="44">
        <v>4607111039712</v>
      </c>
      <c r="F59" s="44"/>
      <c r="G59" s="45">
        <v>0.2</v>
      </c>
      <c r="H59" s="46">
        <v>6</v>
      </c>
      <c r="I59" s="45">
        <v>1.2</v>
      </c>
      <c r="J59" s="45">
        <v>1.56</v>
      </c>
      <c r="K59" s="46">
        <v>140</v>
      </c>
      <c r="L59" s="46" t="s">
        <v>80</v>
      </c>
      <c r="M59" s="46" t="s">
        <v>68</v>
      </c>
      <c r="N59" s="47" t="s">
        <v>69</v>
      </c>
      <c r="O59" s="47"/>
      <c r="P59" s="46">
        <v>365</v>
      </c>
      <c r="Q59" s="1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R59" s="153"/>
      <c r="S59" s="153"/>
      <c r="T59" s="153"/>
      <c r="U59" s="154"/>
      <c r="V59" s="48" t="s">
        <v>6</v>
      </c>
      <c r="W59" s="48" t="s">
        <v>6</v>
      </c>
      <c r="X59" s="49" t="s">
        <v>70</v>
      </c>
      <c r="Y59" s="50">
        <v>0</v>
      </c>
      <c r="Z59" s="51">
        <f>IFERROR(IF(Y59="","",Y59),"")</f>
        <v>0</v>
      </c>
      <c r="AA59" s="52">
        <f>IFERROR(IF(Y59="","",Y59*0.00941),"")</f>
        <v>0</v>
      </c>
      <c r="AB59" s="155" t="s">
        <v>6</v>
      </c>
      <c r="AC59" s="156" t="s">
        <v>6</v>
      </c>
      <c r="AD59" s="157" t="s">
        <v>120</v>
      </c>
      <c r="AH59" s="158"/>
      <c r="AK59" s="159" t="s">
        <v>72</v>
      </c>
      <c r="AL59" s="159">
        <v>1</v>
      </c>
      <c r="BC59" s="160" t="s">
        <v>82</v>
      </c>
      <c r="BN59" s="158">
        <v>0</v>
      </c>
      <c r="BO59" s="158">
        <v>0</v>
      </c>
      <c r="BP59" s="158">
        <v>0</v>
      </c>
      <c r="BQ59" s="158">
        <v>0</v>
      </c>
    </row>
    <row r="60" spans="1:69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4"/>
      <c r="Q60" s="55" t="s">
        <v>73</v>
      </c>
      <c r="R60" s="56"/>
      <c r="S60" s="56"/>
      <c r="T60" s="56"/>
      <c r="U60" s="56"/>
      <c r="V60" s="56"/>
      <c r="W60" s="57"/>
      <c r="X60" s="58" t="s">
        <v>70</v>
      </c>
      <c r="Y60" s="59">
        <f>IFERROR(SUM(Y59:Y59),"0")</f>
        <v>0</v>
      </c>
      <c r="Z60" s="59">
        <f>IFERROR(SUM(Z59:Z59),"0")</f>
        <v>0</v>
      </c>
      <c r="AA60" s="59">
        <f>IFERROR(IF(AA59="",0,AA59),"0")</f>
        <v>0</v>
      </c>
      <c r="AB60" s="60"/>
      <c r="AC60" s="60"/>
      <c r="AD60" s="60"/>
    </row>
    <row r="61" spans="1:69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4"/>
      <c r="Q61" s="55" t="s">
        <v>73</v>
      </c>
      <c r="R61" s="56"/>
      <c r="S61" s="56"/>
      <c r="T61" s="56"/>
      <c r="U61" s="56"/>
      <c r="V61" s="56"/>
      <c r="W61" s="57"/>
      <c r="X61" s="58" t="s">
        <v>74</v>
      </c>
      <c r="Y61" s="59">
        <f>IFERROR(SUMPRODUCT(Y59:Y59*I59:I59),"0")</f>
        <v>0</v>
      </c>
      <c r="Z61" s="59">
        <f>IFERROR(SUMPRODUCT(Z59:Z59*I59:I59),"0")</f>
        <v>0</v>
      </c>
      <c r="AA61" s="58"/>
      <c r="AB61" s="60"/>
      <c r="AC61" s="60"/>
      <c r="AD61" s="60"/>
    </row>
    <row r="62" spans="1:69" ht="14.25" customHeight="1" x14ac:dyDescent="0.25">
      <c r="A62" s="41"/>
      <c r="B62" s="41" t="s">
        <v>121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 spans="1:69" ht="16.5" customHeight="1" x14ac:dyDescent="0.25">
      <c r="A63" s="44">
        <v>4607111037008</v>
      </c>
      <c r="B63" s="42" t="s">
        <v>122</v>
      </c>
      <c r="C63" s="42" t="s">
        <v>123</v>
      </c>
      <c r="D63" s="43">
        <v>4301136018</v>
      </c>
      <c r="E63" s="44">
        <v>4607111037008</v>
      </c>
      <c r="F63" s="44"/>
      <c r="G63" s="45">
        <v>0.36</v>
      </c>
      <c r="H63" s="46">
        <v>4</v>
      </c>
      <c r="I63" s="45">
        <v>1.44</v>
      </c>
      <c r="J63" s="45">
        <v>1.74</v>
      </c>
      <c r="K63" s="46">
        <v>140</v>
      </c>
      <c r="L63" s="46" t="s">
        <v>80</v>
      </c>
      <c r="M63" s="46" t="s">
        <v>68</v>
      </c>
      <c r="N63" s="47" t="s">
        <v>69</v>
      </c>
      <c r="O63" s="47"/>
      <c r="P63" s="46">
        <v>365</v>
      </c>
      <c r="Q63" s="1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R63" s="153"/>
      <c r="S63" s="153"/>
      <c r="T63" s="153"/>
      <c r="U63" s="154"/>
      <c r="V63" s="48" t="s">
        <v>6</v>
      </c>
      <c r="W63" s="48" t="s">
        <v>6</v>
      </c>
      <c r="X63" s="49" t="s">
        <v>70</v>
      </c>
      <c r="Y63" s="50">
        <v>0</v>
      </c>
      <c r="Z63" s="51">
        <f>IFERROR(IF(Y63="","",Y63),"")</f>
        <v>0</v>
      </c>
      <c r="AA63" s="52">
        <f>IFERROR(IF(Y63="","",Y63*0.00941),"")</f>
        <v>0</v>
      </c>
      <c r="AB63" s="155" t="s">
        <v>6</v>
      </c>
      <c r="AC63" s="156" t="s">
        <v>6</v>
      </c>
      <c r="AD63" s="157" t="s">
        <v>124</v>
      </c>
      <c r="AH63" s="158"/>
      <c r="AK63" s="159" t="s">
        <v>72</v>
      </c>
      <c r="AL63" s="159">
        <v>1</v>
      </c>
      <c r="BC63" s="160" t="s">
        <v>82</v>
      </c>
      <c r="BN63" s="158">
        <v>0</v>
      </c>
      <c r="BO63" s="158">
        <v>0</v>
      </c>
      <c r="BP63" s="158">
        <v>0</v>
      </c>
      <c r="BQ63" s="158">
        <v>0</v>
      </c>
    </row>
    <row r="64" spans="1:69" ht="16.5" customHeight="1" x14ac:dyDescent="0.25">
      <c r="A64" s="44">
        <v>4607111037398</v>
      </c>
      <c r="B64" s="42" t="s">
        <v>125</v>
      </c>
      <c r="C64" s="42" t="s">
        <v>126</v>
      </c>
      <c r="D64" s="43">
        <v>4301136015</v>
      </c>
      <c r="E64" s="44">
        <v>4607111037398</v>
      </c>
      <c r="F64" s="44"/>
      <c r="G64" s="45">
        <v>0.09</v>
      </c>
      <c r="H64" s="46">
        <v>24</v>
      </c>
      <c r="I64" s="45">
        <v>2.16</v>
      </c>
      <c r="J64" s="45">
        <v>4.0199999999999996</v>
      </c>
      <c r="K64" s="46">
        <v>126</v>
      </c>
      <c r="L64" s="46" t="s">
        <v>80</v>
      </c>
      <c r="M64" s="46" t="s">
        <v>68</v>
      </c>
      <c r="N64" s="47" t="s">
        <v>69</v>
      </c>
      <c r="O64" s="47"/>
      <c r="P64" s="46">
        <v>365</v>
      </c>
      <c r="Q64" s="1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R64" s="153"/>
      <c r="S64" s="153"/>
      <c r="T64" s="153"/>
      <c r="U64" s="154"/>
      <c r="V64" s="48" t="s">
        <v>6</v>
      </c>
      <c r="W64" s="48" t="s">
        <v>6</v>
      </c>
      <c r="X64" s="49" t="s">
        <v>70</v>
      </c>
      <c r="Y64" s="50">
        <v>0</v>
      </c>
      <c r="Z64" s="51">
        <f>IFERROR(IF(Y64="","",Y64),"")</f>
        <v>0</v>
      </c>
      <c r="AA64" s="52">
        <f>IFERROR(IF(Y64="","",Y64*0.00936),"")</f>
        <v>0</v>
      </c>
      <c r="AB64" s="155" t="s">
        <v>6</v>
      </c>
      <c r="AC64" s="156" t="s">
        <v>6</v>
      </c>
      <c r="AD64" s="157" t="s">
        <v>124</v>
      </c>
      <c r="AH64" s="158"/>
      <c r="AK64" s="159" t="s">
        <v>72</v>
      </c>
      <c r="AL64" s="159">
        <v>1</v>
      </c>
      <c r="BC64" s="160" t="s">
        <v>82</v>
      </c>
      <c r="BN64" s="158">
        <v>0</v>
      </c>
      <c r="BO64" s="158">
        <v>0</v>
      </c>
      <c r="BP64" s="158">
        <v>0</v>
      </c>
      <c r="BQ64" s="158">
        <v>0</v>
      </c>
    </row>
    <row r="65" spans="1:69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4"/>
      <c r="Q65" s="55" t="s">
        <v>73</v>
      </c>
      <c r="R65" s="56"/>
      <c r="S65" s="56"/>
      <c r="T65" s="56"/>
      <c r="U65" s="56"/>
      <c r="V65" s="56"/>
      <c r="W65" s="57"/>
      <c r="X65" s="58" t="s">
        <v>70</v>
      </c>
      <c r="Y65" s="59">
        <f>IFERROR(SUM(Y63:Y64),"0")</f>
        <v>0</v>
      </c>
      <c r="Z65" s="59">
        <f>IFERROR(SUM(Z63:Z64),"0")</f>
        <v>0</v>
      </c>
      <c r="AA65" s="59">
        <f>IFERROR(IF(AA63="",0,AA63),"0")+IFERROR(IF(AA64="",0,AA64),"0")</f>
        <v>0</v>
      </c>
      <c r="AB65" s="60"/>
      <c r="AC65" s="60"/>
      <c r="AD65" s="60"/>
    </row>
    <row r="66" spans="1:69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4"/>
      <c r="Q66" s="55" t="s">
        <v>73</v>
      </c>
      <c r="R66" s="56"/>
      <c r="S66" s="56"/>
      <c r="T66" s="56"/>
      <c r="U66" s="56"/>
      <c r="V66" s="56"/>
      <c r="W66" s="57"/>
      <c r="X66" s="58" t="s">
        <v>74</v>
      </c>
      <c r="Y66" s="59">
        <f>IFERROR(SUMPRODUCT(Y63:Y64*I63:I64),"0")</f>
        <v>0</v>
      </c>
      <c r="Z66" s="59">
        <f>IFERROR(SUMPRODUCT(Z63:Z64*I63:I64),"0")</f>
        <v>0</v>
      </c>
      <c r="AA66" s="58"/>
      <c r="AB66" s="60"/>
      <c r="AC66" s="60"/>
      <c r="AD66" s="60"/>
    </row>
    <row r="67" spans="1:69" ht="14.25" customHeight="1" x14ac:dyDescent="0.25">
      <c r="A67" s="41"/>
      <c r="B67" s="41" t="s">
        <v>127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</row>
    <row r="68" spans="1:69" ht="16.5" customHeight="1" x14ac:dyDescent="0.25">
      <c r="A68" s="44">
        <v>4607111039705</v>
      </c>
      <c r="B68" s="42" t="s">
        <v>128</v>
      </c>
      <c r="C68" s="42" t="s">
        <v>129</v>
      </c>
      <c r="D68" s="43">
        <v>4301135664</v>
      </c>
      <c r="E68" s="44">
        <v>4607111039705</v>
      </c>
      <c r="F68" s="44"/>
      <c r="G68" s="45">
        <v>0.2</v>
      </c>
      <c r="H68" s="46">
        <v>6</v>
      </c>
      <c r="I68" s="45">
        <v>1.2</v>
      </c>
      <c r="J68" s="45">
        <v>1.56</v>
      </c>
      <c r="K68" s="46">
        <v>140</v>
      </c>
      <c r="L68" s="46" t="s">
        <v>80</v>
      </c>
      <c r="M68" s="46" t="s">
        <v>68</v>
      </c>
      <c r="N68" s="47" t="s">
        <v>69</v>
      </c>
      <c r="O68" s="47"/>
      <c r="P68" s="46">
        <v>365</v>
      </c>
      <c r="Q68" s="1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R68" s="153"/>
      <c r="S68" s="153"/>
      <c r="T68" s="153"/>
      <c r="U68" s="154"/>
      <c r="V68" s="48" t="s">
        <v>6</v>
      </c>
      <c r="W68" s="48" t="s">
        <v>6</v>
      </c>
      <c r="X68" s="49" t="s">
        <v>70</v>
      </c>
      <c r="Y68" s="50">
        <v>0</v>
      </c>
      <c r="Z68" s="51">
        <f>IFERROR(IF(Y68="","",Y68),"")</f>
        <v>0</v>
      </c>
      <c r="AA68" s="52">
        <f>IFERROR(IF(Y68="","",Y68*0.00941),"")</f>
        <v>0</v>
      </c>
      <c r="AB68" s="155" t="s">
        <v>6</v>
      </c>
      <c r="AC68" s="156" t="s">
        <v>6</v>
      </c>
      <c r="AD68" s="157" t="s">
        <v>124</v>
      </c>
      <c r="AH68" s="158"/>
      <c r="AK68" s="159" t="s">
        <v>72</v>
      </c>
      <c r="AL68" s="159">
        <v>1</v>
      </c>
      <c r="BC68" s="160" t="s">
        <v>82</v>
      </c>
      <c r="BN68" s="158">
        <v>0</v>
      </c>
      <c r="BO68" s="158">
        <v>0</v>
      </c>
      <c r="BP68" s="158">
        <v>0</v>
      </c>
      <c r="BQ68" s="158">
        <v>0</v>
      </c>
    </row>
    <row r="69" spans="1:69" ht="27" customHeight="1" x14ac:dyDescent="0.25">
      <c r="A69" s="44">
        <v>4607111039729</v>
      </c>
      <c r="B69" s="42" t="s">
        <v>130</v>
      </c>
      <c r="C69" s="42" t="s">
        <v>131</v>
      </c>
      <c r="D69" s="43">
        <v>4301135665</v>
      </c>
      <c r="E69" s="44">
        <v>4607111039729</v>
      </c>
      <c r="F69" s="44"/>
      <c r="G69" s="45">
        <v>0.2</v>
      </c>
      <c r="H69" s="46">
        <v>6</v>
      </c>
      <c r="I69" s="45">
        <v>1.2</v>
      </c>
      <c r="J69" s="45">
        <v>1.56</v>
      </c>
      <c r="K69" s="46">
        <v>140</v>
      </c>
      <c r="L69" s="46" t="s">
        <v>80</v>
      </c>
      <c r="M69" s="46" t="s">
        <v>68</v>
      </c>
      <c r="N69" s="47" t="s">
        <v>69</v>
      </c>
      <c r="O69" s="47"/>
      <c r="P69" s="46">
        <v>365</v>
      </c>
      <c r="Q69" s="1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R69" s="153"/>
      <c r="S69" s="153"/>
      <c r="T69" s="153"/>
      <c r="U69" s="154"/>
      <c r="V69" s="48" t="s">
        <v>6</v>
      </c>
      <c r="W69" s="48" t="s">
        <v>6</v>
      </c>
      <c r="X69" s="49" t="s">
        <v>70</v>
      </c>
      <c r="Y69" s="50">
        <v>0</v>
      </c>
      <c r="Z69" s="51">
        <f>IFERROR(IF(Y69="","",Y69),"")</f>
        <v>0</v>
      </c>
      <c r="AA69" s="52">
        <f>IFERROR(IF(Y69="","",Y69*0.00941),"")</f>
        <v>0</v>
      </c>
      <c r="AB69" s="155" t="s">
        <v>6</v>
      </c>
      <c r="AC69" s="156" t="s">
        <v>6</v>
      </c>
      <c r="AD69" s="157" t="s">
        <v>132</v>
      </c>
      <c r="AH69" s="158"/>
      <c r="AK69" s="159" t="s">
        <v>72</v>
      </c>
      <c r="AL69" s="159">
        <v>1</v>
      </c>
      <c r="BC69" s="160" t="s">
        <v>82</v>
      </c>
      <c r="BN69" s="158">
        <v>0</v>
      </c>
      <c r="BO69" s="158">
        <v>0</v>
      </c>
      <c r="BP69" s="158">
        <v>0</v>
      </c>
      <c r="BQ69" s="158">
        <v>0</v>
      </c>
    </row>
    <row r="70" spans="1:69" ht="27" customHeight="1" x14ac:dyDescent="0.25">
      <c r="A70" s="44">
        <v>4620207490228</v>
      </c>
      <c r="B70" s="42" t="s">
        <v>133</v>
      </c>
      <c r="C70" s="42" t="s">
        <v>134</v>
      </c>
      <c r="D70" s="43">
        <v>4301135702</v>
      </c>
      <c r="E70" s="44">
        <v>4620207490228</v>
      </c>
      <c r="F70" s="44"/>
      <c r="G70" s="45">
        <v>0.2</v>
      </c>
      <c r="H70" s="46">
        <v>6</v>
      </c>
      <c r="I70" s="45">
        <v>1.2</v>
      </c>
      <c r="J70" s="45">
        <v>1.56</v>
      </c>
      <c r="K70" s="46">
        <v>140</v>
      </c>
      <c r="L70" s="46" t="s">
        <v>80</v>
      </c>
      <c r="M70" s="46" t="s">
        <v>68</v>
      </c>
      <c r="N70" s="47" t="s">
        <v>69</v>
      </c>
      <c r="O70" s="47"/>
      <c r="P70" s="46">
        <v>365</v>
      </c>
      <c r="Q70" s="1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R70" s="153"/>
      <c r="S70" s="153"/>
      <c r="T70" s="153"/>
      <c r="U70" s="154"/>
      <c r="V70" s="48" t="s">
        <v>6</v>
      </c>
      <c r="W70" s="48" t="s">
        <v>6</v>
      </c>
      <c r="X70" s="49" t="s">
        <v>70</v>
      </c>
      <c r="Y70" s="50">
        <v>0</v>
      </c>
      <c r="Z70" s="51">
        <f>IFERROR(IF(Y70="","",Y70),"")</f>
        <v>0</v>
      </c>
      <c r="AA70" s="52">
        <f>IFERROR(IF(Y70="","",Y70*0.00941),"")</f>
        <v>0</v>
      </c>
      <c r="AB70" s="155" t="s">
        <v>6</v>
      </c>
      <c r="AC70" s="156" t="s">
        <v>6</v>
      </c>
      <c r="AD70" s="157" t="s">
        <v>132</v>
      </c>
      <c r="AH70" s="158"/>
      <c r="AK70" s="159" t="s">
        <v>72</v>
      </c>
      <c r="AL70" s="159">
        <v>1</v>
      </c>
      <c r="BC70" s="160" t="s">
        <v>82</v>
      </c>
      <c r="BN70" s="158">
        <v>0</v>
      </c>
      <c r="BO70" s="158">
        <v>0</v>
      </c>
      <c r="BP70" s="158">
        <v>0</v>
      </c>
      <c r="BQ70" s="158">
        <v>0</v>
      </c>
    </row>
    <row r="71" spans="1:69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4"/>
      <c r="Q71" s="55" t="s">
        <v>73</v>
      </c>
      <c r="R71" s="56"/>
      <c r="S71" s="56"/>
      <c r="T71" s="56"/>
      <c r="U71" s="56"/>
      <c r="V71" s="56"/>
      <c r="W71" s="57"/>
      <c r="X71" s="58" t="s">
        <v>70</v>
      </c>
      <c r="Y71" s="59">
        <f>IFERROR(SUM(Y68:Y70),"0")</f>
        <v>0</v>
      </c>
      <c r="Z71" s="59">
        <f>IFERROR(SUM(Z68:Z70),"0")</f>
        <v>0</v>
      </c>
      <c r="AA71" s="59">
        <f>IFERROR(IF(AA68="",0,AA68),"0")+IFERROR(IF(AA69="",0,AA69),"0")+IFERROR(IF(AA70="",0,AA70),"0")</f>
        <v>0</v>
      </c>
      <c r="AB71" s="60"/>
      <c r="AC71" s="60"/>
      <c r="AD71" s="60"/>
    </row>
    <row r="72" spans="1:69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4"/>
      <c r="Q72" s="55" t="s">
        <v>73</v>
      </c>
      <c r="R72" s="56"/>
      <c r="S72" s="56"/>
      <c r="T72" s="56"/>
      <c r="U72" s="56"/>
      <c r="V72" s="56"/>
      <c r="W72" s="57"/>
      <c r="X72" s="58" t="s">
        <v>74</v>
      </c>
      <c r="Y72" s="59">
        <f>IFERROR(SUMPRODUCT(Y68:Y70*I68:I70),"0")</f>
        <v>0</v>
      </c>
      <c r="Z72" s="59">
        <f>IFERROR(SUMPRODUCT(Z68:Z70*I68:I70),"0")</f>
        <v>0</v>
      </c>
      <c r="AA72" s="58"/>
      <c r="AB72" s="60"/>
      <c r="AC72" s="60"/>
      <c r="AD72" s="60"/>
    </row>
    <row r="73" spans="1:69" ht="16.5" customHeight="1" x14ac:dyDescent="0.25">
      <c r="A73" s="40"/>
      <c r="B73" s="40" t="s">
        <v>135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1:69" ht="14.25" customHeight="1" x14ac:dyDescent="0.25">
      <c r="A74" s="41"/>
      <c r="B74" s="41" t="s">
        <v>64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 spans="1:69" ht="27" customHeight="1" x14ac:dyDescent="0.25">
      <c r="A75" s="44">
        <v>4607111037411</v>
      </c>
      <c r="B75" s="42" t="s">
        <v>136</v>
      </c>
      <c r="C75" s="42" t="s">
        <v>137</v>
      </c>
      <c r="D75" s="43">
        <v>4301070977</v>
      </c>
      <c r="E75" s="44">
        <v>4607111037411</v>
      </c>
      <c r="F75" s="44"/>
      <c r="G75" s="45">
        <v>2.7</v>
      </c>
      <c r="H75" s="46">
        <v>1</v>
      </c>
      <c r="I75" s="45">
        <v>2.7</v>
      </c>
      <c r="J75" s="45">
        <v>2.8132000000000001</v>
      </c>
      <c r="K75" s="46">
        <v>234</v>
      </c>
      <c r="L75" s="46" t="s">
        <v>138</v>
      </c>
      <c r="M75" s="46" t="s">
        <v>68</v>
      </c>
      <c r="N75" s="47" t="s">
        <v>69</v>
      </c>
      <c r="O75" s="47"/>
      <c r="P75" s="46">
        <v>180</v>
      </c>
      <c r="Q75" s="1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R75" s="153"/>
      <c r="S75" s="153"/>
      <c r="T75" s="153"/>
      <c r="U75" s="154"/>
      <c r="V75" s="48" t="s">
        <v>6</v>
      </c>
      <c r="W75" s="48" t="s">
        <v>6</v>
      </c>
      <c r="X75" s="49" t="s">
        <v>70</v>
      </c>
      <c r="Y75" s="50">
        <v>0</v>
      </c>
      <c r="Z75" s="51">
        <f>IFERROR(IF(Y75="","",Y75),"")</f>
        <v>0</v>
      </c>
      <c r="AA75" s="52">
        <f>IFERROR(IF(Y75="","",Y75*0.00502),"")</f>
        <v>0</v>
      </c>
      <c r="AB75" s="155" t="s">
        <v>6</v>
      </c>
      <c r="AC75" s="156" t="s">
        <v>6</v>
      </c>
      <c r="AD75" s="157" t="s">
        <v>139</v>
      </c>
      <c r="AH75" s="158"/>
      <c r="AK75" s="159" t="s">
        <v>72</v>
      </c>
      <c r="AL75" s="159">
        <v>1</v>
      </c>
      <c r="BC75" s="160" t="s">
        <v>1</v>
      </c>
      <c r="BN75" s="158">
        <v>0</v>
      </c>
      <c r="BO75" s="158">
        <v>0</v>
      </c>
      <c r="BP75" s="158">
        <v>0</v>
      </c>
      <c r="BQ75" s="158">
        <v>0</v>
      </c>
    </row>
    <row r="76" spans="1:69" ht="27" customHeight="1" x14ac:dyDescent="0.25">
      <c r="A76" s="44">
        <v>4607111036728</v>
      </c>
      <c r="B76" s="42" t="s">
        <v>140</v>
      </c>
      <c r="C76" s="42" t="s">
        <v>141</v>
      </c>
      <c r="D76" s="43">
        <v>4301070981</v>
      </c>
      <c r="E76" s="44">
        <v>4607111036728</v>
      </c>
      <c r="F76" s="44"/>
      <c r="G76" s="45">
        <v>5</v>
      </c>
      <c r="H76" s="46">
        <v>1</v>
      </c>
      <c r="I76" s="45">
        <v>5</v>
      </c>
      <c r="J76" s="45">
        <v>5.2131999999999996</v>
      </c>
      <c r="K76" s="46">
        <v>144</v>
      </c>
      <c r="L76" s="46" t="s">
        <v>67</v>
      </c>
      <c r="M76" s="46" t="s">
        <v>68</v>
      </c>
      <c r="N76" s="47" t="s">
        <v>69</v>
      </c>
      <c r="O76" s="47"/>
      <c r="P76" s="46">
        <v>180</v>
      </c>
      <c r="Q76" s="1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R76" s="153"/>
      <c r="S76" s="153"/>
      <c r="T76" s="153"/>
      <c r="U76" s="154"/>
      <c r="V76" s="48" t="s">
        <v>6</v>
      </c>
      <c r="W76" s="48" t="s">
        <v>6</v>
      </c>
      <c r="X76" s="49" t="s">
        <v>70</v>
      </c>
      <c r="Y76" s="50">
        <v>0</v>
      </c>
      <c r="Z76" s="51">
        <f>IFERROR(IF(Y76="","",Y76),"")</f>
        <v>0</v>
      </c>
      <c r="AA76" s="52">
        <f>IFERROR(IF(Y76="","",Y76*0.00866),"")</f>
        <v>0</v>
      </c>
      <c r="AB76" s="155" t="s">
        <v>6</v>
      </c>
      <c r="AC76" s="156" t="s">
        <v>6</v>
      </c>
      <c r="AD76" s="157" t="s">
        <v>139</v>
      </c>
      <c r="AH76" s="158"/>
      <c r="AK76" s="159" t="s">
        <v>72</v>
      </c>
      <c r="AL76" s="159">
        <v>1</v>
      </c>
      <c r="BC76" s="160" t="s">
        <v>1</v>
      </c>
      <c r="BN76" s="158">
        <v>0</v>
      </c>
      <c r="BO76" s="158">
        <v>0</v>
      </c>
      <c r="BP76" s="158">
        <v>0</v>
      </c>
      <c r="BQ76" s="158">
        <v>0</v>
      </c>
    </row>
    <row r="77" spans="1:69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4"/>
      <c r="Q77" s="55" t="s">
        <v>73</v>
      </c>
      <c r="R77" s="56"/>
      <c r="S77" s="56"/>
      <c r="T77" s="56"/>
      <c r="U77" s="56"/>
      <c r="V77" s="56"/>
      <c r="W77" s="57"/>
      <c r="X77" s="58" t="s">
        <v>70</v>
      </c>
      <c r="Y77" s="59">
        <f>IFERROR(SUM(Y75:Y76),"0")</f>
        <v>0</v>
      </c>
      <c r="Z77" s="59">
        <f>IFERROR(SUM(Z75:Z76),"0")</f>
        <v>0</v>
      </c>
      <c r="AA77" s="59">
        <f>IFERROR(IF(AA75="",0,AA75),"0")+IFERROR(IF(AA76="",0,AA76),"0")</f>
        <v>0</v>
      </c>
      <c r="AB77" s="60"/>
      <c r="AC77" s="60"/>
      <c r="AD77" s="60"/>
    </row>
    <row r="78" spans="1:69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4"/>
      <c r="Q78" s="55" t="s">
        <v>73</v>
      </c>
      <c r="R78" s="56"/>
      <c r="S78" s="56"/>
      <c r="T78" s="56"/>
      <c r="U78" s="56"/>
      <c r="V78" s="56"/>
      <c r="W78" s="57"/>
      <c r="X78" s="58" t="s">
        <v>74</v>
      </c>
      <c r="Y78" s="59">
        <f>IFERROR(SUMPRODUCT(Y75:Y76*I75:I76),"0")</f>
        <v>0</v>
      </c>
      <c r="Z78" s="59">
        <f>IFERROR(SUMPRODUCT(Z75:Z76*I75:I76),"0")</f>
        <v>0</v>
      </c>
      <c r="AA78" s="58"/>
      <c r="AB78" s="60"/>
      <c r="AC78" s="60"/>
      <c r="AD78" s="60"/>
    </row>
    <row r="79" spans="1:69" ht="16.5" customHeight="1" x14ac:dyDescent="0.25">
      <c r="A79" s="40"/>
      <c r="B79" s="40" t="s">
        <v>142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1:69" ht="14.25" customHeight="1" x14ac:dyDescent="0.25">
      <c r="A80" s="41"/>
      <c r="B80" s="41" t="s">
        <v>127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</row>
    <row r="81" spans="1:69" ht="27" customHeight="1" x14ac:dyDescent="0.25">
      <c r="A81" s="44">
        <v>4607111033659</v>
      </c>
      <c r="B81" s="42" t="s">
        <v>143</v>
      </c>
      <c r="C81" s="42" t="s">
        <v>144</v>
      </c>
      <c r="D81" s="43">
        <v>4301135574</v>
      </c>
      <c r="E81" s="44">
        <v>4607111033659</v>
      </c>
      <c r="F81" s="44"/>
      <c r="G81" s="45">
        <v>0.3</v>
      </c>
      <c r="H81" s="46">
        <v>12</v>
      </c>
      <c r="I81" s="45">
        <v>3.6</v>
      </c>
      <c r="J81" s="45">
        <v>4.3036000000000003</v>
      </c>
      <c r="K81" s="46">
        <v>70</v>
      </c>
      <c r="L81" s="46" t="s">
        <v>80</v>
      </c>
      <c r="M81" s="46" t="s">
        <v>68</v>
      </c>
      <c r="N81" s="47" t="s">
        <v>69</v>
      </c>
      <c r="O81" s="47"/>
      <c r="P81" s="46">
        <v>180</v>
      </c>
      <c r="Q81" s="1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R81" s="153"/>
      <c r="S81" s="153"/>
      <c r="T81" s="153"/>
      <c r="U81" s="154"/>
      <c r="V81" s="48" t="s">
        <v>6</v>
      </c>
      <c r="W81" s="48" t="s">
        <v>6</v>
      </c>
      <c r="X81" s="49" t="s">
        <v>70</v>
      </c>
      <c r="Y81" s="50">
        <v>0</v>
      </c>
      <c r="Z81" s="51">
        <f>IFERROR(IF(Y81="","",Y81),"")</f>
        <v>0</v>
      </c>
      <c r="AA81" s="52">
        <f>IFERROR(IF(Y81="","",Y81*0.01788),"")</f>
        <v>0</v>
      </c>
      <c r="AB81" s="155" t="s">
        <v>6</v>
      </c>
      <c r="AC81" s="156" t="s">
        <v>6</v>
      </c>
      <c r="AD81" s="157" t="s">
        <v>145</v>
      </c>
      <c r="AH81" s="158"/>
      <c r="AK81" s="159" t="s">
        <v>72</v>
      </c>
      <c r="AL81" s="159">
        <v>1</v>
      </c>
      <c r="BC81" s="160" t="s">
        <v>82</v>
      </c>
      <c r="BN81" s="158">
        <v>0</v>
      </c>
      <c r="BO81" s="158">
        <v>0</v>
      </c>
      <c r="BP81" s="158">
        <v>0</v>
      </c>
      <c r="BQ81" s="158">
        <v>0</v>
      </c>
    </row>
    <row r="82" spans="1:69" ht="27" customHeight="1" x14ac:dyDescent="0.25">
      <c r="A82" s="44">
        <v>4607111033659</v>
      </c>
      <c r="B82" s="42" t="s">
        <v>146</v>
      </c>
      <c r="C82" s="42" t="s">
        <v>147</v>
      </c>
      <c r="D82" s="43">
        <v>4301135586</v>
      </c>
      <c r="E82" s="44">
        <v>4607111033659</v>
      </c>
      <c r="F82" s="44"/>
      <c r="G82" s="45">
        <v>0.3</v>
      </c>
      <c r="H82" s="46">
        <v>6</v>
      </c>
      <c r="I82" s="45">
        <v>1.8</v>
      </c>
      <c r="J82" s="45">
        <v>2.2218</v>
      </c>
      <c r="K82" s="46">
        <v>140</v>
      </c>
      <c r="L82" s="46" t="s">
        <v>80</v>
      </c>
      <c r="M82" s="46" t="s">
        <v>68</v>
      </c>
      <c r="N82" s="47" t="s">
        <v>69</v>
      </c>
      <c r="O82" s="47"/>
      <c r="P82" s="46">
        <v>180</v>
      </c>
      <c r="Q82" s="15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R82" s="153"/>
      <c r="S82" s="153"/>
      <c r="T82" s="153"/>
      <c r="U82" s="154"/>
      <c r="V82" s="48" t="s">
        <v>6</v>
      </c>
      <c r="W82" s="48" t="s">
        <v>6</v>
      </c>
      <c r="X82" s="49" t="s">
        <v>70</v>
      </c>
      <c r="Y82" s="50">
        <v>0</v>
      </c>
      <c r="Z82" s="51">
        <f>IFERROR(IF(Y82="","",Y82),"")</f>
        <v>0</v>
      </c>
      <c r="AA82" s="52">
        <f>IFERROR(IF(Y82="","",Y82*0.00941),"")</f>
        <v>0</v>
      </c>
      <c r="AB82" s="155" t="s">
        <v>6</v>
      </c>
      <c r="AC82" s="156" t="s">
        <v>6</v>
      </c>
      <c r="AD82" s="157" t="s">
        <v>145</v>
      </c>
      <c r="AH82" s="158"/>
      <c r="AK82" s="159" t="s">
        <v>72</v>
      </c>
      <c r="AL82" s="159">
        <v>1</v>
      </c>
      <c r="BC82" s="160" t="s">
        <v>82</v>
      </c>
      <c r="BN82" s="158">
        <v>0</v>
      </c>
      <c r="BO82" s="158">
        <v>0</v>
      </c>
      <c r="BP82" s="158">
        <v>0</v>
      </c>
      <c r="BQ82" s="158">
        <v>0</v>
      </c>
    </row>
    <row r="83" spans="1:69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4"/>
      <c r="Q83" s="55" t="s">
        <v>73</v>
      </c>
      <c r="R83" s="56"/>
      <c r="S83" s="56"/>
      <c r="T83" s="56"/>
      <c r="U83" s="56"/>
      <c r="V83" s="56"/>
      <c r="W83" s="57"/>
      <c r="X83" s="58" t="s">
        <v>70</v>
      </c>
      <c r="Y83" s="59">
        <f>IFERROR(SUM(Y81:Y82),"0")</f>
        <v>0</v>
      </c>
      <c r="Z83" s="59">
        <f>IFERROR(SUM(Z81:Z82),"0")</f>
        <v>0</v>
      </c>
      <c r="AA83" s="59">
        <f>IFERROR(IF(AA81="",0,AA81),"0")+IFERROR(IF(AA82="",0,AA82),"0")</f>
        <v>0</v>
      </c>
      <c r="AB83" s="60"/>
      <c r="AC83" s="60"/>
      <c r="AD83" s="60"/>
    </row>
    <row r="84" spans="1:69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4"/>
      <c r="Q84" s="55" t="s">
        <v>73</v>
      </c>
      <c r="R84" s="56"/>
      <c r="S84" s="56"/>
      <c r="T84" s="56"/>
      <c r="U84" s="56"/>
      <c r="V84" s="56"/>
      <c r="W84" s="57"/>
      <c r="X84" s="58" t="s">
        <v>74</v>
      </c>
      <c r="Y84" s="59">
        <f>IFERROR(SUMPRODUCT(Y81:Y82*I81:I82),"0")</f>
        <v>0</v>
      </c>
      <c r="Z84" s="59">
        <f>IFERROR(SUMPRODUCT(Z81:Z82*I81:I82),"0")</f>
        <v>0</v>
      </c>
      <c r="AA84" s="58"/>
      <c r="AB84" s="60"/>
      <c r="AC84" s="60"/>
      <c r="AD84" s="60"/>
    </row>
    <row r="85" spans="1:69" ht="16.5" customHeight="1" x14ac:dyDescent="0.25">
      <c r="A85" s="40"/>
      <c r="B85" s="40" t="s">
        <v>148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1:69" ht="14.25" customHeight="1" x14ac:dyDescent="0.25">
      <c r="A86" s="41"/>
      <c r="B86" s="41" t="s">
        <v>149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</row>
    <row r="87" spans="1:69" ht="27" customHeight="1" x14ac:dyDescent="0.25">
      <c r="A87" s="44">
        <v>4607111034120</v>
      </c>
      <c r="B87" s="42" t="s">
        <v>150</v>
      </c>
      <c r="C87" s="42" t="s">
        <v>151</v>
      </c>
      <c r="D87" s="43">
        <v>4301131047</v>
      </c>
      <c r="E87" s="44">
        <v>4607111034120</v>
      </c>
      <c r="F87" s="44"/>
      <c r="G87" s="45">
        <v>0.3</v>
      </c>
      <c r="H87" s="46">
        <v>12</v>
      </c>
      <c r="I87" s="45">
        <v>3.6</v>
      </c>
      <c r="J87" s="45">
        <v>4.3036000000000003</v>
      </c>
      <c r="K87" s="46">
        <v>70</v>
      </c>
      <c r="L87" s="46" t="s">
        <v>80</v>
      </c>
      <c r="M87" s="46" t="s">
        <v>68</v>
      </c>
      <c r="N87" s="47" t="s">
        <v>69</v>
      </c>
      <c r="O87" s="47"/>
      <c r="P87" s="46">
        <v>180</v>
      </c>
      <c r="Q87" s="1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R87" s="153"/>
      <c r="S87" s="153"/>
      <c r="T87" s="153"/>
      <c r="U87" s="154"/>
      <c r="V87" s="48" t="s">
        <v>6</v>
      </c>
      <c r="W87" s="48" t="s">
        <v>6</v>
      </c>
      <c r="X87" s="49" t="s">
        <v>70</v>
      </c>
      <c r="Y87" s="50">
        <v>0</v>
      </c>
      <c r="Z87" s="51">
        <f>IFERROR(IF(Y87="","",Y87),"")</f>
        <v>0</v>
      </c>
      <c r="AA87" s="52">
        <f>IFERROR(IF(Y87="","",Y87*0.01788),"")</f>
        <v>0</v>
      </c>
      <c r="AB87" s="155" t="s">
        <v>6</v>
      </c>
      <c r="AC87" s="156" t="s">
        <v>6</v>
      </c>
      <c r="AD87" s="157" t="s">
        <v>152</v>
      </c>
      <c r="AH87" s="158"/>
      <c r="AK87" s="159" t="s">
        <v>72</v>
      </c>
      <c r="AL87" s="159">
        <v>1</v>
      </c>
      <c r="BC87" s="160" t="s">
        <v>82</v>
      </c>
      <c r="BN87" s="158">
        <v>0</v>
      </c>
      <c r="BO87" s="158">
        <v>0</v>
      </c>
      <c r="BP87" s="158">
        <v>0</v>
      </c>
      <c r="BQ87" s="158">
        <v>0</v>
      </c>
    </row>
    <row r="88" spans="1:69" ht="27" customHeight="1" x14ac:dyDescent="0.25">
      <c r="A88" s="44">
        <v>4607111034137</v>
      </c>
      <c r="B88" s="42" t="s">
        <v>153</v>
      </c>
      <c r="C88" s="42" t="s">
        <v>154</v>
      </c>
      <c r="D88" s="43">
        <v>4301131046</v>
      </c>
      <c r="E88" s="44">
        <v>4607111034137</v>
      </c>
      <c r="F88" s="44"/>
      <c r="G88" s="45">
        <v>0.3</v>
      </c>
      <c r="H88" s="46">
        <v>12</v>
      </c>
      <c r="I88" s="45">
        <v>3.6</v>
      </c>
      <c r="J88" s="45">
        <v>4.3036000000000003</v>
      </c>
      <c r="K88" s="46">
        <v>70</v>
      </c>
      <c r="L88" s="46" t="s">
        <v>80</v>
      </c>
      <c r="M88" s="46" t="s">
        <v>68</v>
      </c>
      <c r="N88" s="47" t="s">
        <v>69</v>
      </c>
      <c r="O88" s="47"/>
      <c r="P88" s="46">
        <v>180</v>
      </c>
      <c r="Q88" s="1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R88" s="153"/>
      <c r="S88" s="153"/>
      <c r="T88" s="153"/>
      <c r="U88" s="154"/>
      <c r="V88" s="48" t="s">
        <v>6</v>
      </c>
      <c r="W88" s="48" t="s">
        <v>6</v>
      </c>
      <c r="X88" s="49" t="s">
        <v>70</v>
      </c>
      <c r="Y88" s="50">
        <v>0</v>
      </c>
      <c r="Z88" s="51">
        <f>IFERROR(IF(Y88="","",Y88),"")</f>
        <v>0</v>
      </c>
      <c r="AA88" s="52">
        <f>IFERROR(IF(Y88="","",Y88*0.01788),"")</f>
        <v>0</v>
      </c>
      <c r="AB88" s="155" t="s">
        <v>6</v>
      </c>
      <c r="AC88" s="156" t="s">
        <v>6</v>
      </c>
      <c r="AD88" s="157" t="s">
        <v>155</v>
      </c>
      <c r="AH88" s="158"/>
      <c r="AK88" s="159" t="s">
        <v>72</v>
      </c>
      <c r="AL88" s="159">
        <v>1</v>
      </c>
      <c r="BC88" s="160" t="s">
        <v>82</v>
      </c>
      <c r="BN88" s="158">
        <v>0</v>
      </c>
      <c r="BO88" s="158">
        <v>0</v>
      </c>
      <c r="BP88" s="158">
        <v>0</v>
      </c>
      <c r="BQ88" s="158">
        <v>0</v>
      </c>
    </row>
    <row r="89" spans="1:69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4"/>
      <c r="Q89" s="55" t="s">
        <v>73</v>
      </c>
      <c r="R89" s="56"/>
      <c r="S89" s="56"/>
      <c r="T89" s="56"/>
      <c r="U89" s="56"/>
      <c r="V89" s="56"/>
      <c r="W89" s="57"/>
      <c r="X89" s="58" t="s">
        <v>70</v>
      </c>
      <c r="Y89" s="59">
        <f>IFERROR(SUM(Y87:Y88),"0")</f>
        <v>0</v>
      </c>
      <c r="Z89" s="59">
        <f>IFERROR(SUM(Z87:Z88),"0")</f>
        <v>0</v>
      </c>
      <c r="AA89" s="59">
        <f>IFERROR(IF(AA87="",0,AA87),"0")+IFERROR(IF(AA88="",0,AA88),"0")</f>
        <v>0</v>
      </c>
      <c r="AB89" s="60"/>
      <c r="AC89" s="60"/>
      <c r="AD89" s="60"/>
    </row>
    <row r="90" spans="1:69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4"/>
      <c r="Q90" s="55" t="s">
        <v>73</v>
      </c>
      <c r="R90" s="56"/>
      <c r="S90" s="56"/>
      <c r="T90" s="56"/>
      <c r="U90" s="56"/>
      <c r="V90" s="56"/>
      <c r="W90" s="57"/>
      <c r="X90" s="58" t="s">
        <v>74</v>
      </c>
      <c r="Y90" s="59">
        <f>IFERROR(SUMPRODUCT(Y87:Y88*I87:I88),"0")</f>
        <v>0</v>
      </c>
      <c r="Z90" s="59">
        <f>IFERROR(SUMPRODUCT(Z87:Z88*I87:I88),"0")</f>
        <v>0</v>
      </c>
      <c r="AA90" s="58"/>
      <c r="AB90" s="60"/>
      <c r="AC90" s="60"/>
      <c r="AD90" s="60"/>
    </row>
    <row r="91" spans="1:69" ht="16.5" customHeight="1" x14ac:dyDescent="0.25">
      <c r="A91" s="40"/>
      <c r="B91" s="40" t="s">
        <v>156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1:69" ht="14.25" customHeight="1" x14ac:dyDescent="0.25">
      <c r="A92" s="41"/>
      <c r="B92" s="41" t="s">
        <v>127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</row>
    <row r="93" spans="1:69" ht="27" customHeight="1" x14ac:dyDescent="0.25">
      <c r="A93" s="44">
        <v>4620207491027</v>
      </c>
      <c r="B93" s="42" t="s">
        <v>157</v>
      </c>
      <c r="C93" s="42" t="s">
        <v>158</v>
      </c>
      <c r="D93" s="43">
        <v>4301135763</v>
      </c>
      <c r="E93" s="44">
        <v>4620207491027</v>
      </c>
      <c r="F93" s="44"/>
      <c r="G93" s="45">
        <v>0.24</v>
      </c>
      <c r="H93" s="46">
        <v>12</v>
      </c>
      <c r="I93" s="45">
        <v>2.88</v>
      </c>
      <c r="J93" s="45">
        <v>3.5836000000000001</v>
      </c>
      <c r="K93" s="46">
        <v>70</v>
      </c>
      <c r="L93" s="46" t="s">
        <v>80</v>
      </c>
      <c r="M93" s="46" t="s">
        <v>68</v>
      </c>
      <c r="N93" s="47" t="s">
        <v>69</v>
      </c>
      <c r="O93" s="47"/>
      <c r="P93" s="46">
        <v>180</v>
      </c>
      <c r="Q93" s="161" t="s">
        <v>159</v>
      </c>
      <c r="R93" s="153"/>
      <c r="S93" s="153"/>
      <c r="T93" s="153"/>
      <c r="U93" s="154"/>
      <c r="V93" s="48" t="s">
        <v>6</v>
      </c>
      <c r="W93" s="48" t="s">
        <v>6</v>
      </c>
      <c r="X93" s="49" t="s">
        <v>70</v>
      </c>
      <c r="Y93" s="50">
        <v>0</v>
      </c>
      <c r="Z93" s="51">
        <f>IFERROR(IF(Y93="","",Y93),"")</f>
        <v>0</v>
      </c>
      <c r="AA93" s="52">
        <f>IFERROR(IF(Y93="","",Y93*0.01788),"")</f>
        <v>0</v>
      </c>
      <c r="AB93" s="155" t="s">
        <v>6</v>
      </c>
      <c r="AC93" s="156" t="s">
        <v>6</v>
      </c>
      <c r="AD93" s="157" t="s">
        <v>145</v>
      </c>
      <c r="AH93" s="158"/>
      <c r="AK93" s="159" t="s">
        <v>72</v>
      </c>
      <c r="AL93" s="159">
        <v>1</v>
      </c>
      <c r="BC93" s="160" t="s">
        <v>82</v>
      </c>
      <c r="BN93" s="158">
        <v>0</v>
      </c>
      <c r="BO93" s="158">
        <v>0</v>
      </c>
      <c r="BP93" s="158">
        <v>0</v>
      </c>
      <c r="BQ93" s="158">
        <v>0</v>
      </c>
    </row>
    <row r="94" spans="1:69" ht="27" customHeight="1" x14ac:dyDescent="0.25">
      <c r="A94" s="44">
        <v>4620207491003</v>
      </c>
      <c r="B94" s="42" t="s">
        <v>160</v>
      </c>
      <c r="C94" s="42" t="s">
        <v>161</v>
      </c>
      <c r="D94" s="43">
        <v>4301135793</v>
      </c>
      <c r="E94" s="44">
        <v>4620207491003</v>
      </c>
      <c r="F94" s="44"/>
      <c r="G94" s="45">
        <v>0.24</v>
      </c>
      <c r="H94" s="46">
        <v>12</v>
      </c>
      <c r="I94" s="45">
        <v>2.88</v>
      </c>
      <c r="J94" s="45">
        <v>3.5836000000000001</v>
      </c>
      <c r="K94" s="46">
        <v>70</v>
      </c>
      <c r="L94" s="46" t="s">
        <v>80</v>
      </c>
      <c r="M94" s="46" t="s">
        <v>68</v>
      </c>
      <c r="N94" s="47" t="s">
        <v>69</v>
      </c>
      <c r="O94" s="47"/>
      <c r="P94" s="46">
        <v>180</v>
      </c>
      <c r="Q94" s="161" t="s">
        <v>162</v>
      </c>
      <c r="R94" s="153"/>
      <c r="S94" s="153"/>
      <c r="T94" s="153"/>
      <c r="U94" s="154"/>
      <c r="V94" s="48" t="s">
        <v>6</v>
      </c>
      <c r="W94" s="48" t="s">
        <v>6</v>
      </c>
      <c r="X94" s="49" t="s">
        <v>70</v>
      </c>
      <c r="Y94" s="50">
        <v>0</v>
      </c>
      <c r="Z94" s="51">
        <f>IFERROR(IF(Y94="","",Y94),"")</f>
        <v>0</v>
      </c>
      <c r="AA94" s="52">
        <f>IFERROR(IF(Y94="","",Y94*0.01788),"")</f>
        <v>0</v>
      </c>
      <c r="AB94" s="155" t="s">
        <v>6</v>
      </c>
      <c r="AC94" s="156" t="s">
        <v>6</v>
      </c>
      <c r="AD94" s="157" t="s">
        <v>145</v>
      </c>
      <c r="AH94" s="158"/>
      <c r="AK94" s="159" t="s">
        <v>72</v>
      </c>
      <c r="AL94" s="159">
        <v>1</v>
      </c>
      <c r="BC94" s="160" t="s">
        <v>82</v>
      </c>
      <c r="BN94" s="158">
        <v>0</v>
      </c>
      <c r="BO94" s="158">
        <v>0</v>
      </c>
      <c r="BP94" s="158">
        <v>0</v>
      </c>
      <c r="BQ94" s="158">
        <v>0</v>
      </c>
    </row>
    <row r="95" spans="1:69" ht="27" customHeight="1" x14ac:dyDescent="0.25">
      <c r="A95" s="44">
        <v>4620207491034</v>
      </c>
      <c r="B95" s="42" t="s">
        <v>163</v>
      </c>
      <c r="C95" s="42" t="s">
        <v>164</v>
      </c>
      <c r="D95" s="43">
        <v>4301135768</v>
      </c>
      <c r="E95" s="44">
        <v>4620207491034</v>
      </c>
      <c r="F95" s="44"/>
      <c r="G95" s="45">
        <v>0.24</v>
      </c>
      <c r="H95" s="46">
        <v>12</v>
      </c>
      <c r="I95" s="45">
        <v>2.88</v>
      </c>
      <c r="J95" s="45">
        <v>3.5836000000000001</v>
      </c>
      <c r="K95" s="46">
        <v>70</v>
      </c>
      <c r="L95" s="46" t="s">
        <v>80</v>
      </c>
      <c r="M95" s="46" t="s">
        <v>68</v>
      </c>
      <c r="N95" s="47" t="s">
        <v>69</v>
      </c>
      <c r="O95" s="47"/>
      <c r="P95" s="46">
        <v>180</v>
      </c>
      <c r="Q95" s="161" t="s">
        <v>165</v>
      </c>
      <c r="R95" s="153"/>
      <c r="S95" s="153"/>
      <c r="T95" s="153"/>
      <c r="U95" s="154"/>
      <c r="V95" s="48" t="s">
        <v>6</v>
      </c>
      <c r="W95" s="48" t="s">
        <v>6</v>
      </c>
      <c r="X95" s="49" t="s">
        <v>70</v>
      </c>
      <c r="Y95" s="50">
        <v>0</v>
      </c>
      <c r="Z95" s="51">
        <f>IFERROR(IF(Y95="","",Y95),"")</f>
        <v>0</v>
      </c>
      <c r="AA95" s="52">
        <f>IFERROR(IF(Y95="","",Y95*0.01788),"")</f>
        <v>0</v>
      </c>
      <c r="AB95" s="155" t="s">
        <v>6</v>
      </c>
      <c r="AC95" s="156" t="s">
        <v>6</v>
      </c>
      <c r="AD95" s="157" t="s">
        <v>166</v>
      </c>
      <c r="AH95" s="158"/>
      <c r="AK95" s="159" t="s">
        <v>72</v>
      </c>
      <c r="AL95" s="159">
        <v>1</v>
      </c>
      <c r="BC95" s="160" t="s">
        <v>82</v>
      </c>
      <c r="BN95" s="158">
        <v>0</v>
      </c>
      <c r="BO95" s="158">
        <v>0</v>
      </c>
      <c r="BP95" s="158">
        <v>0</v>
      </c>
      <c r="BQ95" s="158">
        <v>0</v>
      </c>
    </row>
    <row r="96" spans="1:69" ht="27" customHeight="1" x14ac:dyDescent="0.25">
      <c r="A96" s="44">
        <v>4620207491010</v>
      </c>
      <c r="B96" s="42" t="s">
        <v>167</v>
      </c>
      <c r="C96" s="42" t="s">
        <v>168</v>
      </c>
      <c r="D96" s="43">
        <v>4301135760</v>
      </c>
      <c r="E96" s="44">
        <v>4620207491010</v>
      </c>
      <c r="F96" s="44"/>
      <c r="G96" s="45">
        <v>0.24</v>
      </c>
      <c r="H96" s="46">
        <v>12</v>
      </c>
      <c r="I96" s="45">
        <v>2.88</v>
      </c>
      <c r="J96" s="45">
        <v>3.5836000000000001</v>
      </c>
      <c r="K96" s="46">
        <v>70</v>
      </c>
      <c r="L96" s="46" t="s">
        <v>80</v>
      </c>
      <c r="M96" s="46" t="s">
        <v>68</v>
      </c>
      <c r="N96" s="47" t="s">
        <v>69</v>
      </c>
      <c r="O96" s="47"/>
      <c r="P96" s="46">
        <v>180</v>
      </c>
      <c r="Q96" s="161" t="s">
        <v>169</v>
      </c>
      <c r="R96" s="153"/>
      <c r="S96" s="153"/>
      <c r="T96" s="153"/>
      <c r="U96" s="154"/>
      <c r="V96" s="48" t="s">
        <v>6</v>
      </c>
      <c r="W96" s="48" t="s">
        <v>6</v>
      </c>
      <c r="X96" s="49" t="s">
        <v>70</v>
      </c>
      <c r="Y96" s="50">
        <v>0</v>
      </c>
      <c r="Z96" s="51">
        <f>IFERROR(IF(Y96="","",Y96),"")</f>
        <v>0</v>
      </c>
      <c r="AA96" s="52">
        <f>IFERROR(IF(Y96="","",Y96*0.01788),"")</f>
        <v>0</v>
      </c>
      <c r="AB96" s="155" t="s">
        <v>6</v>
      </c>
      <c r="AC96" s="156" t="s">
        <v>6</v>
      </c>
      <c r="AD96" s="157" t="s">
        <v>145</v>
      </c>
      <c r="AH96" s="158"/>
      <c r="AK96" s="159" t="s">
        <v>72</v>
      </c>
      <c r="AL96" s="159">
        <v>1</v>
      </c>
      <c r="BC96" s="160" t="s">
        <v>82</v>
      </c>
      <c r="BN96" s="158">
        <v>0</v>
      </c>
      <c r="BO96" s="158">
        <v>0</v>
      </c>
      <c r="BP96" s="158">
        <v>0</v>
      </c>
      <c r="BQ96" s="158">
        <v>0</v>
      </c>
    </row>
    <row r="97" spans="1:69" ht="27" customHeight="1" x14ac:dyDescent="0.25">
      <c r="A97" s="44">
        <v>4607111035028</v>
      </c>
      <c r="B97" s="42" t="s">
        <v>170</v>
      </c>
      <c r="C97" s="42" t="s">
        <v>171</v>
      </c>
      <c r="D97" s="43">
        <v>4301135571</v>
      </c>
      <c r="E97" s="44">
        <v>4607111035028</v>
      </c>
      <c r="F97" s="44"/>
      <c r="G97" s="45">
        <v>0.48</v>
      </c>
      <c r="H97" s="46">
        <v>8</v>
      </c>
      <c r="I97" s="45">
        <v>3.84</v>
      </c>
      <c r="J97" s="45">
        <v>4.4488000000000003</v>
      </c>
      <c r="K97" s="46">
        <v>70</v>
      </c>
      <c r="L97" s="46" t="s">
        <v>80</v>
      </c>
      <c r="M97" s="46" t="s">
        <v>68</v>
      </c>
      <c r="N97" s="47" t="s">
        <v>69</v>
      </c>
      <c r="O97" s="47"/>
      <c r="P97" s="46">
        <v>180</v>
      </c>
      <c r="Q97" s="161" t="s">
        <v>172</v>
      </c>
      <c r="R97" s="153"/>
      <c r="S97" s="153"/>
      <c r="T97" s="153"/>
      <c r="U97" s="154"/>
      <c r="V97" s="48" t="s">
        <v>6</v>
      </c>
      <c r="W97" s="48" t="s">
        <v>6</v>
      </c>
      <c r="X97" s="49" t="s">
        <v>70</v>
      </c>
      <c r="Y97" s="50">
        <v>0</v>
      </c>
      <c r="Z97" s="51">
        <f>IFERROR(IF(Y97="","",Y97),"")</f>
        <v>0</v>
      </c>
      <c r="AA97" s="52">
        <f>IFERROR(IF(Y97="","",Y97*0.01788),"")</f>
        <v>0</v>
      </c>
      <c r="AB97" s="155" t="s">
        <v>6</v>
      </c>
      <c r="AC97" s="156" t="s">
        <v>6</v>
      </c>
      <c r="AD97" s="157" t="s">
        <v>145</v>
      </c>
      <c r="AH97" s="158"/>
      <c r="AK97" s="159" t="s">
        <v>72</v>
      </c>
      <c r="AL97" s="159">
        <v>1</v>
      </c>
      <c r="BC97" s="160" t="s">
        <v>82</v>
      </c>
      <c r="BN97" s="158">
        <v>0</v>
      </c>
      <c r="BO97" s="158">
        <v>0</v>
      </c>
      <c r="BP97" s="158">
        <v>0</v>
      </c>
      <c r="BQ97" s="158">
        <v>0</v>
      </c>
    </row>
    <row r="98" spans="1:69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4"/>
      <c r="Q98" s="55" t="s">
        <v>73</v>
      </c>
      <c r="R98" s="56"/>
      <c r="S98" s="56"/>
      <c r="T98" s="56"/>
      <c r="U98" s="56"/>
      <c r="V98" s="56"/>
      <c r="W98" s="57"/>
      <c r="X98" s="58" t="s">
        <v>70</v>
      </c>
      <c r="Y98" s="59">
        <f>IFERROR(SUM(Y93:Y97),"0")</f>
        <v>0</v>
      </c>
      <c r="Z98" s="59">
        <f>IFERROR(SUM(Z93:Z97),"0")</f>
        <v>0</v>
      </c>
      <c r="AA98" s="59">
        <f>IFERROR(IF(AA93="",0,AA93),"0")+IFERROR(IF(AA94="",0,AA94),"0")+IFERROR(IF(AA95="",0,AA95),"0")+IFERROR(IF(AA96="",0,AA96),"0")+IFERROR(IF(AA97="",0,AA97),"0")</f>
        <v>0</v>
      </c>
      <c r="AB98" s="60"/>
      <c r="AC98" s="60"/>
      <c r="AD98" s="60"/>
    </row>
    <row r="99" spans="1:69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4"/>
      <c r="Q99" s="55" t="s">
        <v>73</v>
      </c>
      <c r="R99" s="56"/>
      <c r="S99" s="56"/>
      <c r="T99" s="56"/>
      <c r="U99" s="56"/>
      <c r="V99" s="56"/>
      <c r="W99" s="57"/>
      <c r="X99" s="58" t="s">
        <v>74</v>
      </c>
      <c r="Y99" s="59">
        <f>IFERROR(SUMPRODUCT(Y93:Y97*I93:I97),"0")</f>
        <v>0</v>
      </c>
      <c r="Z99" s="59">
        <f>IFERROR(SUMPRODUCT(Z93:Z97*I93:I97),"0")</f>
        <v>0</v>
      </c>
      <c r="AA99" s="58"/>
      <c r="AB99" s="60"/>
      <c r="AC99" s="60"/>
      <c r="AD99" s="60"/>
    </row>
    <row r="100" spans="1:69" ht="16.5" customHeight="1" x14ac:dyDescent="0.25">
      <c r="A100" s="40"/>
      <c r="B100" s="40" t="s">
        <v>173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1:69" ht="14.25" customHeight="1" x14ac:dyDescent="0.25">
      <c r="A101" s="41"/>
      <c r="B101" s="41" t="s">
        <v>121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</row>
    <row r="102" spans="1:69" ht="27" customHeight="1" x14ac:dyDescent="0.25">
      <c r="A102" s="44">
        <v>4607025784012</v>
      </c>
      <c r="B102" s="42" t="s">
        <v>174</v>
      </c>
      <c r="C102" s="42" t="s">
        <v>175</v>
      </c>
      <c r="D102" s="43">
        <v>4301136070</v>
      </c>
      <c r="E102" s="44">
        <v>4607025784012</v>
      </c>
      <c r="F102" s="44"/>
      <c r="G102" s="45">
        <v>0.09</v>
      </c>
      <c r="H102" s="46">
        <v>24</v>
      </c>
      <c r="I102" s="45">
        <v>2.16</v>
      </c>
      <c r="J102" s="45">
        <v>2.4912000000000001</v>
      </c>
      <c r="K102" s="46">
        <v>126</v>
      </c>
      <c r="L102" s="46" t="s">
        <v>80</v>
      </c>
      <c r="M102" s="46" t="s">
        <v>68</v>
      </c>
      <c r="N102" s="47" t="s">
        <v>69</v>
      </c>
      <c r="O102" s="47"/>
      <c r="P102" s="46">
        <v>180</v>
      </c>
      <c r="Q102" s="1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R102" s="153"/>
      <c r="S102" s="153"/>
      <c r="T102" s="153"/>
      <c r="U102" s="154"/>
      <c r="V102" s="48" t="s">
        <v>6</v>
      </c>
      <c r="W102" s="48" t="s">
        <v>6</v>
      </c>
      <c r="X102" s="49" t="s">
        <v>70</v>
      </c>
      <c r="Y102" s="50">
        <v>0</v>
      </c>
      <c r="Z102" s="51">
        <f>IFERROR(IF(Y102="","",Y102),"")</f>
        <v>0</v>
      </c>
      <c r="AA102" s="52">
        <f>IFERROR(IF(Y102="","",Y102*0.00936),"")</f>
        <v>0</v>
      </c>
      <c r="AB102" s="155" t="s">
        <v>6</v>
      </c>
      <c r="AC102" s="156" t="s">
        <v>6</v>
      </c>
      <c r="AD102" s="157" t="s">
        <v>176</v>
      </c>
      <c r="AH102" s="158"/>
      <c r="AK102" s="159" t="s">
        <v>72</v>
      </c>
      <c r="AL102" s="159">
        <v>1</v>
      </c>
      <c r="BC102" s="160" t="s">
        <v>82</v>
      </c>
      <c r="BN102" s="158">
        <v>0</v>
      </c>
      <c r="BO102" s="158">
        <v>0</v>
      </c>
      <c r="BP102" s="158">
        <v>0</v>
      </c>
      <c r="BQ102" s="158">
        <v>0</v>
      </c>
    </row>
    <row r="103" spans="1:69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4"/>
      <c r="Q103" s="55" t="s">
        <v>73</v>
      </c>
      <c r="R103" s="56"/>
      <c r="S103" s="56"/>
      <c r="T103" s="56"/>
      <c r="U103" s="56"/>
      <c r="V103" s="56"/>
      <c r="W103" s="57"/>
      <c r="X103" s="58" t="s">
        <v>70</v>
      </c>
      <c r="Y103" s="59">
        <f>IFERROR(SUM(Y102:Y102),"0")</f>
        <v>0</v>
      </c>
      <c r="Z103" s="59">
        <f>IFERROR(SUM(Z102:Z102),"0")</f>
        <v>0</v>
      </c>
      <c r="AA103" s="59">
        <f>IFERROR(IF(AA102="",0,AA102),"0")</f>
        <v>0</v>
      </c>
      <c r="AB103" s="60"/>
      <c r="AC103" s="60"/>
      <c r="AD103" s="60"/>
    </row>
    <row r="104" spans="1:69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4"/>
      <c r="Q104" s="55" t="s">
        <v>73</v>
      </c>
      <c r="R104" s="56"/>
      <c r="S104" s="56"/>
      <c r="T104" s="56"/>
      <c r="U104" s="56"/>
      <c r="V104" s="56"/>
      <c r="W104" s="57"/>
      <c r="X104" s="58" t="s">
        <v>74</v>
      </c>
      <c r="Y104" s="59">
        <f>IFERROR(SUMPRODUCT(Y102:Y102*I102:I102),"0")</f>
        <v>0</v>
      </c>
      <c r="Z104" s="59">
        <f>IFERROR(SUMPRODUCT(Z102:Z102*I102:I102),"0")</f>
        <v>0</v>
      </c>
      <c r="AA104" s="58"/>
      <c r="AB104" s="60"/>
      <c r="AC104" s="60"/>
      <c r="AD104" s="60"/>
    </row>
    <row r="105" spans="1:69" ht="16.5" customHeight="1" x14ac:dyDescent="0.25">
      <c r="A105" s="40"/>
      <c r="B105" s="40" t="s">
        <v>177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1:69" ht="14.25" customHeight="1" x14ac:dyDescent="0.25">
      <c r="A106" s="41"/>
      <c r="B106" s="41" t="s">
        <v>64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</row>
    <row r="107" spans="1:69" ht="27" customHeight="1" x14ac:dyDescent="0.25">
      <c r="A107" s="44">
        <v>4620207491157</v>
      </c>
      <c r="B107" s="42" t="s">
        <v>178</v>
      </c>
      <c r="C107" s="42" t="s">
        <v>179</v>
      </c>
      <c r="D107" s="43">
        <v>4301071074</v>
      </c>
      <c r="E107" s="44">
        <v>4620207491157</v>
      </c>
      <c r="F107" s="44"/>
      <c r="G107" s="45">
        <v>0.7</v>
      </c>
      <c r="H107" s="46">
        <v>10</v>
      </c>
      <c r="I107" s="45">
        <v>7</v>
      </c>
      <c r="J107" s="45">
        <v>7.28</v>
      </c>
      <c r="K107" s="46">
        <v>84</v>
      </c>
      <c r="L107" s="46" t="s">
        <v>67</v>
      </c>
      <c r="M107" s="46" t="s">
        <v>68</v>
      </c>
      <c r="N107" s="47" t="s">
        <v>69</v>
      </c>
      <c r="O107" s="47"/>
      <c r="P107" s="46">
        <v>180</v>
      </c>
      <c r="Q107" s="1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R107" s="153"/>
      <c r="S107" s="153"/>
      <c r="T107" s="153"/>
      <c r="U107" s="154"/>
      <c r="V107" s="48" t="s">
        <v>6</v>
      </c>
      <c r="W107" s="48" t="s">
        <v>6</v>
      </c>
      <c r="X107" s="49" t="s">
        <v>70</v>
      </c>
      <c r="Y107" s="50">
        <v>0</v>
      </c>
      <c r="Z107" s="51">
        <f>IFERROR(IF(Y107="","",Y107),"")</f>
        <v>0</v>
      </c>
      <c r="AA107" s="52">
        <f>IFERROR(IF(Y107="","",Y107*0.0155),"")</f>
        <v>0</v>
      </c>
      <c r="AB107" s="155" t="s">
        <v>6</v>
      </c>
      <c r="AC107" s="156" t="s">
        <v>6</v>
      </c>
      <c r="AD107" s="157" t="s">
        <v>180</v>
      </c>
      <c r="AH107" s="158"/>
      <c r="AK107" s="159" t="s">
        <v>72</v>
      </c>
      <c r="AL107" s="159">
        <v>1</v>
      </c>
      <c r="BC107" s="160" t="s">
        <v>1</v>
      </c>
      <c r="BN107" s="158">
        <v>0</v>
      </c>
      <c r="BO107" s="158">
        <v>0</v>
      </c>
      <c r="BP107" s="158">
        <v>0</v>
      </c>
      <c r="BQ107" s="158">
        <v>0</v>
      </c>
    </row>
    <row r="108" spans="1:69" ht="27" customHeight="1" x14ac:dyDescent="0.25">
      <c r="A108" s="44">
        <v>4607111039262</v>
      </c>
      <c r="B108" s="42" t="s">
        <v>181</v>
      </c>
      <c r="C108" s="42" t="s">
        <v>182</v>
      </c>
      <c r="D108" s="43">
        <v>4301071051</v>
      </c>
      <c r="E108" s="44">
        <v>4607111039262</v>
      </c>
      <c r="F108" s="44"/>
      <c r="G108" s="45">
        <v>0.4</v>
      </c>
      <c r="H108" s="46">
        <v>16</v>
      </c>
      <c r="I108" s="45">
        <v>6.4</v>
      </c>
      <c r="J108" s="45">
        <v>6.7195999999999998</v>
      </c>
      <c r="K108" s="46">
        <v>84</v>
      </c>
      <c r="L108" s="46" t="s">
        <v>67</v>
      </c>
      <c r="M108" s="46" t="s">
        <v>68</v>
      </c>
      <c r="N108" s="47" t="s">
        <v>69</v>
      </c>
      <c r="O108" s="47"/>
      <c r="P108" s="46">
        <v>180</v>
      </c>
      <c r="Q108" s="1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R108" s="153"/>
      <c r="S108" s="153"/>
      <c r="T108" s="153"/>
      <c r="U108" s="154"/>
      <c r="V108" s="48" t="s">
        <v>6</v>
      </c>
      <c r="W108" s="48" t="s">
        <v>6</v>
      </c>
      <c r="X108" s="49" t="s">
        <v>70</v>
      </c>
      <c r="Y108" s="50">
        <v>0</v>
      </c>
      <c r="Z108" s="51">
        <f>IFERROR(IF(Y108="","",Y108),"")</f>
        <v>0</v>
      </c>
      <c r="AA108" s="52">
        <f>IFERROR(IF(Y108="","",Y108*0.0155),"")</f>
        <v>0</v>
      </c>
      <c r="AB108" s="155" t="s">
        <v>6</v>
      </c>
      <c r="AC108" s="156" t="s">
        <v>6</v>
      </c>
      <c r="AD108" s="157" t="s">
        <v>139</v>
      </c>
      <c r="AH108" s="158"/>
      <c r="AK108" s="159" t="s">
        <v>72</v>
      </c>
      <c r="AL108" s="159">
        <v>1</v>
      </c>
      <c r="BC108" s="160" t="s">
        <v>1</v>
      </c>
      <c r="BN108" s="158">
        <v>0</v>
      </c>
      <c r="BO108" s="158">
        <v>0</v>
      </c>
      <c r="BP108" s="158">
        <v>0</v>
      </c>
      <c r="BQ108" s="158">
        <v>0</v>
      </c>
    </row>
    <row r="109" spans="1:69" ht="27" customHeight="1" x14ac:dyDescent="0.25">
      <c r="A109" s="44">
        <v>4607111039248</v>
      </c>
      <c r="B109" s="42" t="s">
        <v>183</v>
      </c>
      <c r="C109" s="42" t="s">
        <v>184</v>
      </c>
      <c r="D109" s="43">
        <v>4301071038</v>
      </c>
      <c r="E109" s="44">
        <v>4607111039248</v>
      </c>
      <c r="F109" s="44"/>
      <c r="G109" s="45">
        <v>0.7</v>
      </c>
      <c r="H109" s="46">
        <v>10</v>
      </c>
      <c r="I109" s="45">
        <v>7</v>
      </c>
      <c r="J109" s="45">
        <v>7.3</v>
      </c>
      <c r="K109" s="46">
        <v>84</v>
      </c>
      <c r="L109" s="46" t="s">
        <v>67</v>
      </c>
      <c r="M109" s="46" t="s">
        <v>68</v>
      </c>
      <c r="N109" s="47" t="s">
        <v>69</v>
      </c>
      <c r="O109" s="47"/>
      <c r="P109" s="46">
        <v>180</v>
      </c>
      <c r="Q109" s="1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R109" s="153"/>
      <c r="S109" s="153"/>
      <c r="T109" s="153"/>
      <c r="U109" s="154"/>
      <c r="V109" s="48" t="s">
        <v>6</v>
      </c>
      <c r="W109" s="48" t="s">
        <v>6</v>
      </c>
      <c r="X109" s="49" t="s">
        <v>70</v>
      </c>
      <c r="Y109" s="50">
        <v>0</v>
      </c>
      <c r="Z109" s="51">
        <f>IFERROR(IF(Y109="","",Y109),"")</f>
        <v>0</v>
      </c>
      <c r="AA109" s="52">
        <f>IFERROR(IF(Y109="","",Y109*0.0155),"")</f>
        <v>0</v>
      </c>
      <c r="AB109" s="155" t="s">
        <v>6</v>
      </c>
      <c r="AC109" s="156" t="s">
        <v>6</v>
      </c>
      <c r="AD109" s="157" t="s">
        <v>139</v>
      </c>
      <c r="AH109" s="158"/>
      <c r="AK109" s="159" t="s">
        <v>72</v>
      </c>
      <c r="AL109" s="159">
        <v>1</v>
      </c>
      <c r="BC109" s="160" t="s">
        <v>1</v>
      </c>
      <c r="BN109" s="158">
        <v>0</v>
      </c>
      <c r="BO109" s="158">
        <v>0</v>
      </c>
      <c r="BP109" s="158">
        <v>0</v>
      </c>
      <c r="BQ109" s="158">
        <v>0</v>
      </c>
    </row>
    <row r="110" spans="1:69" ht="27" customHeight="1" x14ac:dyDescent="0.25">
      <c r="A110" s="44">
        <v>4607111039293</v>
      </c>
      <c r="B110" s="42" t="s">
        <v>185</v>
      </c>
      <c r="C110" s="42" t="s">
        <v>186</v>
      </c>
      <c r="D110" s="43">
        <v>4301071049</v>
      </c>
      <c r="E110" s="44">
        <v>4607111039293</v>
      </c>
      <c r="F110" s="44"/>
      <c r="G110" s="45">
        <v>0.4</v>
      </c>
      <c r="H110" s="46">
        <v>16</v>
      </c>
      <c r="I110" s="45">
        <v>6.4</v>
      </c>
      <c r="J110" s="45">
        <v>6.7195999999999998</v>
      </c>
      <c r="K110" s="46">
        <v>84</v>
      </c>
      <c r="L110" s="46" t="s">
        <v>67</v>
      </c>
      <c r="M110" s="46" t="s">
        <v>68</v>
      </c>
      <c r="N110" s="47" t="s">
        <v>69</v>
      </c>
      <c r="O110" s="47"/>
      <c r="P110" s="46">
        <v>180</v>
      </c>
      <c r="Q110" s="1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R110" s="153"/>
      <c r="S110" s="153"/>
      <c r="T110" s="153"/>
      <c r="U110" s="154"/>
      <c r="V110" s="48" t="s">
        <v>6</v>
      </c>
      <c r="W110" s="48" t="s">
        <v>6</v>
      </c>
      <c r="X110" s="49" t="s">
        <v>70</v>
      </c>
      <c r="Y110" s="50">
        <v>0</v>
      </c>
      <c r="Z110" s="51">
        <f>IFERROR(IF(Y110="","",Y110),"")</f>
        <v>0</v>
      </c>
      <c r="AA110" s="52">
        <f>IFERROR(IF(Y110="","",Y110*0.0155),"")</f>
        <v>0</v>
      </c>
      <c r="AB110" s="155" t="s">
        <v>6</v>
      </c>
      <c r="AC110" s="156" t="s">
        <v>6</v>
      </c>
      <c r="AD110" s="157" t="s">
        <v>139</v>
      </c>
      <c r="AH110" s="158"/>
      <c r="AK110" s="159" t="s">
        <v>72</v>
      </c>
      <c r="AL110" s="159">
        <v>1</v>
      </c>
      <c r="BC110" s="160" t="s">
        <v>1</v>
      </c>
      <c r="BN110" s="158">
        <v>0</v>
      </c>
      <c r="BO110" s="158">
        <v>0</v>
      </c>
      <c r="BP110" s="158">
        <v>0</v>
      </c>
      <c r="BQ110" s="158">
        <v>0</v>
      </c>
    </row>
    <row r="111" spans="1:69" ht="27" customHeight="1" x14ac:dyDescent="0.25">
      <c r="A111" s="44">
        <v>4607111039279</v>
      </c>
      <c r="B111" s="42" t="s">
        <v>187</v>
      </c>
      <c r="C111" s="42" t="s">
        <v>188</v>
      </c>
      <c r="D111" s="43">
        <v>4301071039</v>
      </c>
      <c r="E111" s="44">
        <v>4607111039279</v>
      </c>
      <c r="F111" s="44"/>
      <c r="G111" s="45">
        <v>0.7</v>
      </c>
      <c r="H111" s="46">
        <v>10</v>
      </c>
      <c r="I111" s="45">
        <v>7</v>
      </c>
      <c r="J111" s="45">
        <v>7.3</v>
      </c>
      <c r="K111" s="46">
        <v>84</v>
      </c>
      <c r="L111" s="46" t="s">
        <v>67</v>
      </c>
      <c r="M111" s="46" t="s">
        <v>68</v>
      </c>
      <c r="N111" s="47" t="s">
        <v>69</v>
      </c>
      <c r="O111" s="47"/>
      <c r="P111" s="46">
        <v>180</v>
      </c>
      <c r="Q111" s="1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R111" s="153"/>
      <c r="S111" s="153"/>
      <c r="T111" s="153"/>
      <c r="U111" s="154"/>
      <c r="V111" s="48" t="s">
        <v>6</v>
      </c>
      <c r="W111" s="48" t="s">
        <v>6</v>
      </c>
      <c r="X111" s="49" t="s">
        <v>70</v>
      </c>
      <c r="Y111" s="50">
        <v>0</v>
      </c>
      <c r="Z111" s="51">
        <f>IFERROR(IF(Y111="","",Y111),"")</f>
        <v>0</v>
      </c>
      <c r="AA111" s="52">
        <f>IFERROR(IF(Y111="","",Y111*0.0155),"")</f>
        <v>0</v>
      </c>
      <c r="AB111" s="155" t="s">
        <v>6</v>
      </c>
      <c r="AC111" s="156" t="s">
        <v>6</v>
      </c>
      <c r="AD111" s="157" t="s">
        <v>139</v>
      </c>
      <c r="AH111" s="158"/>
      <c r="AK111" s="159" t="s">
        <v>72</v>
      </c>
      <c r="AL111" s="159">
        <v>1</v>
      </c>
      <c r="BC111" s="160" t="s">
        <v>1</v>
      </c>
      <c r="BN111" s="158">
        <v>0</v>
      </c>
      <c r="BO111" s="158">
        <v>0</v>
      </c>
      <c r="BP111" s="158">
        <v>0</v>
      </c>
      <c r="BQ111" s="158">
        <v>0</v>
      </c>
    </row>
    <row r="112" spans="1:69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4"/>
      <c r="Q112" s="55" t="s">
        <v>73</v>
      </c>
      <c r="R112" s="56"/>
      <c r="S112" s="56"/>
      <c r="T112" s="56"/>
      <c r="U112" s="56"/>
      <c r="V112" s="56"/>
      <c r="W112" s="57"/>
      <c r="X112" s="58" t="s">
        <v>70</v>
      </c>
      <c r="Y112" s="59">
        <f>IFERROR(SUM(Y107:Y111),"0")</f>
        <v>0</v>
      </c>
      <c r="Z112" s="59">
        <f>IFERROR(SUM(Z107:Z111),"0")</f>
        <v>0</v>
      </c>
      <c r="AA112" s="59">
        <f>IFERROR(IF(AA107="",0,AA107),"0")+IFERROR(IF(AA108="",0,AA108),"0")+IFERROR(IF(AA109="",0,AA109),"0")+IFERROR(IF(AA110="",0,AA110),"0")+IFERROR(IF(AA111="",0,AA111),"0")</f>
        <v>0</v>
      </c>
      <c r="AB112" s="60"/>
      <c r="AC112" s="60"/>
      <c r="AD112" s="60"/>
    </row>
    <row r="113" spans="1:69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4"/>
      <c r="Q113" s="55" t="s">
        <v>73</v>
      </c>
      <c r="R113" s="56"/>
      <c r="S113" s="56"/>
      <c r="T113" s="56"/>
      <c r="U113" s="56"/>
      <c r="V113" s="56"/>
      <c r="W113" s="57"/>
      <c r="X113" s="58" t="s">
        <v>74</v>
      </c>
      <c r="Y113" s="59">
        <f>IFERROR(SUMPRODUCT(Y107:Y111*I107:I111),"0")</f>
        <v>0</v>
      </c>
      <c r="Z113" s="59">
        <f>IFERROR(SUMPRODUCT(Z107:Z111*I107:I111),"0")</f>
        <v>0</v>
      </c>
      <c r="AA113" s="58"/>
      <c r="AB113" s="60"/>
      <c r="AC113" s="60"/>
      <c r="AD113" s="60"/>
    </row>
    <row r="114" spans="1:69" ht="14.25" customHeight="1" x14ac:dyDescent="0.25">
      <c r="A114" s="41"/>
      <c r="B114" s="41" t="s">
        <v>127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</row>
    <row r="115" spans="1:69" ht="27" customHeight="1" x14ac:dyDescent="0.25">
      <c r="A115" s="44">
        <v>4620207490983</v>
      </c>
      <c r="B115" s="42" t="s">
        <v>189</v>
      </c>
      <c r="C115" s="42" t="s">
        <v>190</v>
      </c>
      <c r="D115" s="43">
        <v>4301135670</v>
      </c>
      <c r="E115" s="44">
        <v>4620207490983</v>
      </c>
      <c r="F115" s="44"/>
      <c r="G115" s="45">
        <v>0.22</v>
      </c>
      <c r="H115" s="46">
        <v>12</v>
      </c>
      <c r="I115" s="45">
        <v>2.64</v>
      </c>
      <c r="J115" s="45">
        <v>3.3435999999999999</v>
      </c>
      <c r="K115" s="46">
        <v>70</v>
      </c>
      <c r="L115" s="46" t="s">
        <v>80</v>
      </c>
      <c r="M115" s="46" t="s">
        <v>68</v>
      </c>
      <c r="N115" s="47" t="s">
        <v>69</v>
      </c>
      <c r="O115" s="47"/>
      <c r="P115" s="46">
        <v>180</v>
      </c>
      <c r="Q115" s="15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R115" s="153"/>
      <c r="S115" s="153"/>
      <c r="T115" s="153"/>
      <c r="U115" s="154"/>
      <c r="V115" s="48" t="s">
        <v>6</v>
      </c>
      <c r="W115" s="48" t="s">
        <v>6</v>
      </c>
      <c r="X115" s="49" t="s">
        <v>70</v>
      </c>
      <c r="Y115" s="50">
        <v>0</v>
      </c>
      <c r="Z115" s="51">
        <f>IFERROR(IF(Y115="","",Y115),"")</f>
        <v>0</v>
      </c>
      <c r="AA115" s="52">
        <f>IFERROR(IF(Y115="","",Y115*0.01788),"")</f>
        <v>0</v>
      </c>
      <c r="AB115" s="155" t="s">
        <v>6</v>
      </c>
      <c r="AC115" s="156" t="s">
        <v>6</v>
      </c>
      <c r="AD115" s="157" t="s">
        <v>191</v>
      </c>
      <c r="AH115" s="158"/>
      <c r="AK115" s="159" t="s">
        <v>72</v>
      </c>
      <c r="AL115" s="159">
        <v>1</v>
      </c>
      <c r="BC115" s="160" t="s">
        <v>82</v>
      </c>
      <c r="BN115" s="158">
        <v>0</v>
      </c>
      <c r="BO115" s="158">
        <v>0</v>
      </c>
      <c r="BP115" s="158">
        <v>0</v>
      </c>
      <c r="BQ115" s="158">
        <v>0</v>
      </c>
    </row>
    <row r="116" spans="1:69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4"/>
      <c r="Q116" s="55" t="s">
        <v>73</v>
      </c>
      <c r="R116" s="56"/>
      <c r="S116" s="56"/>
      <c r="T116" s="56"/>
      <c r="U116" s="56"/>
      <c r="V116" s="56"/>
      <c r="W116" s="57"/>
      <c r="X116" s="58" t="s">
        <v>70</v>
      </c>
      <c r="Y116" s="59">
        <f>IFERROR(SUM(Y115:Y115),"0")</f>
        <v>0</v>
      </c>
      <c r="Z116" s="59">
        <f>IFERROR(SUM(Z115:Z115),"0")</f>
        <v>0</v>
      </c>
      <c r="AA116" s="59">
        <f>IFERROR(IF(AA115="",0,AA115),"0")</f>
        <v>0</v>
      </c>
      <c r="AB116" s="60"/>
      <c r="AC116" s="60"/>
      <c r="AD116" s="60"/>
    </row>
    <row r="117" spans="1:69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4"/>
      <c r="Q117" s="55" t="s">
        <v>73</v>
      </c>
      <c r="R117" s="56"/>
      <c r="S117" s="56"/>
      <c r="T117" s="56"/>
      <c r="U117" s="56"/>
      <c r="V117" s="56"/>
      <c r="W117" s="57"/>
      <c r="X117" s="58" t="s">
        <v>74</v>
      </c>
      <c r="Y117" s="59">
        <f>IFERROR(SUMPRODUCT(Y115:Y115*I115:I115),"0")</f>
        <v>0</v>
      </c>
      <c r="Z117" s="59">
        <f>IFERROR(SUMPRODUCT(Z115:Z115*I115:I115),"0")</f>
        <v>0</v>
      </c>
      <c r="AA117" s="58"/>
      <c r="AB117" s="60"/>
      <c r="AC117" s="60"/>
      <c r="AD117" s="60"/>
    </row>
    <row r="118" spans="1:69" ht="16.5" customHeight="1" x14ac:dyDescent="0.25">
      <c r="A118" s="40"/>
      <c r="B118" s="40" t="s">
        <v>192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1:69" ht="14.25" customHeight="1" x14ac:dyDescent="0.25">
      <c r="A119" s="41"/>
      <c r="B119" s="41" t="s">
        <v>127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</row>
    <row r="120" spans="1:69" ht="27" customHeight="1" x14ac:dyDescent="0.25">
      <c r="A120" s="44">
        <v>4607111034014</v>
      </c>
      <c r="B120" s="42" t="s">
        <v>193</v>
      </c>
      <c r="C120" s="42" t="s">
        <v>194</v>
      </c>
      <c r="D120" s="43">
        <v>4301135555</v>
      </c>
      <c r="E120" s="44">
        <v>4607111034014</v>
      </c>
      <c r="F120" s="44"/>
      <c r="G120" s="45">
        <v>0.25</v>
      </c>
      <c r="H120" s="46">
        <v>12</v>
      </c>
      <c r="I120" s="45">
        <v>3</v>
      </c>
      <c r="J120" s="45">
        <v>3.7035999999999998</v>
      </c>
      <c r="K120" s="46">
        <v>70</v>
      </c>
      <c r="L120" s="46" t="s">
        <v>80</v>
      </c>
      <c r="M120" s="46" t="s">
        <v>68</v>
      </c>
      <c r="N120" s="47" t="s">
        <v>69</v>
      </c>
      <c r="O120" s="47"/>
      <c r="P120" s="46">
        <v>180</v>
      </c>
      <c r="Q120" s="1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R120" s="153"/>
      <c r="S120" s="153"/>
      <c r="T120" s="153"/>
      <c r="U120" s="154"/>
      <c r="V120" s="48" t="s">
        <v>6</v>
      </c>
      <c r="W120" s="48" t="s">
        <v>6</v>
      </c>
      <c r="X120" s="49" t="s">
        <v>70</v>
      </c>
      <c r="Y120" s="50">
        <v>0</v>
      </c>
      <c r="Z120" s="51">
        <f>IFERROR(IF(Y120="","",Y120),"")</f>
        <v>0</v>
      </c>
      <c r="AA120" s="52">
        <f>IFERROR(IF(Y120="","",Y120*0.01788),"")</f>
        <v>0</v>
      </c>
      <c r="AB120" s="155" t="s">
        <v>6</v>
      </c>
      <c r="AC120" s="156" t="s">
        <v>6</v>
      </c>
      <c r="AD120" s="157" t="s">
        <v>195</v>
      </c>
      <c r="AH120" s="158"/>
      <c r="AK120" s="159" t="s">
        <v>72</v>
      </c>
      <c r="AL120" s="159">
        <v>1</v>
      </c>
      <c r="BC120" s="160" t="s">
        <v>82</v>
      </c>
      <c r="BN120" s="158">
        <v>0</v>
      </c>
      <c r="BO120" s="158">
        <v>0</v>
      </c>
      <c r="BP120" s="158">
        <v>0</v>
      </c>
      <c r="BQ120" s="158">
        <v>0</v>
      </c>
    </row>
    <row r="121" spans="1:69" ht="27" customHeight="1" x14ac:dyDescent="0.25">
      <c r="A121" s="44">
        <v>4607111033994</v>
      </c>
      <c r="B121" s="42" t="s">
        <v>196</v>
      </c>
      <c r="C121" s="42" t="s">
        <v>197</v>
      </c>
      <c r="D121" s="43">
        <v>4301135532</v>
      </c>
      <c r="E121" s="44">
        <v>4607111033994</v>
      </c>
      <c r="F121" s="44"/>
      <c r="G121" s="45">
        <v>0.25</v>
      </c>
      <c r="H121" s="46">
        <v>12</v>
      </c>
      <c r="I121" s="45">
        <v>3</v>
      </c>
      <c r="J121" s="45">
        <v>3.7035999999999998</v>
      </c>
      <c r="K121" s="46">
        <v>70</v>
      </c>
      <c r="L121" s="46" t="s">
        <v>80</v>
      </c>
      <c r="M121" s="46" t="s">
        <v>68</v>
      </c>
      <c r="N121" s="47" t="s">
        <v>69</v>
      </c>
      <c r="O121" s="47"/>
      <c r="P121" s="46">
        <v>180</v>
      </c>
      <c r="Q121" s="1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R121" s="153"/>
      <c r="S121" s="153"/>
      <c r="T121" s="153"/>
      <c r="U121" s="154"/>
      <c r="V121" s="48" t="s">
        <v>6</v>
      </c>
      <c r="W121" s="48" t="s">
        <v>6</v>
      </c>
      <c r="X121" s="49" t="s">
        <v>70</v>
      </c>
      <c r="Y121" s="50">
        <v>0</v>
      </c>
      <c r="Z121" s="51">
        <f>IFERROR(IF(Y121="","",Y121),"")</f>
        <v>0</v>
      </c>
      <c r="AA121" s="52">
        <f>IFERROR(IF(Y121="","",Y121*0.01788),"")</f>
        <v>0</v>
      </c>
      <c r="AB121" s="155" t="s">
        <v>6</v>
      </c>
      <c r="AC121" s="156" t="s">
        <v>6</v>
      </c>
      <c r="AD121" s="157" t="s">
        <v>145</v>
      </c>
      <c r="AH121" s="158"/>
      <c r="AK121" s="159" t="s">
        <v>72</v>
      </c>
      <c r="AL121" s="159">
        <v>1</v>
      </c>
      <c r="BC121" s="160" t="s">
        <v>82</v>
      </c>
      <c r="BN121" s="158">
        <v>0</v>
      </c>
      <c r="BO121" s="158">
        <v>0</v>
      </c>
      <c r="BP121" s="158">
        <v>0</v>
      </c>
      <c r="BQ121" s="158">
        <v>0</v>
      </c>
    </row>
    <row r="122" spans="1:69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4"/>
      <c r="Q122" s="55" t="s">
        <v>73</v>
      </c>
      <c r="R122" s="56"/>
      <c r="S122" s="56"/>
      <c r="T122" s="56"/>
      <c r="U122" s="56"/>
      <c r="V122" s="56"/>
      <c r="W122" s="57"/>
      <c r="X122" s="58" t="s">
        <v>70</v>
      </c>
      <c r="Y122" s="59">
        <f>IFERROR(SUM(Y120:Y121),"0")</f>
        <v>0</v>
      </c>
      <c r="Z122" s="59">
        <f>IFERROR(SUM(Z120:Z121),"0")</f>
        <v>0</v>
      </c>
      <c r="AA122" s="59">
        <f>IFERROR(IF(AA120="",0,AA120),"0")+IFERROR(IF(AA121="",0,AA121),"0")</f>
        <v>0</v>
      </c>
      <c r="AB122" s="60"/>
      <c r="AC122" s="60"/>
      <c r="AD122" s="60"/>
    </row>
    <row r="123" spans="1:69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4"/>
      <c r="Q123" s="55" t="s">
        <v>73</v>
      </c>
      <c r="R123" s="56"/>
      <c r="S123" s="56"/>
      <c r="T123" s="56"/>
      <c r="U123" s="56"/>
      <c r="V123" s="56"/>
      <c r="W123" s="57"/>
      <c r="X123" s="58" t="s">
        <v>74</v>
      </c>
      <c r="Y123" s="59">
        <f>IFERROR(SUMPRODUCT(Y120:Y121*I120:I121),"0")</f>
        <v>0</v>
      </c>
      <c r="Z123" s="59">
        <f>IFERROR(SUMPRODUCT(Z120:Z121*I120:I121),"0")</f>
        <v>0</v>
      </c>
      <c r="AA123" s="58"/>
      <c r="AB123" s="60"/>
      <c r="AC123" s="60"/>
      <c r="AD123" s="60"/>
    </row>
    <row r="124" spans="1:69" ht="16.5" customHeight="1" x14ac:dyDescent="0.25">
      <c r="A124" s="40"/>
      <c r="B124" s="40" t="s">
        <v>198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1:69" ht="14.25" customHeight="1" x14ac:dyDescent="0.25">
      <c r="A125" s="41"/>
      <c r="B125" s="41" t="s">
        <v>127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</row>
    <row r="126" spans="1:69" ht="27" customHeight="1" x14ac:dyDescent="0.25">
      <c r="A126" s="44">
        <v>4607111039095</v>
      </c>
      <c r="B126" s="42" t="s">
        <v>199</v>
      </c>
      <c r="C126" s="42" t="s">
        <v>200</v>
      </c>
      <c r="D126" s="43">
        <v>4301135549</v>
      </c>
      <c r="E126" s="44">
        <v>4607111039095</v>
      </c>
      <c r="F126" s="44"/>
      <c r="G126" s="45">
        <v>0.25</v>
      </c>
      <c r="H126" s="46">
        <v>12</v>
      </c>
      <c r="I126" s="45">
        <v>3</v>
      </c>
      <c r="J126" s="45">
        <v>3.7480000000000002</v>
      </c>
      <c r="K126" s="46">
        <v>70</v>
      </c>
      <c r="L126" s="46" t="s">
        <v>80</v>
      </c>
      <c r="M126" s="46" t="s">
        <v>68</v>
      </c>
      <c r="N126" s="47" t="s">
        <v>69</v>
      </c>
      <c r="O126" s="47"/>
      <c r="P126" s="46">
        <v>180</v>
      </c>
      <c r="Q126" s="1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R126" s="153"/>
      <c r="S126" s="153"/>
      <c r="T126" s="153"/>
      <c r="U126" s="154"/>
      <c r="V126" s="48" t="s">
        <v>6</v>
      </c>
      <c r="W126" s="48" t="s">
        <v>6</v>
      </c>
      <c r="X126" s="49" t="s">
        <v>70</v>
      </c>
      <c r="Y126" s="50">
        <v>0</v>
      </c>
      <c r="Z126" s="51">
        <f>IFERROR(IF(Y126="","",Y126),"")</f>
        <v>0</v>
      </c>
      <c r="AA126" s="52">
        <f>IFERROR(IF(Y126="","",Y126*0.01788),"")</f>
        <v>0</v>
      </c>
      <c r="AB126" s="155" t="s">
        <v>6</v>
      </c>
      <c r="AC126" s="156" t="s">
        <v>6</v>
      </c>
      <c r="AD126" s="157" t="s">
        <v>201</v>
      </c>
      <c r="AH126" s="158"/>
      <c r="AK126" s="159" t="s">
        <v>72</v>
      </c>
      <c r="AL126" s="159">
        <v>1</v>
      </c>
      <c r="BC126" s="160" t="s">
        <v>82</v>
      </c>
      <c r="BN126" s="158">
        <v>0</v>
      </c>
      <c r="BO126" s="158">
        <v>0</v>
      </c>
      <c r="BP126" s="158">
        <v>0</v>
      </c>
      <c r="BQ126" s="158">
        <v>0</v>
      </c>
    </row>
    <row r="127" spans="1:69" ht="16.5" customHeight="1" x14ac:dyDescent="0.25">
      <c r="A127" s="44">
        <v>4607111034199</v>
      </c>
      <c r="B127" s="42" t="s">
        <v>202</v>
      </c>
      <c r="C127" s="42" t="s">
        <v>203</v>
      </c>
      <c r="D127" s="43">
        <v>4301135550</v>
      </c>
      <c r="E127" s="44">
        <v>4607111034199</v>
      </c>
      <c r="F127" s="44"/>
      <c r="G127" s="45">
        <v>0.25</v>
      </c>
      <c r="H127" s="46">
        <v>12</v>
      </c>
      <c r="I127" s="45">
        <v>3</v>
      </c>
      <c r="J127" s="45">
        <v>3.7035999999999998</v>
      </c>
      <c r="K127" s="46">
        <v>70</v>
      </c>
      <c r="L127" s="46" t="s">
        <v>80</v>
      </c>
      <c r="M127" s="46" t="s">
        <v>68</v>
      </c>
      <c r="N127" s="47" t="s">
        <v>69</v>
      </c>
      <c r="O127" s="47"/>
      <c r="P127" s="46">
        <v>180</v>
      </c>
      <c r="Q127" s="1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R127" s="153"/>
      <c r="S127" s="153"/>
      <c r="T127" s="153"/>
      <c r="U127" s="154"/>
      <c r="V127" s="48" t="s">
        <v>6</v>
      </c>
      <c r="W127" s="48" t="s">
        <v>6</v>
      </c>
      <c r="X127" s="49" t="s">
        <v>70</v>
      </c>
      <c r="Y127" s="50">
        <v>0</v>
      </c>
      <c r="Z127" s="51">
        <f>IFERROR(IF(Y127="","",Y127),"")</f>
        <v>0</v>
      </c>
      <c r="AA127" s="52">
        <f>IFERROR(IF(Y127="","",Y127*0.01788),"")</f>
        <v>0</v>
      </c>
      <c r="AB127" s="155" t="s">
        <v>6</v>
      </c>
      <c r="AC127" s="156" t="s">
        <v>6</v>
      </c>
      <c r="AD127" s="157" t="s">
        <v>204</v>
      </c>
      <c r="AH127" s="158"/>
      <c r="AK127" s="159" t="s">
        <v>72</v>
      </c>
      <c r="AL127" s="159">
        <v>1</v>
      </c>
      <c r="BC127" s="160" t="s">
        <v>82</v>
      </c>
      <c r="BN127" s="158">
        <v>0</v>
      </c>
      <c r="BO127" s="158">
        <v>0</v>
      </c>
      <c r="BP127" s="158">
        <v>0</v>
      </c>
      <c r="BQ127" s="158">
        <v>0</v>
      </c>
    </row>
    <row r="128" spans="1:69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4"/>
      <c r="Q128" s="55" t="s">
        <v>73</v>
      </c>
      <c r="R128" s="56"/>
      <c r="S128" s="56"/>
      <c r="T128" s="56"/>
      <c r="U128" s="56"/>
      <c r="V128" s="56"/>
      <c r="W128" s="57"/>
      <c r="X128" s="58" t="s">
        <v>70</v>
      </c>
      <c r="Y128" s="59">
        <f>IFERROR(SUM(Y126:Y127),"0")</f>
        <v>0</v>
      </c>
      <c r="Z128" s="59">
        <f>IFERROR(SUM(Z126:Z127),"0")</f>
        <v>0</v>
      </c>
      <c r="AA128" s="59">
        <f>IFERROR(IF(AA126="",0,AA126),"0")+IFERROR(IF(AA127="",0,AA127),"0")</f>
        <v>0</v>
      </c>
      <c r="AB128" s="60"/>
      <c r="AC128" s="60"/>
      <c r="AD128" s="60"/>
    </row>
    <row r="129" spans="1:69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4"/>
      <c r="Q129" s="55" t="s">
        <v>73</v>
      </c>
      <c r="R129" s="56"/>
      <c r="S129" s="56"/>
      <c r="T129" s="56"/>
      <c r="U129" s="56"/>
      <c r="V129" s="56"/>
      <c r="W129" s="57"/>
      <c r="X129" s="58" t="s">
        <v>74</v>
      </c>
      <c r="Y129" s="59">
        <f>IFERROR(SUMPRODUCT(Y126:Y127*I126:I127),"0")</f>
        <v>0</v>
      </c>
      <c r="Z129" s="59">
        <f>IFERROR(SUMPRODUCT(Z126:Z127*I126:I127),"0")</f>
        <v>0</v>
      </c>
      <c r="AA129" s="58"/>
      <c r="AB129" s="60"/>
      <c r="AC129" s="60"/>
      <c r="AD129" s="60"/>
    </row>
    <row r="130" spans="1:69" ht="16.5" customHeight="1" x14ac:dyDescent="0.25">
      <c r="A130" s="40"/>
      <c r="B130" s="40" t="s">
        <v>205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1:69" ht="14.25" customHeight="1" x14ac:dyDescent="0.25">
      <c r="A131" s="41"/>
      <c r="B131" s="41" t="s">
        <v>127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</row>
    <row r="132" spans="1:69" ht="27" customHeight="1" x14ac:dyDescent="0.25">
      <c r="A132" s="44">
        <v>4620207490914</v>
      </c>
      <c r="B132" s="42" t="s">
        <v>206</v>
      </c>
      <c r="C132" s="42" t="s">
        <v>207</v>
      </c>
      <c r="D132" s="43">
        <v>4301135753</v>
      </c>
      <c r="E132" s="44">
        <v>4620207490914</v>
      </c>
      <c r="F132" s="44"/>
      <c r="G132" s="45">
        <v>0.2</v>
      </c>
      <c r="H132" s="46">
        <v>12</v>
      </c>
      <c r="I132" s="45">
        <v>2.4</v>
      </c>
      <c r="J132" s="45">
        <v>2.68</v>
      </c>
      <c r="K132" s="46">
        <v>70</v>
      </c>
      <c r="L132" s="46" t="s">
        <v>80</v>
      </c>
      <c r="M132" s="46" t="s">
        <v>68</v>
      </c>
      <c r="N132" s="47" t="s">
        <v>69</v>
      </c>
      <c r="O132" s="47"/>
      <c r="P132" s="46">
        <v>180</v>
      </c>
      <c r="Q132" s="161" t="s">
        <v>208</v>
      </c>
      <c r="R132" s="153"/>
      <c r="S132" s="153"/>
      <c r="T132" s="153"/>
      <c r="U132" s="154"/>
      <c r="V132" s="48" t="s">
        <v>6</v>
      </c>
      <c r="W132" s="48" t="s">
        <v>6</v>
      </c>
      <c r="X132" s="49" t="s">
        <v>70</v>
      </c>
      <c r="Y132" s="50">
        <v>0</v>
      </c>
      <c r="Z132" s="51">
        <f>IFERROR(IF(Y132="","",Y132),"")</f>
        <v>0</v>
      </c>
      <c r="AA132" s="52">
        <f>IFERROR(IF(Y132="","",Y132*0.01788),"")</f>
        <v>0</v>
      </c>
      <c r="AB132" s="155" t="s">
        <v>6</v>
      </c>
      <c r="AC132" s="156" t="s">
        <v>6</v>
      </c>
      <c r="AD132" s="157" t="s">
        <v>195</v>
      </c>
      <c r="AH132" s="158"/>
      <c r="AK132" s="159" t="s">
        <v>72</v>
      </c>
      <c r="AL132" s="159">
        <v>1</v>
      </c>
      <c r="BC132" s="160" t="s">
        <v>82</v>
      </c>
      <c r="BN132" s="158">
        <v>0</v>
      </c>
      <c r="BO132" s="158">
        <v>0</v>
      </c>
      <c r="BP132" s="158">
        <v>0</v>
      </c>
      <c r="BQ132" s="158">
        <v>0</v>
      </c>
    </row>
    <row r="133" spans="1:69" ht="27" customHeight="1" x14ac:dyDescent="0.25">
      <c r="A133" s="44">
        <v>4620207490853</v>
      </c>
      <c r="B133" s="42" t="s">
        <v>209</v>
      </c>
      <c r="C133" s="42" t="s">
        <v>210</v>
      </c>
      <c r="D133" s="43">
        <v>4301135778</v>
      </c>
      <c r="E133" s="44">
        <v>4620207490853</v>
      </c>
      <c r="F133" s="44"/>
      <c r="G133" s="45">
        <v>0.2</v>
      </c>
      <c r="H133" s="46">
        <v>12</v>
      </c>
      <c r="I133" s="45">
        <v>2.4</v>
      </c>
      <c r="J133" s="45">
        <v>2.68</v>
      </c>
      <c r="K133" s="46">
        <v>70</v>
      </c>
      <c r="L133" s="46" t="s">
        <v>80</v>
      </c>
      <c r="M133" s="46" t="s">
        <v>68</v>
      </c>
      <c r="N133" s="47" t="s">
        <v>69</v>
      </c>
      <c r="O133" s="47"/>
      <c r="P133" s="46">
        <v>180</v>
      </c>
      <c r="Q133" s="161" t="s">
        <v>211</v>
      </c>
      <c r="R133" s="153"/>
      <c r="S133" s="153"/>
      <c r="T133" s="153"/>
      <c r="U133" s="154"/>
      <c r="V133" s="48" t="s">
        <v>6</v>
      </c>
      <c r="W133" s="48" t="s">
        <v>6</v>
      </c>
      <c r="X133" s="49" t="s">
        <v>70</v>
      </c>
      <c r="Y133" s="50">
        <v>0</v>
      </c>
      <c r="Z133" s="51">
        <f>IFERROR(IF(Y133="","",Y133),"")</f>
        <v>0</v>
      </c>
      <c r="AA133" s="52">
        <f>IFERROR(IF(Y133="","",Y133*0.01788),"")</f>
        <v>0</v>
      </c>
      <c r="AB133" s="155" t="s">
        <v>6</v>
      </c>
      <c r="AC133" s="156" t="s">
        <v>6</v>
      </c>
      <c r="AD133" s="157" t="s">
        <v>195</v>
      </c>
      <c r="AH133" s="158"/>
      <c r="AK133" s="159" t="s">
        <v>72</v>
      </c>
      <c r="AL133" s="159">
        <v>1</v>
      </c>
      <c r="BC133" s="160" t="s">
        <v>82</v>
      </c>
      <c r="BN133" s="158">
        <v>0</v>
      </c>
      <c r="BO133" s="158">
        <v>0</v>
      </c>
      <c r="BP133" s="158">
        <v>0</v>
      </c>
      <c r="BQ133" s="158">
        <v>0</v>
      </c>
    </row>
    <row r="134" spans="1:69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4"/>
      <c r="Q134" s="55" t="s">
        <v>73</v>
      </c>
      <c r="R134" s="56"/>
      <c r="S134" s="56"/>
      <c r="T134" s="56"/>
      <c r="U134" s="56"/>
      <c r="V134" s="56"/>
      <c r="W134" s="57"/>
      <c r="X134" s="58" t="s">
        <v>70</v>
      </c>
      <c r="Y134" s="59">
        <f>IFERROR(SUM(Y132:Y133),"0")</f>
        <v>0</v>
      </c>
      <c r="Z134" s="59">
        <f>IFERROR(SUM(Z132:Z133),"0")</f>
        <v>0</v>
      </c>
      <c r="AA134" s="59">
        <f>IFERROR(IF(AA132="",0,AA132),"0")+IFERROR(IF(AA133="",0,AA133),"0")</f>
        <v>0</v>
      </c>
      <c r="AB134" s="60"/>
      <c r="AC134" s="60"/>
      <c r="AD134" s="60"/>
    </row>
    <row r="135" spans="1:69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4"/>
      <c r="Q135" s="55" t="s">
        <v>73</v>
      </c>
      <c r="R135" s="56"/>
      <c r="S135" s="56"/>
      <c r="T135" s="56"/>
      <c r="U135" s="56"/>
      <c r="V135" s="56"/>
      <c r="W135" s="57"/>
      <c r="X135" s="58" t="s">
        <v>74</v>
      </c>
      <c r="Y135" s="59">
        <f>IFERROR(SUMPRODUCT(Y132:Y133*I132:I133),"0")</f>
        <v>0</v>
      </c>
      <c r="Z135" s="59">
        <f>IFERROR(SUMPRODUCT(Z132:Z133*I132:I133),"0")</f>
        <v>0</v>
      </c>
      <c r="AA135" s="58"/>
      <c r="AB135" s="60"/>
      <c r="AC135" s="60"/>
      <c r="AD135" s="60"/>
    </row>
    <row r="136" spans="1:69" ht="16.5" customHeight="1" x14ac:dyDescent="0.25">
      <c r="A136" s="40"/>
      <c r="B136" s="40" t="s">
        <v>212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1:69" ht="14.25" customHeight="1" x14ac:dyDescent="0.25">
      <c r="A137" s="41"/>
      <c r="B137" s="41" t="s">
        <v>127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</row>
    <row r="138" spans="1:69" ht="27" customHeight="1" x14ac:dyDescent="0.25">
      <c r="A138" s="44">
        <v>4607111035806</v>
      </c>
      <c r="B138" s="42" t="s">
        <v>213</v>
      </c>
      <c r="C138" s="42" t="s">
        <v>214</v>
      </c>
      <c r="D138" s="43">
        <v>4301135570</v>
      </c>
      <c r="E138" s="44">
        <v>4607111035806</v>
      </c>
      <c r="F138" s="44"/>
      <c r="G138" s="45">
        <v>0.25</v>
      </c>
      <c r="H138" s="46">
        <v>12</v>
      </c>
      <c r="I138" s="45">
        <v>3</v>
      </c>
      <c r="J138" s="45">
        <v>3.7035999999999998</v>
      </c>
      <c r="K138" s="46">
        <v>70</v>
      </c>
      <c r="L138" s="46" t="s">
        <v>80</v>
      </c>
      <c r="M138" s="46" t="s">
        <v>68</v>
      </c>
      <c r="N138" s="47" t="s">
        <v>69</v>
      </c>
      <c r="O138" s="47"/>
      <c r="P138" s="46">
        <v>180</v>
      </c>
      <c r="Q138" s="1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R138" s="153"/>
      <c r="S138" s="153"/>
      <c r="T138" s="153"/>
      <c r="U138" s="154"/>
      <c r="V138" s="48" t="s">
        <v>6</v>
      </c>
      <c r="W138" s="48" t="s">
        <v>6</v>
      </c>
      <c r="X138" s="49" t="s">
        <v>70</v>
      </c>
      <c r="Y138" s="50">
        <v>0</v>
      </c>
      <c r="Z138" s="51">
        <f>IFERROR(IF(Y138="","",Y138),"")</f>
        <v>0</v>
      </c>
      <c r="AA138" s="52">
        <f>IFERROR(IF(Y138="","",Y138*0.01788),"")</f>
        <v>0</v>
      </c>
      <c r="AB138" s="155" t="s">
        <v>6</v>
      </c>
      <c r="AC138" s="156" t="s">
        <v>6</v>
      </c>
      <c r="AD138" s="157" t="s">
        <v>215</v>
      </c>
      <c r="AH138" s="158"/>
      <c r="AK138" s="159" t="s">
        <v>72</v>
      </c>
      <c r="AL138" s="159">
        <v>1</v>
      </c>
      <c r="BC138" s="160" t="s">
        <v>82</v>
      </c>
      <c r="BN138" s="158">
        <v>0</v>
      </c>
      <c r="BO138" s="158">
        <v>0</v>
      </c>
      <c r="BP138" s="158">
        <v>0</v>
      </c>
      <c r="BQ138" s="158">
        <v>0</v>
      </c>
    </row>
    <row r="139" spans="1:69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4"/>
      <c r="Q139" s="55" t="s">
        <v>73</v>
      </c>
      <c r="R139" s="56"/>
      <c r="S139" s="56"/>
      <c r="T139" s="56"/>
      <c r="U139" s="56"/>
      <c r="V139" s="56"/>
      <c r="W139" s="57"/>
      <c r="X139" s="58" t="s">
        <v>70</v>
      </c>
      <c r="Y139" s="59">
        <f>IFERROR(SUM(Y138:Y138),"0")</f>
        <v>0</v>
      </c>
      <c r="Z139" s="59">
        <f>IFERROR(SUM(Z138:Z138),"0")</f>
        <v>0</v>
      </c>
      <c r="AA139" s="59">
        <f>IFERROR(IF(AA138="",0,AA138),"0")</f>
        <v>0</v>
      </c>
      <c r="AB139" s="60"/>
      <c r="AC139" s="60"/>
      <c r="AD139" s="60"/>
    </row>
    <row r="140" spans="1:69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4"/>
      <c r="Q140" s="55" t="s">
        <v>73</v>
      </c>
      <c r="R140" s="56"/>
      <c r="S140" s="56"/>
      <c r="T140" s="56"/>
      <c r="U140" s="56"/>
      <c r="V140" s="56"/>
      <c r="W140" s="57"/>
      <c r="X140" s="58" t="s">
        <v>74</v>
      </c>
      <c r="Y140" s="59">
        <f>IFERROR(SUMPRODUCT(Y138:Y138*I138:I138),"0")</f>
        <v>0</v>
      </c>
      <c r="Z140" s="59">
        <f>IFERROR(SUMPRODUCT(Z138:Z138*I138:I138),"0")</f>
        <v>0</v>
      </c>
      <c r="AA140" s="58"/>
      <c r="AB140" s="60"/>
      <c r="AC140" s="60"/>
      <c r="AD140" s="60"/>
    </row>
    <row r="141" spans="1:69" ht="16.5" customHeight="1" x14ac:dyDescent="0.25">
      <c r="A141" s="40"/>
      <c r="B141" s="40" t="s">
        <v>216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1:69" ht="14.25" customHeight="1" x14ac:dyDescent="0.25">
      <c r="A142" s="41"/>
      <c r="B142" s="41" t="s">
        <v>127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</row>
    <row r="143" spans="1:69" ht="16.5" customHeight="1" x14ac:dyDescent="0.25">
      <c r="A143" s="44">
        <v>4607111039613</v>
      </c>
      <c r="B143" s="42" t="s">
        <v>217</v>
      </c>
      <c r="C143" s="42" t="s">
        <v>218</v>
      </c>
      <c r="D143" s="43">
        <v>4301135607</v>
      </c>
      <c r="E143" s="44">
        <v>4607111039613</v>
      </c>
      <c r="F143" s="44"/>
      <c r="G143" s="45">
        <v>0.09</v>
      </c>
      <c r="H143" s="46">
        <v>30</v>
      </c>
      <c r="I143" s="45">
        <v>2.7</v>
      </c>
      <c r="J143" s="45">
        <v>3.09</v>
      </c>
      <c r="K143" s="46">
        <v>126</v>
      </c>
      <c r="L143" s="46" t="s">
        <v>80</v>
      </c>
      <c r="M143" s="46" t="s">
        <v>68</v>
      </c>
      <c r="N143" s="47" t="s">
        <v>69</v>
      </c>
      <c r="O143" s="47"/>
      <c r="P143" s="46">
        <v>180</v>
      </c>
      <c r="Q143" s="1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R143" s="153"/>
      <c r="S143" s="153"/>
      <c r="T143" s="153"/>
      <c r="U143" s="154"/>
      <c r="V143" s="48" t="s">
        <v>6</v>
      </c>
      <c r="W143" s="48" t="s">
        <v>6</v>
      </c>
      <c r="X143" s="49" t="s">
        <v>70</v>
      </c>
      <c r="Y143" s="50">
        <v>0</v>
      </c>
      <c r="Z143" s="51">
        <f>IFERROR(IF(Y143="","",Y143),"")</f>
        <v>0</v>
      </c>
      <c r="AA143" s="52">
        <f>IFERROR(IF(Y143="","",Y143*0.00936),"")</f>
        <v>0</v>
      </c>
      <c r="AB143" s="155" t="s">
        <v>6</v>
      </c>
      <c r="AC143" s="156" t="s">
        <v>6</v>
      </c>
      <c r="AD143" s="157" t="s">
        <v>201</v>
      </c>
      <c r="AH143" s="158"/>
      <c r="AK143" s="159" t="s">
        <v>72</v>
      </c>
      <c r="AL143" s="159">
        <v>1</v>
      </c>
      <c r="BC143" s="160" t="s">
        <v>82</v>
      </c>
      <c r="BN143" s="158">
        <v>0</v>
      </c>
      <c r="BO143" s="158">
        <v>0</v>
      </c>
      <c r="BP143" s="158">
        <v>0</v>
      </c>
      <c r="BQ143" s="158">
        <v>0</v>
      </c>
    </row>
    <row r="144" spans="1:69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4"/>
      <c r="Q144" s="55" t="s">
        <v>73</v>
      </c>
      <c r="R144" s="56"/>
      <c r="S144" s="56"/>
      <c r="T144" s="56"/>
      <c r="U144" s="56"/>
      <c r="V144" s="56"/>
      <c r="W144" s="57"/>
      <c r="X144" s="58" t="s">
        <v>70</v>
      </c>
      <c r="Y144" s="59">
        <f>IFERROR(SUM(Y143:Y143),"0")</f>
        <v>0</v>
      </c>
      <c r="Z144" s="59">
        <f>IFERROR(SUM(Z143:Z143),"0")</f>
        <v>0</v>
      </c>
      <c r="AA144" s="59">
        <f>IFERROR(IF(AA143="",0,AA143),"0")</f>
        <v>0</v>
      </c>
      <c r="AB144" s="60"/>
      <c r="AC144" s="60"/>
      <c r="AD144" s="60"/>
    </row>
    <row r="145" spans="1:69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4"/>
      <c r="Q145" s="55" t="s">
        <v>73</v>
      </c>
      <c r="R145" s="56"/>
      <c r="S145" s="56"/>
      <c r="T145" s="56"/>
      <c r="U145" s="56"/>
      <c r="V145" s="56"/>
      <c r="W145" s="57"/>
      <c r="X145" s="58" t="s">
        <v>74</v>
      </c>
      <c r="Y145" s="59">
        <f>IFERROR(SUMPRODUCT(Y143:Y143*I143:I143),"0")</f>
        <v>0</v>
      </c>
      <c r="Z145" s="59">
        <f>IFERROR(SUMPRODUCT(Z143:Z143*I143:I143),"0")</f>
        <v>0</v>
      </c>
      <c r="AA145" s="58"/>
      <c r="AB145" s="60"/>
      <c r="AC145" s="60"/>
      <c r="AD145" s="60"/>
    </row>
    <row r="146" spans="1:69" ht="16.5" customHeight="1" x14ac:dyDescent="0.25">
      <c r="A146" s="40"/>
      <c r="B146" s="40" t="s">
        <v>219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1:69" ht="14.25" customHeight="1" x14ac:dyDescent="0.25">
      <c r="A147" s="41"/>
      <c r="B147" s="41" t="s">
        <v>220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</row>
    <row r="148" spans="1:69" ht="27" customHeight="1" x14ac:dyDescent="0.25">
      <c r="A148" s="44">
        <v>4607111035646</v>
      </c>
      <c r="B148" s="42" t="s">
        <v>221</v>
      </c>
      <c r="C148" s="42" t="s">
        <v>222</v>
      </c>
      <c r="D148" s="43">
        <v>4301135540</v>
      </c>
      <c r="E148" s="44">
        <v>4607111035646</v>
      </c>
      <c r="F148" s="44"/>
      <c r="G148" s="45">
        <v>0.2</v>
      </c>
      <c r="H148" s="46">
        <v>8</v>
      </c>
      <c r="I148" s="45">
        <v>1.6</v>
      </c>
      <c r="J148" s="45">
        <v>2.12</v>
      </c>
      <c r="K148" s="46">
        <v>72</v>
      </c>
      <c r="L148" s="46" t="s">
        <v>223</v>
      </c>
      <c r="M148" s="46" t="s">
        <v>68</v>
      </c>
      <c r="N148" s="47" t="s">
        <v>69</v>
      </c>
      <c r="O148" s="47"/>
      <c r="P148" s="46">
        <v>180</v>
      </c>
      <c r="Q148" s="1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R148" s="153"/>
      <c r="S148" s="153"/>
      <c r="T148" s="153"/>
      <c r="U148" s="154"/>
      <c r="V148" s="48" t="s">
        <v>6</v>
      </c>
      <c r="W148" s="48" t="s">
        <v>6</v>
      </c>
      <c r="X148" s="49" t="s">
        <v>70</v>
      </c>
      <c r="Y148" s="50">
        <v>0</v>
      </c>
      <c r="Z148" s="51">
        <f>IFERROR(IF(Y148="","",Y148),"")</f>
        <v>0</v>
      </c>
      <c r="AA148" s="52">
        <f>IFERROR(IF(Y148="","",Y148*0.01157),"")</f>
        <v>0</v>
      </c>
      <c r="AB148" s="155" t="s">
        <v>6</v>
      </c>
      <c r="AC148" s="156" t="s">
        <v>6</v>
      </c>
      <c r="AD148" s="157" t="s">
        <v>224</v>
      </c>
      <c r="AH148" s="158"/>
      <c r="AK148" s="159" t="s">
        <v>72</v>
      </c>
      <c r="AL148" s="159">
        <v>1</v>
      </c>
      <c r="BC148" s="160" t="s">
        <v>82</v>
      </c>
      <c r="BN148" s="158">
        <v>0</v>
      </c>
      <c r="BO148" s="158">
        <v>0</v>
      </c>
      <c r="BP148" s="158">
        <v>0</v>
      </c>
      <c r="BQ148" s="158">
        <v>0</v>
      </c>
    </row>
    <row r="149" spans="1:69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4"/>
      <c r="Q149" s="55" t="s">
        <v>73</v>
      </c>
      <c r="R149" s="56"/>
      <c r="S149" s="56"/>
      <c r="T149" s="56"/>
      <c r="U149" s="56"/>
      <c r="V149" s="56"/>
      <c r="W149" s="57"/>
      <c r="X149" s="58" t="s">
        <v>70</v>
      </c>
      <c r="Y149" s="59">
        <f>IFERROR(SUM(Y148:Y148),"0")</f>
        <v>0</v>
      </c>
      <c r="Z149" s="59">
        <f>IFERROR(SUM(Z148:Z148),"0")</f>
        <v>0</v>
      </c>
      <c r="AA149" s="59">
        <f>IFERROR(IF(AA148="",0,AA148),"0")</f>
        <v>0</v>
      </c>
      <c r="AB149" s="60"/>
      <c r="AC149" s="60"/>
      <c r="AD149" s="60"/>
    </row>
    <row r="150" spans="1:69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4"/>
      <c r="Q150" s="55" t="s">
        <v>73</v>
      </c>
      <c r="R150" s="56"/>
      <c r="S150" s="56"/>
      <c r="T150" s="56"/>
      <c r="U150" s="56"/>
      <c r="V150" s="56"/>
      <c r="W150" s="57"/>
      <c r="X150" s="58" t="s">
        <v>74</v>
      </c>
      <c r="Y150" s="59">
        <f>IFERROR(SUMPRODUCT(Y148:Y148*I148:I148),"0")</f>
        <v>0</v>
      </c>
      <c r="Z150" s="59">
        <f>IFERROR(SUMPRODUCT(Z148:Z148*I148:I148),"0")</f>
        <v>0</v>
      </c>
      <c r="AA150" s="58"/>
      <c r="AB150" s="60"/>
      <c r="AC150" s="60"/>
      <c r="AD150" s="60"/>
    </row>
    <row r="151" spans="1:69" ht="16.5" customHeight="1" x14ac:dyDescent="0.25">
      <c r="A151" s="40"/>
      <c r="B151" s="40" t="s">
        <v>225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1:69" ht="14.25" customHeight="1" x14ac:dyDescent="0.25">
      <c r="A152" s="41"/>
      <c r="B152" s="41" t="s">
        <v>127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</row>
    <row r="153" spans="1:69" ht="27" customHeight="1" x14ac:dyDescent="0.25">
      <c r="A153" s="44">
        <v>4607111036568</v>
      </c>
      <c r="B153" s="42" t="s">
        <v>226</v>
      </c>
      <c r="C153" s="42" t="s">
        <v>227</v>
      </c>
      <c r="D153" s="43">
        <v>4301135591</v>
      </c>
      <c r="E153" s="44">
        <v>4607111036568</v>
      </c>
      <c r="F153" s="44"/>
      <c r="G153" s="45">
        <v>0.28000000000000003</v>
      </c>
      <c r="H153" s="46">
        <v>6</v>
      </c>
      <c r="I153" s="45">
        <v>1.68</v>
      </c>
      <c r="J153" s="45">
        <v>2.1017999999999999</v>
      </c>
      <c r="K153" s="46">
        <v>140</v>
      </c>
      <c r="L153" s="46" t="s">
        <v>80</v>
      </c>
      <c r="M153" s="46" t="s">
        <v>68</v>
      </c>
      <c r="N153" s="47" t="s">
        <v>69</v>
      </c>
      <c r="O153" s="47"/>
      <c r="P153" s="46">
        <v>180</v>
      </c>
      <c r="Q153" s="15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R153" s="153"/>
      <c r="S153" s="153"/>
      <c r="T153" s="153"/>
      <c r="U153" s="154"/>
      <c r="V153" s="48" t="s">
        <v>6</v>
      </c>
      <c r="W153" s="48" t="s">
        <v>6</v>
      </c>
      <c r="X153" s="49" t="s">
        <v>70</v>
      </c>
      <c r="Y153" s="50">
        <v>0</v>
      </c>
      <c r="Z153" s="51">
        <f>IFERROR(IF(Y153="","",Y153),"")</f>
        <v>0</v>
      </c>
      <c r="AA153" s="52">
        <f>IFERROR(IF(Y153="","",Y153*0.00941),"")</f>
        <v>0</v>
      </c>
      <c r="AB153" s="155" t="s">
        <v>6</v>
      </c>
      <c r="AC153" s="156" t="s">
        <v>6</v>
      </c>
      <c r="AD153" s="157" t="s">
        <v>228</v>
      </c>
      <c r="AH153" s="158"/>
      <c r="AK153" s="159" t="s">
        <v>72</v>
      </c>
      <c r="AL153" s="159">
        <v>1</v>
      </c>
      <c r="BC153" s="160" t="s">
        <v>82</v>
      </c>
      <c r="BN153" s="158">
        <v>0</v>
      </c>
      <c r="BO153" s="158">
        <v>0</v>
      </c>
      <c r="BP153" s="158">
        <v>0</v>
      </c>
      <c r="BQ153" s="158">
        <v>0</v>
      </c>
    </row>
    <row r="154" spans="1:69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4"/>
      <c r="Q154" s="55" t="s">
        <v>73</v>
      </c>
      <c r="R154" s="56"/>
      <c r="S154" s="56"/>
      <c r="T154" s="56"/>
      <c r="U154" s="56"/>
      <c r="V154" s="56"/>
      <c r="W154" s="57"/>
      <c r="X154" s="58" t="s">
        <v>70</v>
      </c>
      <c r="Y154" s="59">
        <f>IFERROR(SUM(Y153:Y153),"0")</f>
        <v>0</v>
      </c>
      <c r="Z154" s="59">
        <f>IFERROR(SUM(Z153:Z153),"0")</f>
        <v>0</v>
      </c>
      <c r="AA154" s="59">
        <f>IFERROR(IF(AA153="",0,AA153),"0")</f>
        <v>0</v>
      </c>
      <c r="AB154" s="60"/>
      <c r="AC154" s="60"/>
      <c r="AD154" s="60"/>
    </row>
    <row r="155" spans="1:69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4"/>
      <c r="Q155" s="55" t="s">
        <v>73</v>
      </c>
      <c r="R155" s="56"/>
      <c r="S155" s="56"/>
      <c r="T155" s="56"/>
      <c r="U155" s="56"/>
      <c r="V155" s="56"/>
      <c r="W155" s="57"/>
      <c r="X155" s="58" t="s">
        <v>74</v>
      </c>
      <c r="Y155" s="59">
        <f>IFERROR(SUMPRODUCT(Y153:Y153*I153:I153),"0")</f>
        <v>0</v>
      </c>
      <c r="Z155" s="59">
        <f>IFERROR(SUMPRODUCT(Z153:Z153*I153:I153),"0")</f>
        <v>0</v>
      </c>
      <c r="AA155" s="58"/>
      <c r="AB155" s="60"/>
      <c r="AC155" s="60"/>
      <c r="AD155" s="60"/>
    </row>
    <row r="156" spans="1:69" ht="27.75" customHeight="1" x14ac:dyDescent="0.25">
      <c r="A156" s="38"/>
      <c r="B156" s="38" t="s">
        <v>229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9"/>
      <c r="AC156" s="39"/>
      <c r="AD156" s="39"/>
    </row>
    <row r="157" spans="1:69" ht="16.5" customHeight="1" x14ac:dyDescent="0.25">
      <c r="A157" s="40"/>
      <c r="B157" s="40" t="s">
        <v>230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1:69" ht="14.25" customHeight="1" x14ac:dyDescent="0.25">
      <c r="A158" s="41"/>
      <c r="B158" s="41" t="s">
        <v>127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</row>
    <row r="159" spans="1:69" ht="27" customHeight="1" x14ac:dyDescent="0.25">
      <c r="A159" s="44">
        <v>4607111039057</v>
      </c>
      <c r="B159" s="42" t="s">
        <v>231</v>
      </c>
      <c r="C159" s="42" t="s">
        <v>232</v>
      </c>
      <c r="D159" s="43">
        <v>4301135548</v>
      </c>
      <c r="E159" s="44">
        <v>4607111039057</v>
      </c>
      <c r="F159" s="44"/>
      <c r="G159" s="45">
        <v>1.8</v>
      </c>
      <c r="H159" s="46">
        <v>1</v>
      </c>
      <c r="I159" s="45">
        <v>1.8</v>
      </c>
      <c r="J159" s="45">
        <v>1.9</v>
      </c>
      <c r="K159" s="46">
        <v>234</v>
      </c>
      <c r="L159" s="46" t="s">
        <v>138</v>
      </c>
      <c r="M159" s="46" t="s">
        <v>68</v>
      </c>
      <c r="N159" s="47" t="s">
        <v>69</v>
      </c>
      <c r="O159" s="47"/>
      <c r="P159" s="46">
        <v>180</v>
      </c>
      <c r="Q159" s="161" t="s">
        <v>233</v>
      </c>
      <c r="R159" s="153"/>
      <c r="S159" s="153"/>
      <c r="T159" s="153"/>
      <c r="U159" s="154"/>
      <c r="V159" s="48" t="s">
        <v>6</v>
      </c>
      <c r="W159" s="48" t="s">
        <v>6</v>
      </c>
      <c r="X159" s="49" t="s">
        <v>70</v>
      </c>
      <c r="Y159" s="50">
        <v>0</v>
      </c>
      <c r="Z159" s="51">
        <f>IFERROR(IF(Y159="","",Y159),"")</f>
        <v>0</v>
      </c>
      <c r="AA159" s="52">
        <f>IFERROR(IF(Y159="","",Y159*0.00502),"")</f>
        <v>0</v>
      </c>
      <c r="AB159" s="155" t="s">
        <v>6</v>
      </c>
      <c r="AC159" s="156" t="s">
        <v>6</v>
      </c>
      <c r="AD159" s="157" t="s">
        <v>201</v>
      </c>
      <c r="AH159" s="158"/>
      <c r="AK159" s="159" t="s">
        <v>72</v>
      </c>
      <c r="AL159" s="159">
        <v>1</v>
      </c>
      <c r="BC159" s="160" t="s">
        <v>82</v>
      </c>
      <c r="BN159" s="158">
        <v>0</v>
      </c>
      <c r="BO159" s="158">
        <v>0</v>
      </c>
      <c r="BP159" s="158">
        <v>0</v>
      </c>
      <c r="BQ159" s="158">
        <v>0</v>
      </c>
    </row>
    <row r="160" spans="1:69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4"/>
      <c r="Q160" s="55" t="s">
        <v>73</v>
      </c>
      <c r="R160" s="56"/>
      <c r="S160" s="56"/>
      <c r="T160" s="56"/>
      <c r="U160" s="56"/>
      <c r="V160" s="56"/>
      <c r="W160" s="57"/>
      <c r="X160" s="58" t="s">
        <v>70</v>
      </c>
      <c r="Y160" s="59">
        <f>IFERROR(SUM(Y159:Y159),"0")</f>
        <v>0</v>
      </c>
      <c r="Z160" s="59">
        <f>IFERROR(SUM(Z159:Z159),"0")</f>
        <v>0</v>
      </c>
      <c r="AA160" s="59">
        <f>IFERROR(IF(AA159="",0,AA159),"0")</f>
        <v>0</v>
      </c>
      <c r="AB160" s="60"/>
      <c r="AC160" s="60"/>
      <c r="AD160" s="60"/>
    </row>
    <row r="161" spans="1:69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4"/>
      <c r="Q161" s="55" t="s">
        <v>73</v>
      </c>
      <c r="R161" s="56"/>
      <c r="S161" s="56"/>
      <c r="T161" s="56"/>
      <c r="U161" s="56"/>
      <c r="V161" s="56"/>
      <c r="W161" s="57"/>
      <c r="X161" s="58" t="s">
        <v>74</v>
      </c>
      <c r="Y161" s="59">
        <f>IFERROR(SUMPRODUCT(Y159:Y159*I159:I159),"0")</f>
        <v>0</v>
      </c>
      <c r="Z161" s="59">
        <f>IFERROR(SUMPRODUCT(Z159:Z159*I159:I159),"0")</f>
        <v>0</v>
      </c>
      <c r="AA161" s="58"/>
      <c r="AB161" s="60"/>
      <c r="AC161" s="60"/>
      <c r="AD161" s="60"/>
    </row>
    <row r="162" spans="1:69" ht="16.5" customHeight="1" x14ac:dyDescent="0.25">
      <c r="A162" s="40"/>
      <c r="B162" s="40" t="s">
        <v>234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1:69" ht="14.25" customHeight="1" x14ac:dyDescent="0.25">
      <c r="A163" s="41"/>
      <c r="B163" s="41" t="s">
        <v>64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</row>
    <row r="164" spans="1:69" ht="16.5" customHeight="1" x14ac:dyDescent="0.25">
      <c r="A164" s="44">
        <v>4640242180250</v>
      </c>
      <c r="B164" s="42" t="s">
        <v>235</v>
      </c>
      <c r="C164" s="42" t="s">
        <v>236</v>
      </c>
      <c r="D164" s="43">
        <v>4301071056</v>
      </c>
      <c r="E164" s="44">
        <v>4640242180250</v>
      </c>
      <c r="F164" s="44"/>
      <c r="G164" s="45">
        <v>5</v>
      </c>
      <c r="H164" s="46">
        <v>1</v>
      </c>
      <c r="I164" s="45">
        <v>5</v>
      </c>
      <c r="J164" s="45">
        <v>5.2131999999999996</v>
      </c>
      <c r="K164" s="46">
        <v>144</v>
      </c>
      <c r="L164" s="46" t="s">
        <v>67</v>
      </c>
      <c r="M164" s="46" t="s">
        <v>68</v>
      </c>
      <c r="N164" s="47" t="s">
        <v>69</v>
      </c>
      <c r="O164" s="47"/>
      <c r="P164" s="46">
        <v>180</v>
      </c>
      <c r="Q164" s="161" t="s">
        <v>237</v>
      </c>
      <c r="R164" s="153"/>
      <c r="S164" s="153"/>
      <c r="T164" s="153"/>
      <c r="U164" s="154"/>
      <c r="V164" s="48" t="s">
        <v>6</v>
      </c>
      <c r="W164" s="48" t="s">
        <v>6</v>
      </c>
      <c r="X164" s="49" t="s">
        <v>70</v>
      </c>
      <c r="Y164" s="50">
        <v>0</v>
      </c>
      <c r="Z164" s="51">
        <f>IFERROR(IF(Y164="","",Y164),"")</f>
        <v>0</v>
      </c>
      <c r="AA164" s="52">
        <f>IFERROR(IF(Y164="","",Y164*0.00866),"")</f>
        <v>0</v>
      </c>
      <c r="AB164" s="155" t="s">
        <v>6</v>
      </c>
      <c r="AC164" s="156" t="s">
        <v>6</v>
      </c>
      <c r="AD164" s="157" t="s">
        <v>238</v>
      </c>
      <c r="AH164" s="158"/>
      <c r="AK164" s="159" t="s">
        <v>72</v>
      </c>
      <c r="AL164" s="159">
        <v>1</v>
      </c>
      <c r="BC164" s="160" t="s">
        <v>1</v>
      </c>
      <c r="BN164" s="158">
        <v>0</v>
      </c>
      <c r="BO164" s="158">
        <v>0</v>
      </c>
      <c r="BP164" s="158">
        <v>0</v>
      </c>
      <c r="BQ164" s="158">
        <v>0</v>
      </c>
    </row>
    <row r="165" spans="1:69" ht="27" customHeight="1" x14ac:dyDescent="0.25">
      <c r="A165" s="44">
        <v>4607111036216</v>
      </c>
      <c r="B165" s="42" t="s">
        <v>239</v>
      </c>
      <c r="C165" s="42" t="s">
        <v>240</v>
      </c>
      <c r="D165" s="43">
        <v>4301071050</v>
      </c>
      <c r="E165" s="44">
        <v>4607111036216</v>
      </c>
      <c r="F165" s="44"/>
      <c r="G165" s="45">
        <v>5</v>
      </c>
      <c r="H165" s="46">
        <v>1</v>
      </c>
      <c r="I165" s="45">
        <v>5</v>
      </c>
      <c r="J165" s="45">
        <v>5.2131999999999996</v>
      </c>
      <c r="K165" s="46">
        <v>144</v>
      </c>
      <c r="L165" s="46" t="s">
        <v>67</v>
      </c>
      <c r="M165" s="46" t="s">
        <v>68</v>
      </c>
      <c r="N165" s="47" t="s">
        <v>69</v>
      </c>
      <c r="O165" s="47"/>
      <c r="P165" s="46">
        <v>180</v>
      </c>
      <c r="Q165" s="1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R165" s="153"/>
      <c r="S165" s="153"/>
      <c r="T165" s="153"/>
      <c r="U165" s="154"/>
      <c r="V165" s="48" t="s">
        <v>6</v>
      </c>
      <c r="W165" s="48" t="s">
        <v>6</v>
      </c>
      <c r="X165" s="49" t="s">
        <v>70</v>
      </c>
      <c r="Y165" s="50">
        <v>0</v>
      </c>
      <c r="Z165" s="51">
        <f>IFERROR(IF(Y165="","",Y165),"")</f>
        <v>0</v>
      </c>
      <c r="AA165" s="52">
        <f>IFERROR(IF(Y165="","",Y165*0.00866),"")</f>
        <v>0</v>
      </c>
      <c r="AB165" s="155" t="s">
        <v>6</v>
      </c>
      <c r="AC165" s="156" t="s">
        <v>6</v>
      </c>
      <c r="AD165" s="157" t="s">
        <v>241</v>
      </c>
      <c r="AH165" s="158"/>
      <c r="AK165" s="159" t="s">
        <v>72</v>
      </c>
      <c r="AL165" s="159">
        <v>1</v>
      </c>
      <c r="BC165" s="160" t="s">
        <v>1</v>
      </c>
      <c r="BN165" s="158">
        <v>0</v>
      </c>
      <c r="BO165" s="158">
        <v>0</v>
      </c>
      <c r="BP165" s="158">
        <v>0</v>
      </c>
      <c r="BQ165" s="158">
        <v>0</v>
      </c>
    </row>
    <row r="166" spans="1:69" ht="27" customHeight="1" x14ac:dyDescent="0.25">
      <c r="A166" s="44">
        <v>4607111036278</v>
      </c>
      <c r="B166" s="42" t="s">
        <v>242</v>
      </c>
      <c r="C166" s="42" t="s">
        <v>243</v>
      </c>
      <c r="D166" s="43">
        <v>4301071061</v>
      </c>
      <c r="E166" s="44">
        <v>4607111036278</v>
      </c>
      <c r="F166" s="44"/>
      <c r="G166" s="45">
        <v>5</v>
      </c>
      <c r="H166" s="46">
        <v>1</v>
      </c>
      <c r="I166" s="45">
        <v>5</v>
      </c>
      <c r="J166" s="45">
        <v>5.2405999999999997</v>
      </c>
      <c r="K166" s="46">
        <v>84</v>
      </c>
      <c r="L166" s="46" t="s">
        <v>67</v>
      </c>
      <c r="M166" s="46" t="s">
        <v>68</v>
      </c>
      <c r="N166" s="47" t="s">
        <v>69</v>
      </c>
      <c r="O166" s="47"/>
      <c r="P166" s="46">
        <v>180</v>
      </c>
      <c r="Q166" s="1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R166" s="153"/>
      <c r="S166" s="153"/>
      <c r="T166" s="153"/>
      <c r="U166" s="154"/>
      <c r="V166" s="48" t="s">
        <v>6</v>
      </c>
      <c r="W166" s="48" t="s">
        <v>6</v>
      </c>
      <c r="X166" s="49" t="s">
        <v>70</v>
      </c>
      <c r="Y166" s="50">
        <v>0</v>
      </c>
      <c r="Z166" s="51">
        <f>IFERROR(IF(Y166="","",Y166),"")</f>
        <v>0</v>
      </c>
      <c r="AA166" s="52">
        <f>IFERROR(IF(Y166="","",Y166*0.0155),"")</f>
        <v>0</v>
      </c>
      <c r="AB166" s="155" t="s">
        <v>6</v>
      </c>
      <c r="AC166" s="156" t="s">
        <v>6</v>
      </c>
      <c r="AD166" s="157" t="s">
        <v>244</v>
      </c>
      <c r="AH166" s="158"/>
      <c r="AK166" s="159" t="s">
        <v>72</v>
      </c>
      <c r="AL166" s="159">
        <v>1</v>
      </c>
      <c r="BC166" s="160" t="s">
        <v>1</v>
      </c>
      <c r="BN166" s="158">
        <v>0</v>
      </c>
      <c r="BO166" s="158">
        <v>0</v>
      </c>
      <c r="BP166" s="158">
        <v>0</v>
      </c>
      <c r="BQ166" s="158">
        <v>0</v>
      </c>
    </row>
    <row r="167" spans="1:69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4"/>
      <c r="Q167" s="55" t="s">
        <v>73</v>
      </c>
      <c r="R167" s="56"/>
      <c r="S167" s="56"/>
      <c r="T167" s="56"/>
      <c r="U167" s="56"/>
      <c r="V167" s="56"/>
      <c r="W167" s="57"/>
      <c r="X167" s="58" t="s">
        <v>70</v>
      </c>
      <c r="Y167" s="59">
        <f>IFERROR(SUM(Y164:Y166),"0")</f>
        <v>0</v>
      </c>
      <c r="Z167" s="59">
        <f>IFERROR(SUM(Z164:Z166),"0")</f>
        <v>0</v>
      </c>
      <c r="AA167" s="59">
        <f>IFERROR(IF(AA164="",0,AA164),"0")+IFERROR(IF(AA165="",0,AA165),"0")+IFERROR(IF(AA166="",0,AA166),"0")</f>
        <v>0</v>
      </c>
      <c r="AB167" s="60"/>
      <c r="AC167" s="60"/>
      <c r="AD167" s="60"/>
    </row>
    <row r="168" spans="1:69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4"/>
      <c r="Q168" s="55" t="s">
        <v>73</v>
      </c>
      <c r="R168" s="56"/>
      <c r="S168" s="56"/>
      <c r="T168" s="56"/>
      <c r="U168" s="56"/>
      <c r="V168" s="56"/>
      <c r="W168" s="57"/>
      <c r="X168" s="58" t="s">
        <v>74</v>
      </c>
      <c r="Y168" s="59">
        <f>IFERROR(SUMPRODUCT(Y164:Y166*I164:I166),"0")</f>
        <v>0</v>
      </c>
      <c r="Z168" s="59">
        <f>IFERROR(SUMPRODUCT(Z164:Z166*I164:I166),"0")</f>
        <v>0</v>
      </c>
      <c r="AA168" s="58"/>
      <c r="AB168" s="60"/>
      <c r="AC168" s="60"/>
      <c r="AD168" s="60"/>
    </row>
    <row r="169" spans="1:69" ht="14.25" customHeight="1" x14ac:dyDescent="0.25">
      <c r="A169" s="41"/>
      <c r="B169" s="41" t="s">
        <v>245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</row>
    <row r="170" spans="1:69" ht="27" customHeight="1" x14ac:dyDescent="0.25">
      <c r="A170" s="44">
        <v>4607111036834</v>
      </c>
      <c r="B170" s="42" t="s">
        <v>246</v>
      </c>
      <c r="C170" s="42" t="s">
        <v>247</v>
      </c>
      <c r="D170" s="43">
        <v>4301080154</v>
      </c>
      <c r="E170" s="44">
        <v>4607111036834</v>
      </c>
      <c r="F170" s="44"/>
      <c r="G170" s="45">
        <v>1</v>
      </c>
      <c r="H170" s="46">
        <v>5</v>
      </c>
      <c r="I170" s="45">
        <v>5</v>
      </c>
      <c r="J170" s="45">
        <v>5.2530000000000001</v>
      </c>
      <c r="K170" s="46">
        <v>144</v>
      </c>
      <c r="L170" s="46" t="s">
        <v>67</v>
      </c>
      <c r="M170" s="46" t="s">
        <v>68</v>
      </c>
      <c r="N170" s="47" t="s">
        <v>69</v>
      </c>
      <c r="O170" s="47"/>
      <c r="P170" s="46">
        <v>90</v>
      </c>
      <c r="Q170" s="1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R170" s="153"/>
      <c r="S170" s="153"/>
      <c r="T170" s="153"/>
      <c r="U170" s="154"/>
      <c r="V170" s="48" t="s">
        <v>6</v>
      </c>
      <c r="W170" s="48" t="s">
        <v>6</v>
      </c>
      <c r="X170" s="49" t="s">
        <v>70</v>
      </c>
      <c r="Y170" s="50">
        <v>0</v>
      </c>
      <c r="Z170" s="51">
        <f>IFERROR(IF(Y170="","",Y170),"")</f>
        <v>0</v>
      </c>
      <c r="AA170" s="52">
        <f>IFERROR(IF(Y170="","",Y170*0.00866),"")</f>
        <v>0</v>
      </c>
      <c r="AB170" s="155" t="s">
        <v>6</v>
      </c>
      <c r="AC170" s="156" t="s">
        <v>6</v>
      </c>
      <c r="AD170" s="157" t="s">
        <v>248</v>
      </c>
      <c r="AH170" s="158"/>
      <c r="AK170" s="159" t="s">
        <v>72</v>
      </c>
      <c r="AL170" s="159">
        <v>1</v>
      </c>
      <c r="BC170" s="160" t="s">
        <v>1</v>
      </c>
      <c r="BN170" s="158">
        <v>0</v>
      </c>
      <c r="BO170" s="158">
        <v>0</v>
      </c>
      <c r="BP170" s="158">
        <v>0</v>
      </c>
      <c r="BQ170" s="158">
        <v>0</v>
      </c>
    </row>
    <row r="171" spans="1:69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4"/>
      <c r="Q171" s="55" t="s">
        <v>73</v>
      </c>
      <c r="R171" s="56"/>
      <c r="S171" s="56"/>
      <c r="T171" s="56"/>
      <c r="U171" s="56"/>
      <c r="V171" s="56"/>
      <c r="W171" s="57"/>
      <c r="X171" s="58" t="s">
        <v>70</v>
      </c>
      <c r="Y171" s="59">
        <f>IFERROR(SUM(Y170:Y170),"0")</f>
        <v>0</v>
      </c>
      <c r="Z171" s="59">
        <f>IFERROR(SUM(Z170:Z170),"0")</f>
        <v>0</v>
      </c>
      <c r="AA171" s="59">
        <f>IFERROR(IF(AA170="",0,AA170),"0")</f>
        <v>0</v>
      </c>
      <c r="AB171" s="60"/>
      <c r="AC171" s="60"/>
      <c r="AD171" s="60"/>
    </row>
    <row r="172" spans="1:69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4"/>
      <c r="Q172" s="55" t="s">
        <v>73</v>
      </c>
      <c r="R172" s="56"/>
      <c r="S172" s="56"/>
      <c r="T172" s="56"/>
      <c r="U172" s="56"/>
      <c r="V172" s="56"/>
      <c r="W172" s="57"/>
      <c r="X172" s="58" t="s">
        <v>74</v>
      </c>
      <c r="Y172" s="59">
        <f>IFERROR(SUMPRODUCT(Y170:Y170*I170:I170),"0")</f>
        <v>0</v>
      </c>
      <c r="Z172" s="59">
        <f>IFERROR(SUMPRODUCT(Z170:Z170*I170:I170),"0")</f>
        <v>0</v>
      </c>
      <c r="AA172" s="58"/>
      <c r="AB172" s="60"/>
      <c r="AC172" s="60"/>
      <c r="AD172" s="60"/>
    </row>
    <row r="173" spans="1:69" ht="27.75" customHeight="1" x14ac:dyDescent="0.25">
      <c r="A173" s="38"/>
      <c r="B173" s="38" t="s">
        <v>249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9"/>
      <c r="AC173" s="39"/>
      <c r="AD173" s="39"/>
    </row>
    <row r="174" spans="1:69" ht="16.5" customHeight="1" x14ac:dyDescent="0.25">
      <c r="A174" s="40"/>
      <c r="B174" s="40" t="s">
        <v>250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</row>
    <row r="175" spans="1:69" ht="14.25" customHeight="1" x14ac:dyDescent="0.25">
      <c r="A175" s="41"/>
      <c r="B175" s="41" t="s">
        <v>77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</row>
    <row r="176" spans="1:69" ht="16.5" customHeight="1" x14ac:dyDescent="0.25">
      <c r="A176" s="44">
        <v>4607111035691</v>
      </c>
      <c r="B176" s="42" t="s">
        <v>251</v>
      </c>
      <c r="C176" s="42" t="s">
        <v>252</v>
      </c>
      <c r="D176" s="43">
        <v>4301132179</v>
      </c>
      <c r="E176" s="44">
        <v>4607111035691</v>
      </c>
      <c r="F176" s="44"/>
      <c r="G176" s="45">
        <v>0.25</v>
      </c>
      <c r="H176" s="46">
        <v>12</v>
      </c>
      <c r="I176" s="45">
        <v>3</v>
      </c>
      <c r="J176" s="45">
        <v>3.3879999999999999</v>
      </c>
      <c r="K176" s="46">
        <v>70</v>
      </c>
      <c r="L176" s="46" t="s">
        <v>80</v>
      </c>
      <c r="M176" s="46" t="s">
        <v>68</v>
      </c>
      <c r="N176" s="47" t="s">
        <v>69</v>
      </c>
      <c r="O176" s="47"/>
      <c r="P176" s="46">
        <v>365</v>
      </c>
      <c r="Q176" s="1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R176" s="153"/>
      <c r="S176" s="153"/>
      <c r="T176" s="153"/>
      <c r="U176" s="154"/>
      <c r="V176" s="48" t="s">
        <v>6</v>
      </c>
      <c r="W176" s="48" t="s">
        <v>6</v>
      </c>
      <c r="X176" s="49" t="s">
        <v>70</v>
      </c>
      <c r="Y176" s="50">
        <v>0</v>
      </c>
      <c r="Z176" s="51">
        <f>IFERROR(IF(Y176="","",Y176),"")</f>
        <v>0</v>
      </c>
      <c r="AA176" s="52">
        <f>IFERROR(IF(Y176="","",Y176*0.01788),"")</f>
        <v>0</v>
      </c>
      <c r="AB176" s="155" t="s">
        <v>6</v>
      </c>
      <c r="AC176" s="156" t="s">
        <v>6</v>
      </c>
      <c r="AD176" s="157" t="s">
        <v>253</v>
      </c>
      <c r="AH176" s="158"/>
      <c r="AK176" s="159" t="s">
        <v>72</v>
      </c>
      <c r="AL176" s="159">
        <v>1</v>
      </c>
      <c r="BC176" s="160" t="s">
        <v>82</v>
      </c>
      <c r="BN176" s="158">
        <v>0</v>
      </c>
      <c r="BO176" s="158">
        <v>0</v>
      </c>
      <c r="BP176" s="158">
        <v>0</v>
      </c>
      <c r="BQ176" s="158">
        <v>0</v>
      </c>
    </row>
    <row r="177" spans="1:69" ht="27" customHeight="1" x14ac:dyDescent="0.25">
      <c r="A177" s="44">
        <v>4607111035721</v>
      </c>
      <c r="B177" s="42" t="s">
        <v>254</v>
      </c>
      <c r="C177" s="42" t="s">
        <v>255</v>
      </c>
      <c r="D177" s="43">
        <v>4301132182</v>
      </c>
      <c r="E177" s="44">
        <v>4607111035721</v>
      </c>
      <c r="F177" s="44"/>
      <c r="G177" s="45">
        <v>0.25</v>
      </c>
      <c r="H177" s="46">
        <v>12</v>
      </c>
      <c r="I177" s="45">
        <v>3</v>
      </c>
      <c r="J177" s="45">
        <v>3.3879999999999999</v>
      </c>
      <c r="K177" s="46">
        <v>70</v>
      </c>
      <c r="L177" s="46" t="s">
        <v>80</v>
      </c>
      <c r="M177" s="46" t="s">
        <v>68</v>
      </c>
      <c r="N177" s="47" t="s">
        <v>69</v>
      </c>
      <c r="O177" s="47"/>
      <c r="P177" s="46">
        <v>365</v>
      </c>
      <c r="Q177" s="15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R177" s="153"/>
      <c r="S177" s="153"/>
      <c r="T177" s="153"/>
      <c r="U177" s="154"/>
      <c r="V177" s="48" t="s">
        <v>6</v>
      </c>
      <c r="W177" s="48" t="s">
        <v>6</v>
      </c>
      <c r="X177" s="49" t="s">
        <v>70</v>
      </c>
      <c r="Y177" s="50">
        <v>0</v>
      </c>
      <c r="Z177" s="51">
        <f>IFERROR(IF(Y177="","",Y177),"")</f>
        <v>0</v>
      </c>
      <c r="AA177" s="52">
        <f>IFERROR(IF(Y177="","",Y177*0.01788),"")</f>
        <v>0</v>
      </c>
      <c r="AB177" s="155" t="s">
        <v>6</v>
      </c>
      <c r="AC177" s="156" t="s">
        <v>6</v>
      </c>
      <c r="AD177" s="157" t="s">
        <v>256</v>
      </c>
      <c r="AH177" s="158"/>
      <c r="AK177" s="159" t="s">
        <v>72</v>
      </c>
      <c r="AL177" s="159">
        <v>1</v>
      </c>
      <c r="BC177" s="160" t="s">
        <v>82</v>
      </c>
      <c r="BN177" s="158">
        <v>0</v>
      </c>
      <c r="BO177" s="158">
        <v>0</v>
      </c>
      <c r="BP177" s="158">
        <v>0</v>
      </c>
      <c r="BQ177" s="158">
        <v>0</v>
      </c>
    </row>
    <row r="178" spans="1:69" ht="27" customHeight="1" x14ac:dyDescent="0.25">
      <c r="A178" s="44">
        <v>4607111038487</v>
      </c>
      <c r="B178" s="42" t="s">
        <v>257</v>
      </c>
      <c r="C178" s="42" t="s">
        <v>258</v>
      </c>
      <c r="D178" s="43">
        <v>4301132170</v>
      </c>
      <c r="E178" s="44">
        <v>4607111038487</v>
      </c>
      <c r="F178" s="44"/>
      <c r="G178" s="45">
        <v>0.25</v>
      </c>
      <c r="H178" s="46">
        <v>12</v>
      </c>
      <c r="I178" s="45">
        <v>3</v>
      </c>
      <c r="J178" s="45">
        <v>3.7360000000000002</v>
      </c>
      <c r="K178" s="46">
        <v>70</v>
      </c>
      <c r="L178" s="46" t="s">
        <v>80</v>
      </c>
      <c r="M178" s="46" t="s">
        <v>68</v>
      </c>
      <c r="N178" s="47" t="s">
        <v>69</v>
      </c>
      <c r="O178" s="47"/>
      <c r="P178" s="46">
        <v>180</v>
      </c>
      <c r="Q178" s="15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R178" s="153"/>
      <c r="S178" s="153"/>
      <c r="T178" s="153"/>
      <c r="U178" s="154"/>
      <c r="V178" s="48" t="s">
        <v>6</v>
      </c>
      <c r="W178" s="48" t="s">
        <v>6</v>
      </c>
      <c r="X178" s="49" t="s">
        <v>70</v>
      </c>
      <c r="Y178" s="50">
        <v>0</v>
      </c>
      <c r="Z178" s="51">
        <f>IFERROR(IF(Y178="","",Y178),"")</f>
        <v>0</v>
      </c>
      <c r="AA178" s="52">
        <f>IFERROR(IF(Y178="","",Y178*0.01788),"")</f>
        <v>0</v>
      </c>
      <c r="AB178" s="155" t="s">
        <v>6</v>
      </c>
      <c r="AC178" s="156" t="s">
        <v>6</v>
      </c>
      <c r="AD178" s="157" t="s">
        <v>259</v>
      </c>
      <c r="AH178" s="158"/>
      <c r="AK178" s="159" t="s">
        <v>72</v>
      </c>
      <c r="AL178" s="159">
        <v>1</v>
      </c>
      <c r="BC178" s="160" t="s">
        <v>82</v>
      </c>
      <c r="BN178" s="158">
        <v>0</v>
      </c>
      <c r="BO178" s="158">
        <v>0</v>
      </c>
      <c r="BP178" s="158">
        <v>0</v>
      </c>
      <c r="BQ178" s="158">
        <v>0</v>
      </c>
    </row>
    <row r="179" spans="1:69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4"/>
      <c r="Q179" s="55" t="s">
        <v>73</v>
      </c>
      <c r="R179" s="56"/>
      <c r="S179" s="56"/>
      <c r="T179" s="56"/>
      <c r="U179" s="56"/>
      <c r="V179" s="56"/>
      <c r="W179" s="57"/>
      <c r="X179" s="58" t="s">
        <v>70</v>
      </c>
      <c r="Y179" s="59">
        <f>IFERROR(SUM(Y176:Y178),"0")</f>
        <v>0</v>
      </c>
      <c r="Z179" s="59">
        <f>IFERROR(SUM(Z176:Z178),"0")</f>
        <v>0</v>
      </c>
      <c r="AA179" s="59">
        <f>IFERROR(IF(AA176="",0,AA176),"0")+IFERROR(IF(AA177="",0,AA177),"0")+IFERROR(IF(AA178="",0,AA178),"0")</f>
        <v>0</v>
      </c>
      <c r="AB179" s="60"/>
      <c r="AC179" s="60"/>
      <c r="AD179" s="60"/>
    </row>
    <row r="180" spans="1:69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4"/>
      <c r="Q180" s="55" t="s">
        <v>73</v>
      </c>
      <c r="R180" s="56"/>
      <c r="S180" s="56"/>
      <c r="T180" s="56"/>
      <c r="U180" s="56"/>
      <c r="V180" s="56"/>
      <c r="W180" s="57"/>
      <c r="X180" s="58" t="s">
        <v>74</v>
      </c>
      <c r="Y180" s="59">
        <f>IFERROR(SUMPRODUCT(Y176:Y178*I176:I178),"0")</f>
        <v>0</v>
      </c>
      <c r="Z180" s="59">
        <f>IFERROR(SUMPRODUCT(Z176:Z178*I176:I178),"0")</f>
        <v>0</v>
      </c>
      <c r="AA180" s="58"/>
      <c r="AB180" s="60"/>
      <c r="AC180" s="60"/>
      <c r="AD180" s="60"/>
    </row>
    <row r="181" spans="1:69" ht="14.25" customHeight="1" x14ac:dyDescent="0.25">
      <c r="A181" s="41"/>
      <c r="B181" s="41" t="s">
        <v>260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</row>
    <row r="182" spans="1:69" ht="27" customHeight="1" x14ac:dyDescent="0.25">
      <c r="A182" s="44">
        <v>4680115885875</v>
      </c>
      <c r="B182" s="42" t="s">
        <v>261</v>
      </c>
      <c r="C182" s="42" t="s">
        <v>262</v>
      </c>
      <c r="D182" s="43">
        <v>4301051855</v>
      </c>
      <c r="E182" s="44">
        <v>4680115885875</v>
      </c>
      <c r="F182" s="44"/>
      <c r="G182" s="45">
        <v>1</v>
      </c>
      <c r="H182" s="46">
        <v>9</v>
      </c>
      <c r="I182" s="45">
        <v>9</v>
      </c>
      <c r="J182" s="45">
        <v>9.4350000000000005</v>
      </c>
      <c r="K182" s="46">
        <v>64</v>
      </c>
      <c r="L182" s="46" t="s">
        <v>263</v>
      </c>
      <c r="M182" s="46" t="s">
        <v>68</v>
      </c>
      <c r="N182" s="47" t="s">
        <v>264</v>
      </c>
      <c r="O182" s="47"/>
      <c r="P182" s="46">
        <v>365</v>
      </c>
      <c r="Q182" s="161" t="s">
        <v>265</v>
      </c>
      <c r="R182" s="153"/>
      <c r="S182" s="153"/>
      <c r="T182" s="153"/>
      <c r="U182" s="154"/>
      <c r="V182" s="48" t="s">
        <v>6</v>
      </c>
      <c r="W182" s="48" t="s">
        <v>6</v>
      </c>
      <c r="X182" s="49" t="s">
        <v>70</v>
      </c>
      <c r="Y182" s="50">
        <v>0</v>
      </c>
      <c r="Z182" s="51">
        <f>IFERROR(IF(Y182="","",Y182),"")</f>
        <v>0</v>
      </c>
      <c r="AA182" s="52">
        <f>IFERROR(IF(Y182="","",Y182*0.01898),"")</f>
        <v>0</v>
      </c>
      <c r="AB182" s="155" t="s">
        <v>6</v>
      </c>
      <c r="AC182" s="156" t="s">
        <v>6</v>
      </c>
      <c r="AD182" s="157" t="s">
        <v>266</v>
      </c>
      <c r="AH182" s="158"/>
      <c r="AK182" s="159" t="s">
        <v>72</v>
      </c>
      <c r="AL182" s="159">
        <v>1</v>
      </c>
      <c r="BC182" s="160" t="s">
        <v>267</v>
      </c>
      <c r="BN182" s="158">
        <v>0</v>
      </c>
      <c r="BO182" s="158">
        <v>0</v>
      </c>
      <c r="BP182" s="158">
        <v>0</v>
      </c>
      <c r="BQ182" s="158">
        <v>0</v>
      </c>
    </row>
    <row r="183" spans="1:69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4"/>
      <c r="Q183" s="55" t="s">
        <v>73</v>
      </c>
      <c r="R183" s="56"/>
      <c r="S183" s="56"/>
      <c r="T183" s="56"/>
      <c r="U183" s="56"/>
      <c r="V183" s="56"/>
      <c r="W183" s="57"/>
      <c r="X183" s="58" t="s">
        <v>70</v>
      </c>
      <c r="Y183" s="59">
        <f>IFERROR(SUM(Y182:Y182),"0")</f>
        <v>0</v>
      </c>
      <c r="Z183" s="59">
        <f>IFERROR(SUM(Z182:Z182),"0")</f>
        <v>0</v>
      </c>
      <c r="AA183" s="59">
        <f>IFERROR(IF(AA182="",0,AA182),"0")</f>
        <v>0</v>
      </c>
      <c r="AB183" s="60"/>
      <c r="AC183" s="60"/>
      <c r="AD183" s="60"/>
    </row>
    <row r="184" spans="1:69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4"/>
      <c r="Q184" s="55" t="s">
        <v>73</v>
      </c>
      <c r="R184" s="56"/>
      <c r="S184" s="56"/>
      <c r="T184" s="56"/>
      <c r="U184" s="56"/>
      <c r="V184" s="56"/>
      <c r="W184" s="57"/>
      <c r="X184" s="58" t="s">
        <v>74</v>
      </c>
      <c r="Y184" s="59">
        <f>IFERROR(SUMPRODUCT(Y182:Y182*I182:I182),"0")</f>
        <v>0</v>
      </c>
      <c r="Z184" s="59">
        <f>IFERROR(SUMPRODUCT(Z182:Z182*I182:I182),"0")</f>
        <v>0</v>
      </c>
      <c r="AA184" s="58"/>
      <c r="AB184" s="60"/>
      <c r="AC184" s="60"/>
      <c r="AD184" s="60"/>
    </row>
    <row r="185" spans="1:69" ht="27.75" customHeight="1" x14ac:dyDescent="0.25">
      <c r="A185" s="38"/>
      <c r="B185" s="38" t="s">
        <v>268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9"/>
      <c r="AC185" s="39"/>
      <c r="AD185" s="39"/>
    </row>
    <row r="186" spans="1:69" ht="16.5" customHeight="1" x14ac:dyDescent="0.25">
      <c r="A186" s="40"/>
      <c r="B186" s="40" t="s">
        <v>269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</row>
    <row r="187" spans="1:69" ht="14.25" customHeight="1" x14ac:dyDescent="0.25">
      <c r="A187" s="41"/>
      <c r="B187" s="41" t="s">
        <v>77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</row>
    <row r="188" spans="1:69" ht="27" customHeight="1" x14ac:dyDescent="0.25">
      <c r="A188" s="44">
        <v>4620207491133</v>
      </c>
      <c r="B188" s="42" t="s">
        <v>270</v>
      </c>
      <c r="C188" s="42" t="s">
        <v>271</v>
      </c>
      <c r="D188" s="43">
        <v>4301132227</v>
      </c>
      <c r="E188" s="44">
        <v>4620207491133</v>
      </c>
      <c r="F188" s="44"/>
      <c r="G188" s="45">
        <v>0.23</v>
      </c>
      <c r="H188" s="46">
        <v>12</v>
      </c>
      <c r="I188" s="45">
        <v>2.76</v>
      </c>
      <c r="J188" s="45">
        <v>2.98</v>
      </c>
      <c r="K188" s="46">
        <v>70</v>
      </c>
      <c r="L188" s="46" t="s">
        <v>80</v>
      </c>
      <c r="M188" s="46" t="s">
        <v>68</v>
      </c>
      <c r="N188" s="47" t="s">
        <v>69</v>
      </c>
      <c r="O188" s="47"/>
      <c r="P188" s="46">
        <v>180</v>
      </c>
      <c r="Q188" s="161" t="s">
        <v>272</v>
      </c>
      <c r="R188" s="153"/>
      <c r="S188" s="153"/>
      <c r="T188" s="153"/>
      <c r="U188" s="154"/>
      <c r="V188" s="48" t="s">
        <v>6</v>
      </c>
      <c r="W188" s="48" t="s">
        <v>6</v>
      </c>
      <c r="X188" s="49" t="s">
        <v>70</v>
      </c>
      <c r="Y188" s="50">
        <v>0</v>
      </c>
      <c r="Z188" s="51">
        <f>IFERROR(IF(Y188="","",Y188),"")</f>
        <v>0</v>
      </c>
      <c r="AA188" s="52">
        <f>IFERROR(IF(Y188="","",Y188*0.01788),"")</f>
        <v>0</v>
      </c>
      <c r="AB188" s="155" t="s">
        <v>6</v>
      </c>
      <c r="AC188" s="156" t="s">
        <v>6</v>
      </c>
      <c r="AD188" s="157" t="s">
        <v>273</v>
      </c>
      <c r="AH188" s="158"/>
      <c r="AK188" s="159" t="s">
        <v>72</v>
      </c>
      <c r="AL188" s="159">
        <v>1</v>
      </c>
      <c r="BC188" s="160" t="s">
        <v>82</v>
      </c>
      <c r="BN188" s="158">
        <v>0</v>
      </c>
      <c r="BO188" s="158">
        <v>0</v>
      </c>
      <c r="BP188" s="158">
        <v>0</v>
      </c>
      <c r="BQ188" s="158">
        <v>0</v>
      </c>
    </row>
    <row r="189" spans="1:69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4"/>
      <c r="Q189" s="55" t="s">
        <v>73</v>
      </c>
      <c r="R189" s="56"/>
      <c r="S189" s="56"/>
      <c r="T189" s="56"/>
      <c r="U189" s="56"/>
      <c r="V189" s="56"/>
      <c r="W189" s="57"/>
      <c r="X189" s="58" t="s">
        <v>70</v>
      </c>
      <c r="Y189" s="59">
        <f>IFERROR(SUM(Y188:Y188),"0")</f>
        <v>0</v>
      </c>
      <c r="Z189" s="59">
        <f>IFERROR(SUM(Z188:Z188),"0")</f>
        <v>0</v>
      </c>
      <c r="AA189" s="59">
        <f>IFERROR(IF(AA188="",0,AA188),"0")</f>
        <v>0</v>
      </c>
      <c r="AB189" s="60"/>
      <c r="AC189" s="60"/>
      <c r="AD189" s="60"/>
    </row>
    <row r="190" spans="1:69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4"/>
      <c r="Q190" s="55" t="s">
        <v>73</v>
      </c>
      <c r="R190" s="56"/>
      <c r="S190" s="56"/>
      <c r="T190" s="56"/>
      <c r="U190" s="56"/>
      <c r="V190" s="56"/>
      <c r="W190" s="57"/>
      <c r="X190" s="58" t="s">
        <v>74</v>
      </c>
      <c r="Y190" s="59">
        <f>IFERROR(SUMPRODUCT(Y188:Y188*I188:I188),"0")</f>
        <v>0</v>
      </c>
      <c r="Z190" s="59">
        <f>IFERROR(SUMPRODUCT(Z188:Z188*I188:I188),"0")</f>
        <v>0</v>
      </c>
      <c r="AA190" s="58"/>
      <c r="AB190" s="60"/>
      <c r="AC190" s="60"/>
      <c r="AD190" s="60"/>
    </row>
    <row r="191" spans="1:69" ht="14.25" customHeight="1" x14ac:dyDescent="0.25">
      <c r="A191" s="41"/>
      <c r="B191" s="41" t="s">
        <v>127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</row>
    <row r="192" spans="1:69" ht="27" customHeight="1" x14ac:dyDescent="0.25">
      <c r="A192" s="44">
        <v>4620207490198</v>
      </c>
      <c r="B192" s="42" t="s">
        <v>274</v>
      </c>
      <c r="C192" s="42" t="s">
        <v>275</v>
      </c>
      <c r="D192" s="43">
        <v>4301135707</v>
      </c>
      <c r="E192" s="44">
        <v>4620207490198</v>
      </c>
      <c r="F192" s="44"/>
      <c r="G192" s="45">
        <v>0.2</v>
      </c>
      <c r="H192" s="46">
        <v>12</v>
      </c>
      <c r="I192" s="45">
        <v>2.4</v>
      </c>
      <c r="J192" s="45">
        <v>3.1036000000000001</v>
      </c>
      <c r="K192" s="46">
        <v>70</v>
      </c>
      <c r="L192" s="46" t="s">
        <v>80</v>
      </c>
      <c r="M192" s="46" t="s">
        <v>68</v>
      </c>
      <c r="N192" s="47" t="s">
        <v>69</v>
      </c>
      <c r="O192" s="47"/>
      <c r="P192" s="46">
        <v>180</v>
      </c>
      <c r="Q192" s="15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R192" s="153"/>
      <c r="S192" s="153"/>
      <c r="T192" s="153"/>
      <c r="U192" s="154"/>
      <c r="V192" s="48" t="s">
        <v>6</v>
      </c>
      <c r="W192" s="48" t="s">
        <v>6</v>
      </c>
      <c r="X192" s="49" t="s">
        <v>70</v>
      </c>
      <c r="Y192" s="50">
        <v>0</v>
      </c>
      <c r="Z192" s="51">
        <f>IFERROR(IF(Y192="","",Y192),"")</f>
        <v>0</v>
      </c>
      <c r="AA192" s="52">
        <f>IFERROR(IF(Y192="","",Y192*0.01788),"")</f>
        <v>0</v>
      </c>
      <c r="AB192" s="155" t="s">
        <v>6</v>
      </c>
      <c r="AC192" s="156" t="s">
        <v>6</v>
      </c>
      <c r="AD192" s="157" t="s">
        <v>276</v>
      </c>
      <c r="AH192" s="158"/>
      <c r="AK192" s="159" t="s">
        <v>72</v>
      </c>
      <c r="AL192" s="159">
        <v>1</v>
      </c>
      <c r="BC192" s="160" t="s">
        <v>82</v>
      </c>
      <c r="BN192" s="158">
        <v>0</v>
      </c>
      <c r="BO192" s="158">
        <v>0</v>
      </c>
      <c r="BP192" s="158">
        <v>0</v>
      </c>
      <c r="BQ192" s="158">
        <v>0</v>
      </c>
    </row>
    <row r="193" spans="1:69" ht="27" customHeight="1" x14ac:dyDescent="0.25">
      <c r="A193" s="44">
        <v>4620207490235</v>
      </c>
      <c r="B193" s="42" t="s">
        <v>277</v>
      </c>
      <c r="C193" s="42" t="s">
        <v>278</v>
      </c>
      <c r="D193" s="43">
        <v>4301135696</v>
      </c>
      <c r="E193" s="44">
        <v>4620207490235</v>
      </c>
      <c r="F193" s="44"/>
      <c r="G193" s="45">
        <v>0.2</v>
      </c>
      <c r="H193" s="46">
        <v>12</v>
      </c>
      <c r="I193" s="45">
        <v>2.4</v>
      </c>
      <c r="J193" s="45">
        <v>3.1036000000000001</v>
      </c>
      <c r="K193" s="46">
        <v>70</v>
      </c>
      <c r="L193" s="46" t="s">
        <v>80</v>
      </c>
      <c r="M193" s="46" t="s">
        <v>68</v>
      </c>
      <c r="N193" s="47" t="s">
        <v>69</v>
      </c>
      <c r="O193" s="47"/>
      <c r="P193" s="46">
        <v>180</v>
      </c>
      <c r="Q193" s="15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R193" s="153"/>
      <c r="S193" s="153"/>
      <c r="T193" s="153"/>
      <c r="U193" s="154"/>
      <c r="V193" s="48" t="s">
        <v>6</v>
      </c>
      <c r="W193" s="48" t="s">
        <v>6</v>
      </c>
      <c r="X193" s="49" t="s">
        <v>70</v>
      </c>
      <c r="Y193" s="50">
        <v>0</v>
      </c>
      <c r="Z193" s="51">
        <f>IFERROR(IF(Y193="","",Y193),"")</f>
        <v>0</v>
      </c>
      <c r="AA193" s="52">
        <f>IFERROR(IF(Y193="","",Y193*0.01788),"")</f>
        <v>0</v>
      </c>
      <c r="AB193" s="155" t="s">
        <v>6</v>
      </c>
      <c r="AC193" s="156" t="s">
        <v>6</v>
      </c>
      <c r="AD193" s="157" t="s">
        <v>279</v>
      </c>
      <c r="AH193" s="158"/>
      <c r="AK193" s="159" t="s">
        <v>72</v>
      </c>
      <c r="AL193" s="159">
        <v>1</v>
      </c>
      <c r="BC193" s="160" t="s">
        <v>82</v>
      </c>
      <c r="BN193" s="158">
        <v>0</v>
      </c>
      <c r="BO193" s="158">
        <v>0</v>
      </c>
      <c r="BP193" s="158">
        <v>0</v>
      </c>
      <c r="BQ193" s="158">
        <v>0</v>
      </c>
    </row>
    <row r="194" spans="1:69" ht="27" customHeight="1" x14ac:dyDescent="0.25">
      <c r="A194" s="44">
        <v>4620207490259</v>
      </c>
      <c r="B194" s="42" t="s">
        <v>280</v>
      </c>
      <c r="C194" s="42" t="s">
        <v>281</v>
      </c>
      <c r="D194" s="43">
        <v>4301135697</v>
      </c>
      <c r="E194" s="44">
        <v>4620207490259</v>
      </c>
      <c r="F194" s="44"/>
      <c r="G194" s="45">
        <v>0.2</v>
      </c>
      <c r="H194" s="46">
        <v>12</v>
      </c>
      <c r="I194" s="45">
        <v>2.4</v>
      </c>
      <c r="J194" s="45">
        <v>3.1036000000000001</v>
      </c>
      <c r="K194" s="46">
        <v>70</v>
      </c>
      <c r="L194" s="46" t="s">
        <v>80</v>
      </c>
      <c r="M194" s="46" t="s">
        <v>68</v>
      </c>
      <c r="N194" s="47" t="s">
        <v>69</v>
      </c>
      <c r="O194" s="47"/>
      <c r="P194" s="46">
        <v>180</v>
      </c>
      <c r="Q194" s="1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R194" s="153"/>
      <c r="S194" s="153"/>
      <c r="T194" s="153"/>
      <c r="U194" s="154"/>
      <c r="V194" s="48" t="s">
        <v>6</v>
      </c>
      <c r="W194" s="48" t="s">
        <v>6</v>
      </c>
      <c r="X194" s="49" t="s">
        <v>70</v>
      </c>
      <c r="Y194" s="50">
        <v>0</v>
      </c>
      <c r="Z194" s="51">
        <f>IFERROR(IF(Y194="","",Y194),"")</f>
        <v>0</v>
      </c>
      <c r="AA194" s="52">
        <f>IFERROR(IF(Y194="","",Y194*0.01788),"")</f>
        <v>0</v>
      </c>
      <c r="AB194" s="155" t="s">
        <v>6</v>
      </c>
      <c r="AC194" s="156" t="s">
        <v>6</v>
      </c>
      <c r="AD194" s="157" t="s">
        <v>276</v>
      </c>
      <c r="AH194" s="158"/>
      <c r="AK194" s="159" t="s">
        <v>72</v>
      </c>
      <c r="AL194" s="159">
        <v>1</v>
      </c>
      <c r="BC194" s="160" t="s">
        <v>82</v>
      </c>
      <c r="BN194" s="158">
        <v>0</v>
      </c>
      <c r="BO194" s="158">
        <v>0</v>
      </c>
      <c r="BP194" s="158">
        <v>0</v>
      </c>
      <c r="BQ194" s="158">
        <v>0</v>
      </c>
    </row>
    <row r="195" spans="1:69" ht="27" customHeight="1" x14ac:dyDescent="0.25">
      <c r="A195" s="44">
        <v>4620207490143</v>
      </c>
      <c r="B195" s="42" t="s">
        <v>282</v>
      </c>
      <c r="C195" s="42" t="s">
        <v>283</v>
      </c>
      <c r="D195" s="43">
        <v>4301135681</v>
      </c>
      <c r="E195" s="44">
        <v>4620207490143</v>
      </c>
      <c r="F195" s="44"/>
      <c r="G195" s="45">
        <v>0.22</v>
      </c>
      <c r="H195" s="46">
        <v>12</v>
      </c>
      <c r="I195" s="45">
        <v>2.64</v>
      </c>
      <c r="J195" s="45">
        <v>3.3435999999999999</v>
      </c>
      <c r="K195" s="46">
        <v>70</v>
      </c>
      <c r="L195" s="46" t="s">
        <v>80</v>
      </c>
      <c r="M195" s="46" t="s">
        <v>68</v>
      </c>
      <c r="N195" s="47" t="s">
        <v>69</v>
      </c>
      <c r="O195" s="47"/>
      <c r="P195" s="46">
        <v>180</v>
      </c>
      <c r="Q195" s="1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R195" s="153"/>
      <c r="S195" s="153"/>
      <c r="T195" s="153"/>
      <c r="U195" s="154"/>
      <c r="V195" s="48" t="s">
        <v>6</v>
      </c>
      <c r="W195" s="48" t="s">
        <v>6</v>
      </c>
      <c r="X195" s="49" t="s">
        <v>70</v>
      </c>
      <c r="Y195" s="50">
        <v>0</v>
      </c>
      <c r="Z195" s="51">
        <f>IFERROR(IF(Y195="","",Y195),"")</f>
        <v>0</v>
      </c>
      <c r="AA195" s="52">
        <f>IFERROR(IF(Y195="","",Y195*0.01788),"")</f>
        <v>0</v>
      </c>
      <c r="AB195" s="155" t="s">
        <v>6</v>
      </c>
      <c r="AC195" s="156" t="s">
        <v>6</v>
      </c>
      <c r="AD195" s="157" t="s">
        <v>284</v>
      </c>
      <c r="AH195" s="158"/>
      <c r="AK195" s="159" t="s">
        <v>72</v>
      </c>
      <c r="AL195" s="159">
        <v>1</v>
      </c>
      <c r="BC195" s="160" t="s">
        <v>82</v>
      </c>
      <c r="BN195" s="158">
        <v>0</v>
      </c>
      <c r="BO195" s="158">
        <v>0</v>
      </c>
      <c r="BP195" s="158">
        <v>0</v>
      </c>
      <c r="BQ195" s="158">
        <v>0</v>
      </c>
    </row>
    <row r="196" spans="1:69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4"/>
      <c r="Q196" s="55" t="s">
        <v>73</v>
      </c>
      <c r="R196" s="56"/>
      <c r="S196" s="56"/>
      <c r="T196" s="56"/>
      <c r="U196" s="56"/>
      <c r="V196" s="56"/>
      <c r="W196" s="57"/>
      <c r="X196" s="58" t="s">
        <v>70</v>
      </c>
      <c r="Y196" s="59">
        <f>IFERROR(SUM(Y192:Y195),"0")</f>
        <v>0</v>
      </c>
      <c r="Z196" s="59">
        <f>IFERROR(SUM(Z192:Z195),"0")</f>
        <v>0</v>
      </c>
      <c r="AA196" s="59">
        <f>IFERROR(IF(AA192="",0,AA192),"0")+IFERROR(IF(AA193="",0,AA193),"0")+IFERROR(IF(AA194="",0,AA194),"0")+IFERROR(IF(AA195="",0,AA195),"0")</f>
        <v>0</v>
      </c>
      <c r="AB196" s="60"/>
      <c r="AC196" s="60"/>
      <c r="AD196" s="60"/>
    </row>
    <row r="197" spans="1:69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4"/>
      <c r="Q197" s="55" t="s">
        <v>73</v>
      </c>
      <c r="R197" s="56"/>
      <c r="S197" s="56"/>
      <c r="T197" s="56"/>
      <c r="U197" s="56"/>
      <c r="V197" s="56"/>
      <c r="W197" s="57"/>
      <c r="X197" s="58" t="s">
        <v>74</v>
      </c>
      <c r="Y197" s="59">
        <f>IFERROR(SUMPRODUCT(Y192:Y195*I192:I195),"0")</f>
        <v>0</v>
      </c>
      <c r="Z197" s="59">
        <f>IFERROR(SUMPRODUCT(Z192:Z195*I192:I195),"0")</f>
        <v>0</v>
      </c>
      <c r="AA197" s="58"/>
      <c r="AB197" s="60"/>
      <c r="AC197" s="60"/>
      <c r="AD197" s="60"/>
    </row>
    <row r="198" spans="1:69" ht="16.5" customHeight="1" x14ac:dyDescent="0.25">
      <c r="A198" s="40"/>
      <c r="B198" s="40" t="s">
        <v>285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 spans="1:69" ht="14.25" customHeight="1" x14ac:dyDescent="0.25">
      <c r="A199" s="41"/>
      <c r="B199" s="41" t="s">
        <v>64</v>
      </c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</row>
    <row r="200" spans="1:69" ht="16.5" customHeight="1" x14ac:dyDescent="0.25">
      <c r="A200" s="44">
        <v>4607111037022</v>
      </c>
      <c r="B200" s="42" t="s">
        <v>286</v>
      </c>
      <c r="C200" s="42" t="s">
        <v>287</v>
      </c>
      <c r="D200" s="43">
        <v>4301070948</v>
      </c>
      <c r="E200" s="44">
        <v>4607111037022</v>
      </c>
      <c r="F200" s="44"/>
      <c r="G200" s="45">
        <v>0.7</v>
      </c>
      <c r="H200" s="46">
        <v>8</v>
      </c>
      <c r="I200" s="45">
        <v>5.6</v>
      </c>
      <c r="J200" s="45">
        <v>5.87</v>
      </c>
      <c r="K200" s="46">
        <v>84</v>
      </c>
      <c r="L200" s="46" t="s">
        <v>67</v>
      </c>
      <c r="M200" s="46" t="s">
        <v>68</v>
      </c>
      <c r="N200" s="47" t="s">
        <v>69</v>
      </c>
      <c r="O200" s="47"/>
      <c r="P200" s="46">
        <v>180</v>
      </c>
      <c r="Q200" s="15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R200" s="153"/>
      <c r="S200" s="153"/>
      <c r="T200" s="153"/>
      <c r="U200" s="154"/>
      <c r="V200" s="48" t="s">
        <v>6</v>
      </c>
      <c r="W200" s="48" t="s">
        <v>6</v>
      </c>
      <c r="X200" s="49" t="s">
        <v>70</v>
      </c>
      <c r="Y200" s="50">
        <v>0</v>
      </c>
      <c r="Z200" s="51">
        <f>IFERROR(IF(Y200="","",Y200),"")</f>
        <v>0</v>
      </c>
      <c r="AA200" s="52">
        <f>IFERROR(IF(Y200="","",Y200*0.0155),"")</f>
        <v>0</v>
      </c>
      <c r="AB200" s="155" t="s">
        <v>6</v>
      </c>
      <c r="AC200" s="156" t="s">
        <v>6</v>
      </c>
      <c r="AD200" s="157" t="s">
        <v>288</v>
      </c>
      <c r="AH200" s="158"/>
      <c r="AK200" s="159" t="s">
        <v>72</v>
      </c>
      <c r="AL200" s="159">
        <v>1</v>
      </c>
      <c r="BC200" s="160" t="s">
        <v>1</v>
      </c>
      <c r="BN200" s="158">
        <v>0</v>
      </c>
      <c r="BO200" s="158">
        <v>0</v>
      </c>
      <c r="BP200" s="158">
        <v>0</v>
      </c>
      <c r="BQ200" s="158">
        <v>0</v>
      </c>
    </row>
    <row r="201" spans="1:69" ht="27" customHeight="1" x14ac:dyDescent="0.25">
      <c r="A201" s="44">
        <v>4607111038494</v>
      </c>
      <c r="B201" s="42" t="s">
        <v>289</v>
      </c>
      <c r="C201" s="42" t="s">
        <v>290</v>
      </c>
      <c r="D201" s="43">
        <v>4301070990</v>
      </c>
      <c r="E201" s="44">
        <v>4607111038494</v>
      </c>
      <c r="F201" s="44"/>
      <c r="G201" s="45">
        <v>0.7</v>
      </c>
      <c r="H201" s="46">
        <v>8</v>
      </c>
      <c r="I201" s="45">
        <v>5.6</v>
      </c>
      <c r="J201" s="45">
        <v>5.87</v>
      </c>
      <c r="K201" s="46">
        <v>84</v>
      </c>
      <c r="L201" s="46" t="s">
        <v>67</v>
      </c>
      <c r="M201" s="46" t="s">
        <v>68</v>
      </c>
      <c r="N201" s="47" t="s">
        <v>69</v>
      </c>
      <c r="O201" s="47"/>
      <c r="P201" s="46">
        <v>180</v>
      </c>
      <c r="Q201" s="1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R201" s="153"/>
      <c r="S201" s="153"/>
      <c r="T201" s="153"/>
      <c r="U201" s="154"/>
      <c r="V201" s="48" t="s">
        <v>6</v>
      </c>
      <c r="W201" s="48" t="s">
        <v>6</v>
      </c>
      <c r="X201" s="49" t="s">
        <v>70</v>
      </c>
      <c r="Y201" s="50">
        <v>0</v>
      </c>
      <c r="Z201" s="51">
        <f>IFERROR(IF(Y201="","",Y201),"")</f>
        <v>0</v>
      </c>
      <c r="AA201" s="52">
        <f>IFERROR(IF(Y201="","",Y201*0.0155),"")</f>
        <v>0</v>
      </c>
      <c r="AB201" s="155" t="s">
        <v>6</v>
      </c>
      <c r="AC201" s="156" t="s">
        <v>6</v>
      </c>
      <c r="AD201" s="157" t="s">
        <v>291</v>
      </c>
      <c r="AH201" s="158"/>
      <c r="AK201" s="159" t="s">
        <v>72</v>
      </c>
      <c r="AL201" s="159">
        <v>1</v>
      </c>
      <c r="BC201" s="160" t="s">
        <v>1</v>
      </c>
      <c r="BN201" s="158">
        <v>0</v>
      </c>
      <c r="BO201" s="158">
        <v>0</v>
      </c>
      <c r="BP201" s="158">
        <v>0</v>
      </c>
      <c r="BQ201" s="158">
        <v>0</v>
      </c>
    </row>
    <row r="202" spans="1:69" ht="27" customHeight="1" x14ac:dyDescent="0.25">
      <c r="A202" s="44">
        <v>4607111038135</v>
      </c>
      <c r="B202" s="42" t="s">
        <v>292</v>
      </c>
      <c r="C202" s="42" t="s">
        <v>293</v>
      </c>
      <c r="D202" s="43">
        <v>4301070966</v>
      </c>
      <c r="E202" s="44">
        <v>4607111038135</v>
      </c>
      <c r="F202" s="44"/>
      <c r="G202" s="45">
        <v>0.7</v>
      </c>
      <c r="H202" s="46">
        <v>8</v>
      </c>
      <c r="I202" s="45">
        <v>5.6</v>
      </c>
      <c r="J202" s="45">
        <v>5.87</v>
      </c>
      <c r="K202" s="46">
        <v>84</v>
      </c>
      <c r="L202" s="46" t="s">
        <v>67</v>
      </c>
      <c r="M202" s="46" t="s">
        <v>68</v>
      </c>
      <c r="N202" s="47" t="s">
        <v>69</v>
      </c>
      <c r="O202" s="47"/>
      <c r="P202" s="46">
        <v>180</v>
      </c>
      <c r="Q202" s="15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R202" s="153"/>
      <c r="S202" s="153"/>
      <c r="T202" s="153"/>
      <c r="U202" s="154"/>
      <c r="V202" s="48" t="s">
        <v>6</v>
      </c>
      <c r="W202" s="48" t="s">
        <v>6</v>
      </c>
      <c r="X202" s="49" t="s">
        <v>70</v>
      </c>
      <c r="Y202" s="50">
        <v>0</v>
      </c>
      <c r="Z202" s="51">
        <f>IFERROR(IF(Y202="","",Y202),"")</f>
        <v>0</v>
      </c>
      <c r="AA202" s="52">
        <f>IFERROR(IF(Y202="","",Y202*0.0155),"")</f>
        <v>0</v>
      </c>
      <c r="AB202" s="155" t="s">
        <v>6</v>
      </c>
      <c r="AC202" s="156" t="s">
        <v>6</v>
      </c>
      <c r="AD202" s="157" t="s">
        <v>294</v>
      </c>
      <c r="AH202" s="158"/>
      <c r="AK202" s="159" t="s">
        <v>72</v>
      </c>
      <c r="AL202" s="159">
        <v>1</v>
      </c>
      <c r="BC202" s="160" t="s">
        <v>1</v>
      </c>
      <c r="BN202" s="158">
        <v>0</v>
      </c>
      <c r="BO202" s="158">
        <v>0</v>
      </c>
      <c r="BP202" s="158">
        <v>0</v>
      </c>
      <c r="BQ202" s="158">
        <v>0</v>
      </c>
    </row>
    <row r="203" spans="1:69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4"/>
      <c r="Q203" s="55" t="s">
        <v>73</v>
      </c>
      <c r="R203" s="56"/>
      <c r="S203" s="56"/>
      <c r="T203" s="56"/>
      <c r="U203" s="56"/>
      <c r="V203" s="56"/>
      <c r="W203" s="57"/>
      <c r="X203" s="58" t="s">
        <v>70</v>
      </c>
      <c r="Y203" s="59">
        <f>IFERROR(SUM(Y200:Y202),"0")</f>
        <v>0</v>
      </c>
      <c r="Z203" s="59">
        <f>IFERROR(SUM(Z200:Z202),"0")</f>
        <v>0</v>
      </c>
      <c r="AA203" s="59">
        <f>IFERROR(IF(AA200="",0,AA200),"0")+IFERROR(IF(AA201="",0,AA201),"0")+IFERROR(IF(AA202="",0,AA202),"0")</f>
        <v>0</v>
      </c>
      <c r="AB203" s="60"/>
      <c r="AC203" s="60"/>
      <c r="AD203" s="60"/>
    </row>
    <row r="204" spans="1:69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4"/>
      <c r="Q204" s="55" t="s">
        <v>73</v>
      </c>
      <c r="R204" s="56"/>
      <c r="S204" s="56"/>
      <c r="T204" s="56"/>
      <c r="U204" s="56"/>
      <c r="V204" s="56"/>
      <c r="W204" s="57"/>
      <c r="X204" s="58" t="s">
        <v>74</v>
      </c>
      <c r="Y204" s="59">
        <f>IFERROR(SUMPRODUCT(Y200:Y202*I200:I202),"0")</f>
        <v>0</v>
      </c>
      <c r="Z204" s="59">
        <f>IFERROR(SUMPRODUCT(Z200:Z202*I200:I202),"0")</f>
        <v>0</v>
      </c>
      <c r="AA204" s="58"/>
      <c r="AB204" s="60"/>
      <c r="AC204" s="60"/>
      <c r="AD204" s="60"/>
    </row>
    <row r="205" spans="1:69" ht="16.5" customHeight="1" x14ac:dyDescent="0.25">
      <c r="A205" s="40"/>
      <c r="B205" s="40" t="s">
        <v>295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</row>
    <row r="206" spans="1:69" ht="14.25" customHeight="1" x14ac:dyDescent="0.25">
      <c r="A206" s="41"/>
      <c r="B206" s="41" t="s">
        <v>64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</row>
    <row r="207" spans="1:69" ht="27" customHeight="1" x14ac:dyDescent="0.25">
      <c r="A207" s="44">
        <v>4607111038654</v>
      </c>
      <c r="B207" s="42" t="s">
        <v>296</v>
      </c>
      <c r="C207" s="42" t="s">
        <v>297</v>
      </c>
      <c r="D207" s="43">
        <v>4301070996</v>
      </c>
      <c r="E207" s="44">
        <v>4607111038654</v>
      </c>
      <c r="F207" s="44"/>
      <c r="G207" s="45">
        <v>0.4</v>
      </c>
      <c r="H207" s="46">
        <v>16</v>
      </c>
      <c r="I207" s="45">
        <v>6.4</v>
      </c>
      <c r="J207" s="45">
        <v>6.63</v>
      </c>
      <c r="K207" s="46">
        <v>84</v>
      </c>
      <c r="L207" s="46" t="s">
        <v>67</v>
      </c>
      <c r="M207" s="46" t="s">
        <v>68</v>
      </c>
      <c r="N207" s="47" t="s">
        <v>69</v>
      </c>
      <c r="O207" s="47"/>
      <c r="P207" s="46">
        <v>180</v>
      </c>
      <c r="Q207" s="1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R207" s="153"/>
      <c r="S207" s="153"/>
      <c r="T207" s="153"/>
      <c r="U207" s="154"/>
      <c r="V207" s="48" t="s">
        <v>6</v>
      </c>
      <c r="W207" s="48" t="s">
        <v>6</v>
      </c>
      <c r="X207" s="49" t="s">
        <v>70</v>
      </c>
      <c r="Y207" s="50">
        <v>0</v>
      </c>
      <c r="Z207" s="51">
        <f>IFERROR(IF(Y207="","",Y207),"")</f>
        <v>0</v>
      </c>
      <c r="AA207" s="52">
        <f>IFERROR(IF(Y207="","",Y207*0.0155),"")</f>
        <v>0</v>
      </c>
      <c r="AB207" s="155" t="s">
        <v>6</v>
      </c>
      <c r="AC207" s="156" t="s">
        <v>6</v>
      </c>
      <c r="AD207" s="157" t="s">
        <v>298</v>
      </c>
      <c r="AH207" s="158"/>
      <c r="AK207" s="159" t="s">
        <v>72</v>
      </c>
      <c r="AL207" s="159">
        <v>1</v>
      </c>
      <c r="BC207" s="160" t="s">
        <v>1</v>
      </c>
      <c r="BN207" s="158">
        <v>0</v>
      </c>
      <c r="BO207" s="158">
        <v>0</v>
      </c>
      <c r="BP207" s="158">
        <v>0</v>
      </c>
      <c r="BQ207" s="158">
        <v>0</v>
      </c>
    </row>
    <row r="208" spans="1:69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4"/>
      <c r="Q208" s="55" t="s">
        <v>73</v>
      </c>
      <c r="R208" s="56"/>
      <c r="S208" s="56"/>
      <c r="T208" s="56"/>
      <c r="U208" s="56"/>
      <c r="V208" s="56"/>
      <c r="W208" s="57"/>
      <c r="X208" s="58" t="s">
        <v>70</v>
      </c>
      <c r="Y208" s="59">
        <f>IFERROR(SUM(Y207:Y207),"0")</f>
        <v>0</v>
      </c>
      <c r="Z208" s="59">
        <f>IFERROR(SUM(Z207:Z207),"0")</f>
        <v>0</v>
      </c>
      <c r="AA208" s="59">
        <f>IFERROR(IF(AA207="",0,AA207),"0")</f>
        <v>0</v>
      </c>
      <c r="AB208" s="60"/>
      <c r="AC208" s="60"/>
      <c r="AD208" s="60"/>
    </row>
    <row r="209" spans="1:69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4"/>
      <c r="Q209" s="55" t="s">
        <v>73</v>
      </c>
      <c r="R209" s="56"/>
      <c r="S209" s="56"/>
      <c r="T209" s="56"/>
      <c r="U209" s="56"/>
      <c r="V209" s="56"/>
      <c r="W209" s="57"/>
      <c r="X209" s="58" t="s">
        <v>74</v>
      </c>
      <c r="Y209" s="59">
        <f>IFERROR(SUMPRODUCT(Y207:Y207*I207:I207),"0")</f>
        <v>0</v>
      </c>
      <c r="Z209" s="59">
        <f>IFERROR(SUMPRODUCT(Z207:Z207*I207:I207),"0")</f>
        <v>0</v>
      </c>
      <c r="AA209" s="58"/>
      <c r="AB209" s="60"/>
      <c r="AC209" s="60"/>
      <c r="AD209" s="60"/>
    </row>
    <row r="210" spans="1:69" ht="16.5" customHeight="1" x14ac:dyDescent="0.25">
      <c r="A210" s="40"/>
      <c r="B210" s="40" t="s">
        <v>299</v>
      </c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</row>
    <row r="211" spans="1:69" ht="14.25" customHeight="1" x14ac:dyDescent="0.25">
      <c r="A211" s="41"/>
      <c r="B211" s="41" t="s">
        <v>64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</row>
    <row r="212" spans="1:69" ht="27" customHeight="1" x14ac:dyDescent="0.25">
      <c r="A212" s="44">
        <v>4607111035912</v>
      </c>
      <c r="B212" s="42" t="s">
        <v>300</v>
      </c>
      <c r="C212" s="42" t="s">
        <v>301</v>
      </c>
      <c r="D212" s="43">
        <v>4301070917</v>
      </c>
      <c r="E212" s="44">
        <v>4607111035912</v>
      </c>
      <c r="F212" s="44"/>
      <c r="G212" s="45">
        <v>0.43</v>
      </c>
      <c r="H212" s="46">
        <v>16</v>
      </c>
      <c r="I212" s="45">
        <v>6.88</v>
      </c>
      <c r="J212" s="45">
        <v>7.19</v>
      </c>
      <c r="K212" s="46">
        <v>84</v>
      </c>
      <c r="L212" s="46" t="s">
        <v>67</v>
      </c>
      <c r="M212" s="46" t="s">
        <v>68</v>
      </c>
      <c r="N212" s="47" t="s">
        <v>69</v>
      </c>
      <c r="O212" s="47"/>
      <c r="P212" s="46">
        <v>180</v>
      </c>
      <c r="Q212" s="1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R212" s="153"/>
      <c r="S212" s="153"/>
      <c r="T212" s="153"/>
      <c r="U212" s="154"/>
      <c r="V212" s="48" t="s">
        <v>6</v>
      </c>
      <c r="W212" s="48" t="s">
        <v>6</v>
      </c>
      <c r="X212" s="49" t="s">
        <v>70</v>
      </c>
      <c r="Y212" s="50">
        <v>0</v>
      </c>
      <c r="Z212" s="51">
        <f>IFERROR(IF(Y212="","",Y212),"")</f>
        <v>0</v>
      </c>
      <c r="AA212" s="52">
        <f>IFERROR(IF(Y212="","",Y212*0.0155),"")</f>
        <v>0</v>
      </c>
      <c r="AB212" s="155" t="s">
        <v>6</v>
      </c>
      <c r="AC212" s="156" t="s">
        <v>6</v>
      </c>
      <c r="AD212" s="157" t="s">
        <v>302</v>
      </c>
      <c r="AH212" s="158"/>
      <c r="AK212" s="159" t="s">
        <v>72</v>
      </c>
      <c r="AL212" s="159">
        <v>1</v>
      </c>
      <c r="BC212" s="160" t="s">
        <v>1</v>
      </c>
      <c r="BN212" s="158">
        <v>0</v>
      </c>
      <c r="BO212" s="158">
        <v>0</v>
      </c>
      <c r="BP212" s="158">
        <v>0</v>
      </c>
      <c r="BQ212" s="158">
        <v>0</v>
      </c>
    </row>
    <row r="213" spans="1:69" ht="27" customHeight="1" x14ac:dyDescent="0.25">
      <c r="A213" s="44">
        <v>4607111035929</v>
      </c>
      <c r="B213" s="42" t="s">
        <v>303</v>
      </c>
      <c r="C213" s="42" t="s">
        <v>304</v>
      </c>
      <c r="D213" s="43">
        <v>4301070920</v>
      </c>
      <c r="E213" s="44">
        <v>4607111035929</v>
      </c>
      <c r="F213" s="44"/>
      <c r="G213" s="45">
        <v>0.9</v>
      </c>
      <c r="H213" s="46">
        <v>8</v>
      </c>
      <c r="I213" s="45">
        <v>7.2</v>
      </c>
      <c r="J213" s="45">
        <v>7.47</v>
      </c>
      <c r="K213" s="46">
        <v>84</v>
      </c>
      <c r="L213" s="46" t="s">
        <v>67</v>
      </c>
      <c r="M213" s="46" t="s">
        <v>68</v>
      </c>
      <c r="N213" s="47" t="s">
        <v>69</v>
      </c>
      <c r="O213" s="47"/>
      <c r="P213" s="46">
        <v>180</v>
      </c>
      <c r="Q213" s="15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R213" s="153"/>
      <c r="S213" s="153"/>
      <c r="T213" s="153"/>
      <c r="U213" s="154"/>
      <c r="V213" s="48" t="s">
        <v>6</v>
      </c>
      <c r="W213" s="48" t="s">
        <v>6</v>
      </c>
      <c r="X213" s="49" t="s">
        <v>70</v>
      </c>
      <c r="Y213" s="50">
        <v>0</v>
      </c>
      <c r="Z213" s="51">
        <f>IFERROR(IF(Y213="","",Y213),"")</f>
        <v>0</v>
      </c>
      <c r="AA213" s="52">
        <f>IFERROR(IF(Y213="","",Y213*0.0155),"")</f>
        <v>0</v>
      </c>
      <c r="AB213" s="155" t="s">
        <v>6</v>
      </c>
      <c r="AC213" s="156" t="s">
        <v>6</v>
      </c>
      <c r="AD213" s="157" t="s">
        <v>302</v>
      </c>
      <c r="AH213" s="158"/>
      <c r="AK213" s="159" t="s">
        <v>72</v>
      </c>
      <c r="AL213" s="159">
        <v>1</v>
      </c>
      <c r="BC213" s="160" t="s">
        <v>1</v>
      </c>
      <c r="BN213" s="158">
        <v>0</v>
      </c>
      <c r="BO213" s="158">
        <v>0</v>
      </c>
      <c r="BP213" s="158">
        <v>0</v>
      </c>
      <c r="BQ213" s="158">
        <v>0</v>
      </c>
    </row>
    <row r="214" spans="1:69" ht="27" customHeight="1" x14ac:dyDescent="0.25">
      <c r="A214" s="44">
        <v>4607111035882</v>
      </c>
      <c r="B214" s="42" t="s">
        <v>305</v>
      </c>
      <c r="C214" s="42" t="s">
        <v>306</v>
      </c>
      <c r="D214" s="43">
        <v>4301070915</v>
      </c>
      <c r="E214" s="44">
        <v>4607111035882</v>
      </c>
      <c r="F214" s="44"/>
      <c r="G214" s="45">
        <v>0.43</v>
      </c>
      <c r="H214" s="46">
        <v>16</v>
      </c>
      <c r="I214" s="45">
        <v>6.88</v>
      </c>
      <c r="J214" s="45">
        <v>7.19</v>
      </c>
      <c r="K214" s="46">
        <v>84</v>
      </c>
      <c r="L214" s="46" t="s">
        <v>67</v>
      </c>
      <c r="M214" s="46" t="s">
        <v>68</v>
      </c>
      <c r="N214" s="47" t="s">
        <v>69</v>
      </c>
      <c r="O214" s="47"/>
      <c r="P214" s="46">
        <v>180</v>
      </c>
      <c r="Q214" s="1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R214" s="153"/>
      <c r="S214" s="153"/>
      <c r="T214" s="153"/>
      <c r="U214" s="154"/>
      <c r="V214" s="48" t="s">
        <v>6</v>
      </c>
      <c r="W214" s="48" t="s">
        <v>6</v>
      </c>
      <c r="X214" s="49" t="s">
        <v>70</v>
      </c>
      <c r="Y214" s="50">
        <v>0</v>
      </c>
      <c r="Z214" s="51">
        <f>IFERROR(IF(Y214="","",Y214),"")</f>
        <v>0</v>
      </c>
      <c r="AA214" s="52">
        <f>IFERROR(IF(Y214="","",Y214*0.0155),"")</f>
        <v>0</v>
      </c>
      <c r="AB214" s="155" t="s">
        <v>6</v>
      </c>
      <c r="AC214" s="156" t="s">
        <v>6</v>
      </c>
      <c r="AD214" s="157" t="s">
        <v>307</v>
      </c>
      <c r="AH214" s="158"/>
      <c r="AK214" s="159" t="s">
        <v>72</v>
      </c>
      <c r="AL214" s="159">
        <v>1</v>
      </c>
      <c r="BC214" s="160" t="s">
        <v>1</v>
      </c>
      <c r="BN214" s="158">
        <v>0</v>
      </c>
      <c r="BO214" s="158">
        <v>0</v>
      </c>
      <c r="BP214" s="158">
        <v>0</v>
      </c>
      <c r="BQ214" s="158">
        <v>0</v>
      </c>
    </row>
    <row r="215" spans="1:69" ht="27" customHeight="1" x14ac:dyDescent="0.25">
      <c r="A215" s="44">
        <v>4607111035905</v>
      </c>
      <c r="B215" s="42" t="s">
        <v>308</v>
      </c>
      <c r="C215" s="42" t="s">
        <v>309</v>
      </c>
      <c r="D215" s="43">
        <v>4301070921</v>
      </c>
      <c r="E215" s="44">
        <v>4607111035905</v>
      </c>
      <c r="F215" s="44"/>
      <c r="G215" s="45">
        <v>0.9</v>
      </c>
      <c r="H215" s="46">
        <v>8</v>
      </c>
      <c r="I215" s="45">
        <v>7.2</v>
      </c>
      <c r="J215" s="45">
        <v>7.47</v>
      </c>
      <c r="K215" s="46">
        <v>84</v>
      </c>
      <c r="L215" s="46" t="s">
        <v>67</v>
      </c>
      <c r="M215" s="46" t="s">
        <v>68</v>
      </c>
      <c r="N215" s="47" t="s">
        <v>69</v>
      </c>
      <c r="O215" s="47"/>
      <c r="P215" s="46">
        <v>180</v>
      </c>
      <c r="Q215" s="1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R215" s="153"/>
      <c r="S215" s="153"/>
      <c r="T215" s="153"/>
      <c r="U215" s="154"/>
      <c r="V215" s="48" t="s">
        <v>6</v>
      </c>
      <c r="W215" s="48" t="s">
        <v>6</v>
      </c>
      <c r="X215" s="49" t="s">
        <v>70</v>
      </c>
      <c r="Y215" s="50">
        <v>0</v>
      </c>
      <c r="Z215" s="51">
        <f>IFERROR(IF(Y215="","",Y215),"")</f>
        <v>0</v>
      </c>
      <c r="AA215" s="52">
        <f>IFERROR(IF(Y215="","",Y215*0.0155),"")</f>
        <v>0</v>
      </c>
      <c r="AB215" s="155" t="s">
        <v>6</v>
      </c>
      <c r="AC215" s="156" t="s">
        <v>6</v>
      </c>
      <c r="AD215" s="157" t="s">
        <v>307</v>
      </c>
      <c r="AH215" s="158"/>
      <c r="AK215" s="159" t="s">
        <v>72</v>
      </c>
      <c r="AL215" s="159">
        <v>1</v>
      </c>
      <c r="BC215" s="160" t="s">
        <v>1</v>
      </c>
      <c r="BN215" s="158">
        <v>0</v>
      </c>
      <c r="BO215" s="158">
        <v>0</v>
      </c>
      <c r="BP215" s="158">
        <v>0</v>
      </c>
      <c r="BQ215" s="158">
        <v>0</v>
      </c>
    </row>
    <row r="216" spans="1:69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4"/>
      <c r="Q216" s="55" t="s">
        <v>73</v>
      </c>
      <c r="R216" s="56"/>
      <c r="S216" s="56"/>
      <c r="T216" s="56"/>
      <c r="U216" s="56"/>
      <c r="V216" s="56"/>
      <c r="W216" s="57"/>
      <c r="X216" s="58" t="s">
        <v>70</v>
      </c>
      <c r="Y216" s="59">
        <f>IFERROR(SUM(Y212:Y215),"0")</f>
        <v>0</v>
      </c>
      <c r="Z216" s="59">
        <f>IFERROR(SUM(Z212:Z215),"0")</f>
        <v>0</v>
      </c>
      <c r="AA216" s="59">
        <f>IFERROR(IF(AA212="",0,AA212),"0")+IFERROR(IF(AA213="",0,AA213),"0")+IFERROR(IF(AA214="",0,AA214),"0")+IFERROR(IF(AA215="",0,AA215),"0")</f>
        <v>0</v>
      </c>
      <c r="AB216" s="60"/>
      <c r="AC216" s="60"/>
      <c r="AD216" s="60"/>
    </row>
    <row r="217" spans="1:69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4"/>
      <c r="Q217" s="55" t="s">
        <v>73</v>
      </c>
      <c r="R217" s="56"/>
      <c r="S217" s="56"/>
      <c r="T217" s="56"/>
      <c r="U217" s="56"/>
      <c r="V217" s="56"/>
      <c r="W217" s="57"/>
      <c r="X217" s="58" t="s">
        <v>74</v>
      </c>
      <c r="Y217" s="59">
        <f>IFERROR(SUMPRODUCT(Y212:Y215*I212:I215),"0")</f>
        <v>0</v>
      </c>
      <c r="Z217" s="59">
        <f>IFERROR(SUMPRODUCT(Z212:Z215*I212:I215),"0")</f>
        <v>0</v>
      </c>
      <c r="AA217" s="58"/>
      <c r="AB217" s="60"/>
      <c r="AC217" s="60"/>
      <c r="AD217" s="60"/>
    </row>
    <row r="218" spans="1:69" ht="16.5" customHeight="1" x14ac:dyDescent="0.25">
      <c r="A218" s="40"/>
      <c r="B218" s="40" t="s">
        <v>310</v>
      </c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</row>
    <row r="219" spans="1:69" ht="14.25" customHeight="1" x14ac:dyDescent="0.25">
      <c r="A219" s="41"/>
      <c r="B219" s="41" t="s">
        <v>64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</row>
    <row r="220" spans="1:69" ht="27" customHeight="1" x14ac:dyDescent="0.25">
      <c r="A220" s="44">
        <v>4620207491096</v>
      </c>
      <c r="B220" s="42" t="s">
        <v>311</v>
      </c>
      <c r="C220" s="42" t="s">
        <v>312</v>
      </c>
      <c r="D220" s="43">
        <v>4301071097</v>
      </c>
      <c r="E220" s="44">
        <v>4620207491096</v>
      </c>
      <c r="F220" s="44"/>
      <c r="G220" s="45">
        <v>1</v>
      </c>
      <c r="H220" s="46">
        <v>5</v>
      </c>
      <c r="I220" s="45">
        <v>5</v>
      </c>
      <c r="J220" s="45">
        <v>5.23</v>
      </c>
      <c r="K220" s="46">
        <v>84</v>
      </c>
      <c r="L220" s="46" t="s">
        <v>67</v>
      </c>
      <c r="M220" s="46" t="s">
        <v>68</v>
      </c>
      <c r="N220" s="47" t="s">
        <v>69</v>
      </c>
      <c r="O220" s="47"/>
      <c r="P220" s="46">
        <v>180</v>
      </c>
      <c r="Q220" s="161" t="s">
        <v>313</v>
      </c>
      <c r="R220" s="153"/>
      <c r="S220" s="153"/>
      <c r="T220" s="153"/>
      <c r="U220" s="154"/>
      <c r="V220" s="48" t="s">
        <v>6</v>
      </c>
      <c r="W220" s="48" t="s">
        <v>6</v>
      </c>
      <c r="X220" s="49" t="s">
        <v>70</v>
      </c>
      <c r="Y220" s="50">
        <v>0</v>
      </c>
      <c r="Z220" s="51">
        <f>IFERROR(IF(Y220="","",Y220),"")</f>
        <v>0</v>
      </c>
      <c r="AA220" s="52">
        <f>IFERROR(IF(Y220="","",Y220*0.0155),"")</f>
        <v>0</v>
      </c>
      <c r="AB220" s="155" t="s">
        <v>6</v>
      </c>
      <c r="AC220" s="156" t="s">
        <v>6</v>
      </c>
      <c r="AD220" s="157" t="s">
        <v>314</v>
      </c>
      <c r="AH220" s="158"/>
      <c r="AK220" s="159" t="s">
        <v>72</v>
      </c>
      <c r="AL220" s="159">
        <v>1</v>
      </c>
      <c r="BC220" s="160" t="s">
        <v>1</v>
      </c>
      <c r="BN220" s="158">
        <v>0</v>
      </c>
      <c r="BO220" s="158">
        <v>0</v>
      </c>
      <c r="BP220" s="158">
        <v>0</v>
      </c>
      <c r="BQ220" s="158">
        <v>0</v>
      </c>
    </row>
    <row r="221" spans="1:69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4"/>
      <c r="Q221" s="55" t="s">
        <v>73</v>
      </c>
      <c r="R221" s="56"/>
      <c r="S221" s="56"/>
      <c r="T221" s="56"/>
      <c r="U221" s="56"/>
      <c r="V221" s="56"/>
      <c r="W221" s="57"/>
      <c r="X221" s="58" t="s">
        <v>70</v>
      </c>
      <c r="Y221" s="59">
        <f>IFERROR(SUM(Y220:Y220),"0")</f>
        <v>0</v>
      </c>
      <c r="Z221" s="59">
        <f>IFERROR(SUM(Z220:Z220),"0")</f>
        <v>0</v>
      </c>
      <c r="AA221" s="59">
        <f>IFERROR(IF(AA220="",0,AA220),"0")</f>
        <v>0</v>
      </c>
      <c r="AB221" s="60"/>
      <c r="AC221" s="60"/>
      <c r="AD221" s="60"/>
    </row>
    <row r="222" spans="1:69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4"/>
      <c r="Q222" s="55" t="s">
        <v>73</v>
      </c>
      <c r="R222" s="56"/>
      <c r="S222" s="56"/>
      <c r="T222" s="56"/>
      <c r="U222" s="56"/>
      <c r="V222" s="56"/>
      <c r="W222" s="57"/>
      <c r="X222" s="58" t="s">
        <v>74</v>
      </c>
      <c r="Y222" s="59">
        <f>IFERROR(SUMPRODUCT(Y220:Y220*I220:I220),"0")</f>
        <v>0</v>
      </c>
      <c r="Z222" s="59">
        <f>IFERROR(SUMPRODUCT(Z220:Z220*I220:I220),"0")</f>
        <v>0</v>
      </c>
      <c r="AA222" s="58"/>
      <c r="AB222" s="60"/>
      <c r="AC222" s="60"/>
      <c r="AD222" s="60"/>
    </row>
    <row r="223" spans="1:69" ht="16.5" customHeight="1" x14ac:dyDescent="0.25">
      <c r="A223" s="40"/>
      <c r="B223" s="40" t="s">
        <v>315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</row>
    <row r="224" spans="1:69" ht="14.25" customHeight="1" x14ac:dyDescent="0.25">
      <c r="A224" s="41"/>
      <c r="B224" s="41" t="s">
        <v>64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</row>
    <row r="225" spans="1:69" ht="27" customHeight="1" x14ac:dyDescent="0.25">
      <c r="A225" s="44">
        <v>4620207490709</v>
      </c>
      <c r="B225" s="42" t="s">
        <v>316</v>
      </c>
      <c r="C225" s="42" t="s">
        <v>317</v>
      </c>
      <c r="D225" s="43">
        <v>4301071093</v>
      </c>
      <c r="E225" s="44">
        <v>4620207490709</v>
      </c>
      <c r="F225" s="44"/>
      <c r="G225" s="45">
        <v>0.65</v>
      </c>
      <c r="H225" s="46">
        <v>8</v>
      </c>
      <c r="I225" s="45">
        <v>5.2</v>
      </c>
      <c r="J225" s="45">
        <v>5.47</v>
      </c>
      <c r="K225" s="46">
        <v>84</v>
      </c>
      <c r="L225" s="46" t="s">
        <v>67</v>
      </c>
      <c r="M225" s="46" t="s">
        <v>68</v>
      </c>
      <c r="N225" s="47" t="s">
        <v>69</v>
      </c>
      <c r="O225" s="47"/>
      <c r="P225" s="46">
        <v>180</v>
      </c>
      <c r="Q225" s="1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R225" s="153"/>
      <c r="S225" s="153"/>
      <c r="T225" s="153"/>
      <c r="U225" s="154"/>
      <c r="V225" s="48" t="s">
        <v>6</v>
      </c>
      <c r="W225" s="48" t="s">
        <v>6</v>
      </c>
      <c r="X225" s="49" t="s">
        <v>70</v>
      </c>
      <c r="Y225" s="50">
        <v>0</v>
      </c>
      <c r="Z225" s="51">
        <f>IFERROR(IF(Y225="","",Y225),"")</f>
        <v>0</v>
      </c>
      <c r="AA225" s="52">
        <f>IFERROR(IF(Y225="","",Y225*0.0155),"")</f>
        <v>0</v>
      </c>
      <c r="AB225" s="155" t="s">
        <v>6</v>
      </c>
      <c r="AC225" s="156" t="s">
        <v>6</v>
      </c>
      <c r="AD225" s="157" t="s">
        <v>318</v>
      </c>
      <c r="AH225" s="158"/>
      <c r="AK225" s="159" t="s">
        <v>72</v>
      </c>
      <c r="AL225" s="159">
        <v>1</v>
      </c>
      <c r="BC225" s="160" t="s">
        <v>1</v>
      </c>
      <c r="BN225" s="158">
        <v>0</v>
      </c>
      <c r="BO225" s="158">
        <v>0</v>
      </c>
      <c r="BP225" s="158">
        <v>0</v>
      </c>
      <c r="BQ225" s="158">
        <v>0</v>
      </c>
    </row>
    <row r="226" spans="1:69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4"/>
      <c r="Q226" s="55" t="s">
        <v>73</v>
      </c>
      <c r="R226" s="56"/>
      <c r="S226" s="56"/>
      <c r="T226" s="56"/>
      <c r="U226" s="56"/>
      <c r="V226" s="56"/>
      <c r="W226" s="57"/>
      <c r="X226" s="58" t="s">
        <v>70</v>
      </c>
      <c r="Y226" s="59">
        <f>IFERROR(SUM(Y225:Y225),"0")</f>
        <v>0</v>
      </c>
      <c r="Z226" s="59">
        <f>IFERROR(SUM(Z225:Z225),"0")</f>
        <v>0</v>
      </c>
      <c r="AA226" s="59">
        <f>IFERROR(IF(AA225="",0,AA225),"0")</f>
        <v>0</v>
      </c>
      <c r="AB226" s="60"/>
      <c r="AC226" s="60"/>
      <c r="AD226" s="60"/>
    </row>
    <row r="227" spans="1:69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4"/>
      <c r="Q227" s="55" t="s">
        <v>73</v>
      </c>
      <c r="R227" s="56"/>
      <c r="S227" s="56"/>
      <c r="T227" s="56"/>
      <c r="U227" s="56"/>
      <c r="V227" s="56"/>
      <c r="W227" s="57"/>
      <c r="X227" s="58" t="s">
        <v>74</v>
      </c>
      <c r="Y227" s="59">
        <f>IFERROR(SUMPRODUCT(Y225:Y225*I225:I225),"0")</f>
        <v>0</v>
      </c>
      <c r="Z227" s="59">
        <f>IFERROR(SUMPRODUCT(Z225:Z225*I225:I225),"0")</f>
        <v>0</v>
      </c>
      <c r="AA227" s="58"/>
      <c r="AB227" s="60"/>
      <c r="AC227" s="60"/>
      <c r="AD227" s="60"/>
    </row>
    <row r="228" spans="1:69" ht="14.25" customHeight="1" x14ac:dyDescent="0.25">
      <c r="A228" s="41"/>
      <c r="B228" s="41" t="s">
        <v>127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</row>
    <row r="229" spans="1:69" ht="27" customHeight="1" x14ac:dyDescent="0.25">
      <c r="A229" s="44">
        <v>4620207490570</v>
      </c>
      <c r="B229" s="42" t="s">
        <v>319</v>
      </c>
      <c r="C229" s="42" t="s">
        <v>320</v>
      </c>
      <c r="D229" s="43">
        <v>4301135692</v>
      </c>
      <c r="E229" s="44">
        <v>4620207490570</v>
      </c>
      <c r="F229" s="44"/>
      <c r="G229" s="45">
        <v>0.2</v>
      </c>
      <c r="H229" s="46">
        <v>12</v>
      </c>
      <c r="I229" s="45">
        <v>2.4</v>
      </c>
      <c r="J229" s="45">
        <v>3.1036000000000001</v>
      </c>
      <c r="K229" s="46">
        <v>70</v>
      </c>
      <c r="L229" s="46" t="s">
        <v>80</v>
      </c>
      <c r="M229" s="46" t="s">
        <v>68</v>
      </c>
      <c r="N229" s="47" t="s">
        <v>69</v>
      </c>
      <c r="O229" s="47"/>
      <c r="P229" s="46">
        <v>180</v>
      </c>
      <c r="Q229" s="1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R229" s="153"/>
      <c r="S229" s="153"/>
      <c r="T229" s="153"/>
      <c r="U229" s="154"/>
      <c r="V229" s="48" t="s">
        <v>6</v>
      </c>
      <c r="W229" s="48" t="s">
        <v>6</v>
      </c>
      <c r="X229" s="49" t="s">
        <v>70</v>
      </c>
      <c r="Y229" s="50">
        <v>0</v>
      </c>
      <c r="Z229" s="51">
        <f>IFERROR(IF(Y229="","",Y229),"")</f>
        <v>0</v>
      </c>
      <c r="AA229" s="52">
        <f>IFERROR(IF(Y229="","",Y229*0.01788),"")</f>
        <v>0</v>
      </c>
      <c r="AB229" s="155" t="s">
        <v>6</v>
      </c>
      <c r="AC229" s="156" t="s">
        <v>6</v>
      </c>
      <c r="AD229" s="157" t="s">
        <v>321</v>
      </c>
      <c r="AH229" s="158"/>
      <c r="AK229" s="159" t="s">
        <v>72</v>
      </c>
      <c r="AL229" s="159">
        <v>1</v>
      </c>
      <c r="BC229" s="160" t="s">
        <v>82</v>
      </c>
      <c r="BN229" s="158">
        <v>0</v>
      </c>
      <c r="BO229" s="158">
        <v>0</v>
      </c>
      <c r="BP229" s="158">
        <v>0</v>
      </c>
      <c r="BQ229" s="158">
        <v>0</v>
      </c>
    </row>
    <row r="230" spans="1:69" ht="27" customHeight="1" x14ac:dyDescent="0.25">
      <c r="A230" s="44">
        <v>4620207490549</v>
      </c>
      <c r="B230" s="42" t="s">
        <v>322</v>
      </c>
      <c r="C230" s="42" t="s">
        <v>323</v>
      </c>
      <c r="D230" s="43">
        <v>4301135691</v>
      </c>
      <c r="E230" s="44">
        <v>4620207490549</v>
      </c>
      <c r="F230" s="44"/>
      <c r="G230" s="45">
        <v>0.2</v>
      </c>
      <c r="H230" s="46">
        <v>12</v>
      </c>
      <c r="I230" s="45">
        <v>2.4</v>
      </c>
      <c r="J230" s="45">
        <v>3.1036000000000001</v>
      </c>
      <c r="K230" s="46">
        <v>70</v>
      </c>
      <c r="L230" s="46" t="s">
        <v>80</v>
      </c>
      <c r="M230" s="46" t="s">
        <v>68</v>
      </c>
      <c r="N230" s="47" t="s">
        <v>69</v>
      </c>
      <c r="O230" s="47"/>
      <c r="P230" s="46">
        <v>180</v>
      </c>
      <c r="Q230" s="15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R230" s="153"/>
      <c r="S230" s="153"/>
      <c r="T230" s="153"/>
      <c r="U230" s="154"/>
      <c r="V230" s="48" t="s">
        <v>6</v>
      </c>
      <c r="W230" s="48" t="s">
        <v>6</v>
      </c>
      <c r="X230" s="49" t="s">
        <v>70</v>
      </c>
      <c r="Y230" s="50">
        <v>0</v>
      </c>
      <c r="Z230" s="51">
        <f>IFERROR(IF(Y230="","",Y230),"")</f>
        <v>0</v>
      </c>
      <c r="AA230" s="52">
        <f>IFERROR(IF(Y230="","",Y230*0.01788),"")</f>
        <v>0</v>
      </c>
      <c r="AB230" s="155" t="s">
        <v>6</v>
      </c>
      <c r="AC230" s="156" t="s">
        <v>6</v>
      </c>
      <c r="AD230" s="157" t="s">
        <v>321</v>
      </c>
      <c r="AH230" s="158"/>
      <c r="AK230" s="159" t="s">
        <v>72</v>
      </c>
      <c r="AL230" s="159">
        <v>1</v>
      </c>
      <c r="BC230" s="160" t="s">
        <v>82</v>
      </c>
      <c r="BN230" s="158">
        <v>0</v>
      </c>
      <c r="BO230" s="158">
        <v>0</v>
      </c>
      <c r="BP230" s="158">
        <v>0</v>
      </c>
      <c r="BQ230" s="158">
        <v>0</v>
      </c>
    </row>
    <row r="231" spans="1:69" ht="27" customHeight="1" x14ac:dyDescent="0.25">
      <c r="A231" s="44">
        <v>4620207490501</v>
      </c>
      <c r="B231" s="42" t="s">
        <v>324</v>
      </c>
      <c r="C231" s="42" t="s">
        <v>325</v>
      </c>
      <c r="D231" s="43">
        <v>4301135694</v>
      </c>
      <c r="E231" s="44">
        <v>4620207490501</v>
      </c>
      <c r="F231" s="44"/>
      <c r="G231" s="45">
        <v>0.2</v>
      </c>
      <c r="H231" s="46">
        <v>12</v>
      </c>
      <c r="I231" s="45">
        <v>2.4</v>
      </c>
      <c r="J231" s="45">
        <v>3.1036000000000001</v>
      </c>
      <c r="K231" s="46">
        <v>70</v>
      </c>
      <c r="L231" s="46" t="s">
        <v>80</v>
      </c>
      <c r="M231" s="46" t="s">
        <v>68</v>
      </c>
      <c r="N231" s="47" t="s">
        <v>69</v>
      </c>
      <c r="O231" s="47"/>
      <c r="P231" s="46">
        <v>180</v>
      </c>
      <c r="Q231" s="15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R231" s="153"/>
      <c r="S231" s="153"/>
      <c r="T231" s="153"/>
      <c r="U231" s="154"/>
      <c r="V231" s="48" t="s">
        <v>6</v>
      </c>
      <c r="W231" s="48" t="s">
        <v>6</v>
      </c>
      <c r="X231" s="49" t="s">
        <v>70</v>
      </c>
      <c r="Y231" s="50">
        <v>0</v>
      </c>
      <c r="Z231" s="51">
        <f>IFERROR(IF(Y231="","",Y231),"")</f>
        <v>0</v>
      </c>
      <c r="AA231" s="52">
        <f>IFERROR(IF(Y231="","",Y231*0.01788),"")</f>
        <v>0</v>
      </c>
      <c r="AB231" s="155" t="s">
        <v>6</v>
      </c>
      <c r="AC231" s="156" t="s">
        <v>6</v>
      </c>
      <c r="AD231" s="157" t="s">
        <v>321</v>
      </c>
      <c r="AH231" s="158"/>
      <c r="AK231" s="159" t="s">
        <v>72</v>
      </c>
      <c r="AL231" s="159">
        <v>1</v>
      </c>
      <c r="BC231" s="160" t="s">
        <v>82</v>
      </c>
      <c r="BN231" s="158">
        <v>0</v>
      </c>
      <c r="BO231" s="158">
        <v>0</v>
      </c>
      <c r="BP231" s="158">
        <v>0</v>
      </c>
      <c r="BQ231" s="158">
        <v>0</v>
      </c>
    </row>
    <row r="232" spans="1:69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4"/>
      <c r="Q232" s="55" t="s">
        <v>73</v>
      </c>
      <c r="R232" s="56"/>
      <c r="S232" s="56"/>
      <c r="T232" s="56"/>
      <c r="U232" s="56"/>
      <c r="V232" s="56"/>
      <c r="W232" s="57"/>
      <c r="X232" s="58" t="s">
        <v>70</v>
      </c>
      <c r="Y232" s="59">
        <f>IFERROR(SUM(Y229:Y231),"0")</f>
        <v>0</v>
      </c>
      <c r="Z232" s="59">
        <f>IFERROR(SUM(Z229:Z231),"0")</f>
        <v>0</v>
      </c>
      <c r="AA232" s="59">
        <f>IFERROR(IF(AA229="",0,AA229),"0")+IFERROR(IF(AA230="",0,AA230),"0")+IFERROR(IF(AA231="",0,AA231),"0")</f>
        <v>0</v>
      </c>
      <c r="AB232" s="60"/>
      <c r="AC232" s="60"/>
      <c r="AD232" s="60"/>
    </row>
    <row r="233" spans="1:69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4"/>
      <c r="Q233" s="55" t="s">
        <v>73</v>
      </c>
      <c r="R233" s="56"/>
      <c r="S233" s="56"/>
      <c r="T233" s="56"/>
      <c r="U233" s="56"/>
      <c r="V233" s="56"/>
      <c r="W233" s="57"/>
      <c r="X233" s="58" t="s">
        <v>74</v>
      </c>
      <c r="Y233" s="59">
        <f>IFERROR(SUMPRODUCT(Y229:Y231*I229:I231),"0")</f>
        <v>0</v>
      </c>
      <c r="Z233" s="59">
        <f>IFERROR(SUMPRODUCT(Z229:Z231*I229:I231),"0")</f>
        <v>0</v>
      </c>
      <c r="AA233" s="58"/>
      <c r="AB233" s="60"/>
      <c r="AC233" s="60"/>
      <c r="AD233" s="60"/>
    </row>
    <row r="234" spans="1:69" ht="16.5" customHeight="1" x14ac:dyDescent="0.25">
      <c r="A234" s="40"/>
      <c r="B234" s="40" t="s">
        <v>326</v>
      </c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</row>
    <row r="235" spans="1:69" ht="14.25" customHeight="1" x14ac:dyDescent="0.25">
      <c r="A235" s="41"/>
      <c r="B235" s="41" t="s">
        <v>64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</row>
    <row r="236" spans="1:69" ht="16.5" customHeight="1" x14ac:dyDescent="0.25">
      <c r="A236" s="44">
        <v>4607111039019</v>
      </c>
      <c r="B236" s="42" t="s">
        <v>327</v>
      </c>
      <c r="C236" s="42" t="s">
        <v>328</v>
      </c>
      <c r="D236" s="43">
        <v>4301071063</v>
      </c>
      <c r="E236" s="44">
        <v>4607111039019</v>
      </c>
      <c r="F236" s="44"/>
      <c r="G236" s="45">
        <v>0.43</v>
      </c>
      <c r="H236" s="46">
        <v>16</v>
      </c>
      <c r="I236" s="45">
        <v>6.88</v>
      </c>
      <c r="J236" s="45">
        <v>7.2060000000000004</v>
      </c>
      <c r="K236" s="46">
        <v>84</v>
      </c>
      <c r="L236" s="46" t="s">
        <v>67</v>
      </c>
      <c r="M236" s="46" t="s">
        <v>68</v>
      </c>
      <c r="N236" s="47" t="s">
        <v>69</v>
      </c>
      <c r="O236" s="47"/>
      <c r="P236" s="46">
        <v>180</v>
      </c>
      <c r="Q236" s="15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R236" s="153"/>
      <c r="S236" s="153"/>
      <c r="T236" s="153"/>
      <c r="U236" s="154"/>
      <c r="V236" s="48" t="s">
        <v>6</v>
      </c>
      <c r="W236" s="48" t="s">
        <v>6</v>
      </c>
      <c r="X236" s="49" t="s">
        <v>70</v>
      </c>
      <c r="Y236" s="50">
        <v>0</v>
      </c>
      <c r="Z236" s="51">
        <f>IFERROR(IF(Y236="","",Y236),"")</f>
        <v>0</v>
      </c>
      <c r="AA236" s="52">
        <f>IFERROR(IF(Y236="","",Y236*0.0155),"")</f>
        <v>0</v>
      </c>
      <c r="AB236" s="155" t="s">
        <v>6</v>
      </c>
      <c r="AC236" s="156" t="s">
        <v>6</v>
      </c>
      <c r="AD236" s="157" t="s">
        <v>329</v>
      </c>
      <c r="AH236" s="158"/>
      <c r="AK236" s="159" t="s">
        <v>72</v>
      </c>
      <c r="AL236" s="159">
        <v>1</v>
      </c>
      <c r="BC236" s="160" t="s">
        <v>1</v>
      </c>
      <c r="BN236" s="158">
        <v>0</v>
      </c>
      <c r="BO236" s="158">
        <v>0</v>
      </c>
      <c r="BP236" s="158">
        <v>0</v>
      </c>
      <c r="BQ236" s="158">
        <v>0</v>
      </c>
    </row>
    <row r="237" spans="1:69" ht="16.5" customHeight="1" x14ac:dyDescent="0.25">
      <c r="A237" s="44">
        <v>4607111038708</v>
      </c>
      <c r="B237" s="42" t="s">
        <v>330</v>
      </c>
      <c r="C237" s="42" t="s">
        <v>331</v>
      </c>
      <c r="D237" s="43">
        <v>4301071000</v>
      </c>
      <c r="E237" s="44">
        <v>4607111038708</v>
      </c>
      <c r="F237" s="44"/>
      <c r="G237" s="45">
        <v>0.8</v>
      </c>
      <c r="H237" s="46">
        <v>8</v>
      </c>
      <c r="I237" s="45">
        <v>6.4</v>
      </c>
      <c r="J237" s="45">
        <v>6.67</v>
      </c>
      <c r="K237" s="46">
        <v>84</v>
      </c>
      <c r="L237" s="46" t="s">
        <v>67</v>
      </c>
      <c r="M237" s="46" t="s">
        <v>68</v>
      </c>
      <c r="N237" s="47" t="s">
        <v>69</v>
      </c>
      <c r="O237" s="47"/>
      <c r="P237" s="46">
        <v>180</v>
      </c>
      <c r="Q237" s="1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R237" s="153"/>
      <c r="S237" s="153"/>
      <c r="T237" s="153"/>
      <c r="U237" s="154"/>
      <c r="V237" s="48" t="s">
        <v>6</v>
      </c>
      <c r="W237" s="48" t="s">
        <v>6</v>
      </c>
      <c r="X237" s="49" t="s">
        <v>70</v>
      </c>
      <c r="Y237" s="50">
        <v>0</v>
      </c>
      <c r="Z237" s="51">
        <f>IFERROR(IF(Y237="","",Y237),"")</f>
        <v>0</v>
      </c>
      <c r="AA237" s="52">
        <f>IFERROR(IF(Y237="","",Y237*0.0155),"")</f>
        <v>0</v>
      </c>
      <c r="AB237" s="155" t="s">
        <v>6</v>
      </c>
      <c r="AC237" s="156" t="s">
        <v>6</v>
      </c>
      <c r="AD237" s="157" t="s">
        <v>329</v>
      </c>
      <c r="AH237" s="158"/>
      <c r="AK237" s="159" t="s">
        <v>72</v>
      </c>
      <c r="AL237" s="159">
        <v>1</v>
      </c>
      <c r="BC237" s="160" t="s">
        <v>1</v>
      </c>
      <c r="BN237" s="158">
        <v>0</v>
      </c>
      <c r="BO237" s="158">
        <v>0</v>
      </c>
      <c r="BP237" s="158">
        <v>0</v>
      </c>
      <c r="BQ237" s="158">
        <v>0</v>
      </c>
    </row>
    <row r="238" spans="1:69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4"/>
      <c r="Q238" s="55" t="s">
        <v>73</v>
      </c>
      <c r="R238" s="56"/>
      <c r="S238" s="56"/>
      <c r="T238" s="56"/>
      <c r="U238" s="56"/>
      <c r="V238" s="56"/>
      <c r="W238" s="57"/>
      <c r="X238" s="58" t="s">
        <v>70</v>
      </c>
      <c r="Y238" s="59">
        <f>IFERROR(SUM(Y236:Y237),"0")</f>
        <v>0</v>
      </c>
      <c r="Z238" s="59">
        <f>IFERROR(SUM(Z236:Z237),"0")</f>
        <v>0</v>
      </c>
      <c r="AA238" s="59">
        <f>IFERROR(IF(AA236="",0,AA236),"0")+IFERROR(IF(AA237="",0,AA237),"0")</f>
        <v>0</v>
      </c>
      <c r="AB238" s="60"/>
      <c r="AC238" s="60"/>
      <c r="AD238" s="60"/>
    </row>
    <row r="239" spans="1:69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4"/>
      <c r="Q239" s="55" t="s">
        <v>73</v>
      </c>
      <c r="R239" s="56"/>
      <c r="S239" s="56"/>
      <c r="T239" s="56"/>
      <c r="U239" s="56"/>
      <c r="V239" s="56"/>
      <c r="W239" s="57"/>
      <c r="X239" s="58" t="s">
        <v>74</v>
      </c>
      <c r="Y239" s="59">
        <f>IFERROR(SUMPRODUCT(Y236:Y237*I236:I237),"0")</f>
        <v>0</v>
      </c>
      <c r="Z239" s="59">
        <f>IFERROR(SUMPRODUCT(Z236:Z237*I236:I237),"0")</f>
        <v>0</v>
      </c>
      <c r="AA239" s="58"/>
      <c r="AB239" s="60"/>
      <c r="AC239" s="60"/>
      <c r="AD239" s="60"/>
    </row>
    <row r="240" spans="1:69" ht="27.75" customHeight="1" x14ac:dyDescent="0.25">
      <c r="A240" s="38"/>
      <c r="B240" s="38" t="s">
        <v>332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9"/>
      <c r="AC240" s="39"/>
      <c r="AD240" s="39"/>
    </row>
    <row r="241" spans="1:69" ht="16.5" customHeight="1" x14ac:dyDescent="0.25">
      <c r="A241" s="40"/>
      <c r="B241" s="40" t="s">
        <v>333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</row>
    <row r="242" spans="1:69" ht="14.25" customHeight="1" x14ac:dyDescent="0.25">
      <c r="A242" s="41"/>
      <c r="B242" s="41" t="s">
        <v>64</v>
      </c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</row>
    <row r="243" spans="1:69" ht="27" customHeight="1" x14ac:dyDescent="0.25">
      <c r="A243" s="44">
        <v>4607111036162</v>
      </c>
      <c r="B243" s="42" t="s">
        <v>334</v>
      </c>
      <c r="C243" s="42" t="s">
        <v>335</v>
      </c>
      <c r="D243" s="43">
        <v>4301071036</v>
      </c>
      <c r="E243" s="44">
        <v>4607111036162</v>
      </c>
      <c r="F243" s="44"/>
      <c r="G243" s="45">
        <v>0.8</v>
      </c>
      <c r="H243" s="46">
        <v>8</v>
      </c>
      <c r="I243" s="45">
        <v>6.4</v>
      </c>
      <c r="J243" s="45">
        <v>6.6811999999999996</v>
      </c>
      <c r="K243" s="46">
        <v>84</v>
      </c>
      <c r="L243" s="46" t="s">
        <v>67</v>
      </c>
      <c r="M243" s="46" t="s">
        <v>68</v>
      </c>
      <c r="N243" s="47" t="s">
        <v>69</v>
      </c>
      <c r="O243" s="47"/>
      <c r="P243" s="46">
        <v>90</v>
      </c>
      <c r="Q243" s="15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R243" s="153"/>
      <c r="S243" s="153"/>
      <c r="T243" s="153"/>
      <c r="U243" s="154"/>
      <c r="V243" s="48" t="s">
        <v>6</v>
      </c>
      <c r="W243" s="48" t="s">
        <v>6</v>
      </c>
      <c r="X243" s="49" t="s">
        <v>70</v>
      </c>
      <c r="Y243" s="50">
        <v>0</v>
      </c>
      <c r="Z243" s="51">
        <f>IFERROR(IF(Y243="","",Y243),"")</f>
        <v>0</v>
      </c>
      <c r="AA243" s="52">
        <f>IFERROR(IF(Y243="","",Y243*0.0155),"")</f>
        <v>0</v>
      </c>
      <c r="AB243" s="155" t="s">
        <v>6</v>
      </c>
      <c r="AC243" s="156" t="s">
        <v>6</v>
      </c>
      <c r="AD243" s="157" t="s">
        <v>336</v>
      </c>
      <c r="AH243" s="158"/>
      <c r="AK243" s="159" t="s">
        <v>72</v>
      </c>
      <c r="AL243" s="159">
        <v>1</v>
      </c>
      <c r="BC243" s="160" t="s">
        <v>1</v>
      </c>
      <c r="BN243" s="158">
        <v>0</v>
      </c>
      <c r="BO243" s="158">
        <v>0</v>
      </c>
      <c r="BP243" s="158">
        <v>0</v>
      </c>
      <c r="BQ243" s="158">
        <v>0</v>
      </c>
    </row>
    <row r="244" spans="1:69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4"/>
      <c r="Q244" s="55" t="s">
        <v>73</v>
      </c>
      <c r="R244" s="56"/>
      <c r="S244" s="56"/>
      <c r="T244" s="56"/>
      <c r="U244" s="56"/>
      <c r="V244" s="56"/>
      <c r="W244" s="57"/>
      <c r="X244" s="58" t="s">
        <v>70</v>
      </c>
      <c r="Y244" s="59">
        <f>IFERROR(SUM(Y243:Y243),"0")</f>
        <v>0</v>
      </c>
      <c r="Z244" s="59">
        <f>IFERROR(SUM(Z243:Z243),"0")</f>
        <v>0</v>
      </c>
      <c r="AA244" s="59">
        <f>IFERROR(IF(AA243="",0,AA243),"0")</f>
        <v>0</v>
      </c>
      <c r="AB244" s="60"/>
      <c r="AC244" s="60"/>
      <c r="AD244" s="60"/>
    </row>
    <row r="245" spans="1:69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4"/>
      <c r="Q245" s="55" t="s">
        <v>73</v>
      </c>
      <c r="R245" s="56"/>
      <c r="S245" s="56"/>
      <c r="T245" s="56"/>
      <c r="U245" s="56"/>
      <c r="V245" s="56"/>
      <c r="W245" s="57"/>
      <c r="X245" s="58" t="s">
        <v>74</v>
      </c>
      <c r="Y245" s="59">
        <f>IFERROR(SUMPRODUCT(Y243:Y243*I243:I243),"0")</f>
        <v>0</v>
      </c>
      <c r="Z245" s="59">
        <f>IFERROR(SUMPRODUCT(Z243:Z243*I243:I243),"0")</f>
        <v>0</v>
      </c>
      <c r="AA245" s="58"/>
      <c r="AB245" s="60"/>
      <c r="AC245" s="60"/>
      <c r="AD245" s="60"/>
    </row>
    <row r="246" spans="1:69" ht="27.75" customHeight="1" x14ac:dyDescent="0.25">
      <c r="A246" s="38"/>
      <c r="B246" s="38" t="s">
        <v>337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9"/>
      <c r="AC246" s="39"/>
      <c r="AD246" s="39"/>
    </row>
    <row r="247" spans="1:69" ht="16.5" customHeight="1" x14ac:dyDescent="0.25">
      <c r="A247" s="40"/>
      <c r="B247" s="40" t="s">
        <v>338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</row>
    <row r="248" spans="1:69" ht="14.25" customHeight="1" x14ac:dyDescent="0.25">
      <c r="A248" s="41"/>
      <c r="B248" s="41" t="s">
        <v>64</v>
      </c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</row>
    <row r="249" spans="1:69" ht="27" customHeight="1" x14ac:dyDescent="0.25">
      <c r="A249" s="44">
        <v>4607111035899</v>
      </c>
      <c r="B249" s="42" t="s">
        <v>339</v>
      </c>
      <c r="C249" s="42" t="s">
        <v>340</v>
      </c>
      <c r="D249" s="43">
        <v>4301071029</v>
      </c>
      <c r="E249" s="44">
        <v>4607111035899</v>
      </c>
      <c r="F249" s="44"/>
      <c r="G249" s="45">
        <v>1</v>
      </c>
      <c r="H249" s="46">
        <v>5</v>
      </c>
      <c r="I249" s="45">
        <v>5</v>
      </c>
      <c r="J249" s="45">
        <v>5.2619999999999996</v>
      </c>
      <c r="K249" s="46">
        <v>84</v>
      </c>
      <c r="L249" s="46" t="s">
        <v>67</v>
      </c>
      <c r="M249" s="46" t="s">
        <v>68</v>
      </c>
      <c r="N249" s="47" t="s">
        <v>69</v>
      </c>
      <c r="O249" s="47"/>
      <c r="P249" s="46">
        <v>180</v>
      </c>
      <c r="Q249" s="1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R249" s="153"/>
      <c r="S249" s="153"/>
      <c r="T249" s="153"/>
      <c r="U249" s="154"/>
      <c r="V249" s="48" t="s">
        <v>6</v>
      </c>
      <c r="W249" s="48" t="s">
        <v>6</v>
      </c>
      <c r="X249" s="49" t="s">
        <v>70</v>
      </c>
      <c r="Y249" s="50">
        <v>0</v>
      </c>
      <c r="Z249" s="51">
        <f>IFERROR(IF(Y249="","",Y249),"")</f>
        <v>0</v>
      </c>
      <c r="AA249" s="52">
        <f>IFERROR(IF(Y249="","",Y249*0.0155),"")</f>
        <v>0</v>
      </c>
      <c r="AB249" s="155" t="s">
        <v>6</v>
      </c>
      <c r="AC249" s="156" t="s">
        <v>6</v>
      </c>
      <c r="AD249" s="157" t="s">
        <v>241</v>
      </c>
      <c r="AH249" s="158"/>
      <c r="AK249" s="159" t="s">
        <v>72</v>
      </c>
      <c r="AL249" s="159">
        <v>1</v>
      </c>
      <c r="BC249" s="160" t="s">
        <v>1</v>
      </c>
      <c r="BN249" s="158">
        <v>0</v>
      </c>
      <c r="BO249" s="158">
        <v>0</v>
      </c>
      <c r="BP249" s="158">
        <v>0</v>
      </c>
      <c r="BQ249" s="158">
        <v>0</v>
      </c>
    </row>
    <row r="250" spans="1:69" ht="27" customHeight="1" x14ac:dyDescent="0.25">
      <c r="A250" s="44">
        <v>4607111038180</v>
      </c>
      <c r="B250" s="42" t="s">
        <v>341</v>
      </c>
      <c r="C250" s="42" t="s">
        <v>342</v>
      </c>
      <c r="D250" s="43">
        <v>4301070991</v>
      </c>
      <c r="E250" s="44">
        <v>4607111038180</v>
      </c>
      <c r="F250" s="44"/>
      <c r="G250" s="45">
        <v>0.4</v>
      </c>
      <c r="H250" s="46">
        <v>16</v>
      </c>
      <c r="I250" s="45">
        <v>6.4</v>
      </c>
      <c r="J250" s="45">
        <v>6.71</v>
      </c>
      <c r="K250" s="46">
        <v>84</v>
      </c>
      <c r="L250" s="46" t="s">
        <v>67</v>
      </c>
      <c r="M250" s="46" t="s">
        <v>68</v>
      </c>
      <c r="N250" s="47" t="s">
        <v>69</v>
      </c>
      <c r="O250" s="47"/>
      <c r="P250" s="46">
        <v>180</v>
      </c>
      <c r="Q250" s="1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R250" s="153"/>
      <c r="S250" s="153"/>
      <c r="T250" s="153"/>
      <c r="U250" s="154"/>
      <c r="V250" s="48" t="s">
        <v>6</v>
      </c>
      <c r="W250" s="48" t="s">
        <v>6</v>
      </c>
      <c r="X250" s="49" t="s">
        <v>70</v>
      </c>
      <c r="Y250" s="50">
        <v>0</v>
      </c>
      <c r="Z250" s="51">
        <f>IFERROR(IF(Y250="","",Y250),"")</f>
        <v>0</v>
      </c>
      <c r="AA250" s="52">
        <f>IFERROR(IF(Y250="","",Y250*0.0155),"")</f>
        <v>0</v>
      </c>
      <c r="AB250" s="155" t="s">
        <v>6</v>
      </c>
      <c r="AC250" s="156" t="s">
        <v>6</v>
      </c>
      <c r="AD250" s="157" t="s">
        <v>343</v>
      </c>
      <c r="AH250" s="158"/>
      <c r="AK250" s="159" t="s">
        <v>72</v>
      </c>
      <c r="AL250" s="159">
        <v>1</v>
      </c>
      <c r="BC250" s="160" t="s">
        <v>1</v>
      </c>
      <c r="BN250" s="158">
        <v>0</v>
      </c>
      <c r="BO250" s="158">
        <v>0</v>
      </c>
      <c r="BP250" s="158">
        <v>0</v>
      </c>
      <c r="BQ250" s="158">
        <v>0</v>
      </c>
    </row>
    <row r="251" spans="1:69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4"/>
      <c r="Q251" s="55" t="s">
        <v>73</v>
      </c>
      <c r="R251" s="56"/>
      <c r="S251" s="56"/>
      <c r="T251" s="56"/>
      <c r="U251" s="56"/>
      <c r="V251" s="56"/>
      <c r="W251" s="57"/>
      <c r="X251" s="58" t="s">
        <v>70</v>
      </c>
      <c r="Y251" s="59">
        <f>IFERROR(SUM(Y249:Y250),"0")</f>
        <v>0</v>
      </c>
      <c r="Z251" s="59">
        <f>IFERROR(SUM(Z249:Z250),"0")</f>
        <v>0</v>
      </c>
      <c r="AA251" s="59">
        <f>IFERROR(IF(AA249="",0,AA249),"0")+IFERROR(IF(AA250="",0,AA250),"0")</f>
        <v>0</v>
      </c>
      <c r="AB251" s="60"/>
      <c r="AC251" s="60"/>
      <c r="AD251" s="60"/>
    </row>
    <row r="252" spans="1:69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4"/>
      <c r="Q252" s="55" t="s">
        <v>73</v>
      </c>
      <c r="R252" s="56"/>
      <c r="S252" s="56"/>
      <c r="T252" s="56"/>
      <c r="U252" s="56"/>
      <c r="V252" s="56"/>
      <c r="W252" s="57"/>
      <c r="X252" s="58" t="s">
        <v>74</v>
      </c>
      <c r="Y252" s="59">
        <f>IFERROR(SUMPRODUCT(Y249:Y250*I249:I250),"0")</f>
        <v>0</v>
      </c>
      <c r="Z252" s="59">
        <f>IFERROR(SUMPRODUCT(Z249:Z250*I249:I250),"0")</f>
        <v>0</v>
      </c>
      <c r="AA252" s="58"/>
      <c r="AB252" s="60"/>
      <c r="AC252" s="60"/>
      <c r="AD252" s="60"/>
    </row>
    <row r="253" spans="1:69" ht="27.75" customHeight="1" x14ac:dyDescent="0.25">
      <c r="A253" s="38"/>
      <c r="B253" s="38" t="s">
        <v>344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9"/>
      <c r="AC253" s="39"/>
      <c r="AD253" s="39"/>
    </row>
    <row r="254" spans="1:69" ht="16.5" customHeight="1" x14ac:dyDescent="0.25">
      <c r="A254" s="40"/>
      <c r="B254" s="40" t="s">
        <v>345</v>
      </c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</row>
    <row r="255" spans="1:69" ht="14.25" customHeight="1" x14ac:dyDescent="0.25">
      <c r="A255" s="41"/>
      <c r="B255" s="41" t="s">
        <v>346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</row>
    <row r="256" spans="1:69" ht="27" customHeight="1" x14ac:dyDescent="0.25">
      <c r="A256" s="44">
        <v>4607111039774</v>
      </c>
      <c r="B256" s="42" t="s">
        <v>347</v>
      </c>
      <c r="C256" s="42" t="s">
        <v>348</v>
      </c>
      <c r="D256" s="43">
        <v>4301133004</v>
      </c>
      <c r="E256" s="44">
        <v>4607111039774</v>
      </c>
      <c r="F256" s="44"/>
      <c r="G256" s="45">
        <v>0.25</v>
      </c>
      <c r="H256" s="46">
        <v>12</v>
      </c>
      <c r="I256" s="45">
        <v>3</v>
      </c>
      <c r="J256" s="45">
        <v>3.22</v>
      </c>
      <c r="K256" s="46">
        <v>70</v>
      </c>
      <c r="L256" s="46" t="s">
        <v>80</v>
      </c>
      <c r="M256" s="46" t="s">
        <v>68</v>
      </c>
      <c r="N256" s="47" t="s">
        <v>69</v>
      </c>
      <c r="O256" s="47"/>
      <c r="P256" s="46">
        <v>180</v>
      </c>
      <c r="Q256" s="15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R256" s="153"/>
      <c r="S256" s="153"/>
      <c r="T256" s="153"/>
      <c r="U256" s="154"/>
      <c r="V256" s="48" t="s">
        <v>6</v>
      </c>
      <c r="W256" s="48" t="s">
        <v>6</v>
      </c>
      <c r="X256" s="49" t="s">
        <v>70</v>
      </c>
      <c r="Y256" s="50">
        <v>0</v>
      </c>
      <c r="Z256" s="51">
        <f>IFERROR(IF(Y256="","",Y256),"")</f>
        <v>0</v>
      </c>
      <c r="AA256" s="52">
        <f>IFERROR(IF(Y256="","",Y256*0.01788),"")</f>
        <v>0</v>
      </c>
      <c r="AB256" s="155" t="s">
        <v>6</v>
      </c>
      <c r="AC256" s="156" t="s">
        <v>6</v>
      </c>
      <c r="AD256" s="157" t="s">
        <v>349</v>
      </c>
      <c r="AH256" s="158"/>
      <c r="AK256" s="159" t="s">
        <v>72</v>
      </c>
      <c r="AL256" s="159">
        <v>1</v>
      </c>
      <c r="BC256" s="160" t="s">
        <v>82</v>
      </c>
      <c r="BN256" s="158">
        <v>0</v>
      </c>
      <c r="BO256" s="158">
        <v>0</v>
      </c>
      <c r="BP256" s="158">
        <v>0</v>
      </c>
      <c r="BQ256" s="158">
        <v>0</v>
      </c>
    </row>
    <row r="257" spans="1:69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4"/>
      <c r="Q257" s="55" t="s">
        <v>73</v>
      </c>
      <c r="R257" s="56"/>
      <c r="S257" s="56"/>
      <c r="T257" s="56"/>
      <c r="U257" s="56"/>
      <c r="V257" s="56"/>
      <c r="W257" s="57"/>
      <c r="X257" s="58" t="s">
        <v>70</v>
      </c>
      <c r="Y257" s="59">
        <f>IFERROR(SUM(Y256:Y256),"0")</f>
        <v>0</v>
      </c>
      <c r="Z257" s="59">
        <f>IFERROR(SUM(Z256:Z256),"0")</f>
        <v>0</v>
      </c>
      <c r="AA257" s="59">
        <f>IFERROR(IF(AA256="",0,AA256),"0")</f>
        <v>0</v>
      </c>
      <c r="AB257" s="60"/>
      <c r="AC257" s="60"/>
      <c r="AD257" s="60"/>
    </row>
    <row r="258" spans="1:69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4"/>
      <c r="Q258" s="55" t="s">
        <v>73</v>
      </c>
      <c r="R258" s="56"/>
      <c r="S258" s="56"/>
      <c r="T258" s="56"/>
      <c r="U258" s="56"/>
      <c r="V258" s="56"/>
      <c r="W258" s="57"/>
      <c r="X258" s="58" t="s">
        <v>74</v>
      </c>
      <c r="Y258" s="59">
        <f>IFERROR(SUMPRODUCT(Y256:Y256*I256:I256),"0")</f>
        <v>0</v>
      </c>
      <c r="Z258" s="59">
        <f>IFERROR(SUMPRODUCT(Z256:Z256*I256:I256),"0")</f>
        <v>0</v>
      </c>
      <c r="AA258" s="58"/>
      <c r="AB258" s="60"/>
      <c r="AC258" s="60"/>
      <c r="AD258" s="60"/>
    </row>
    <row r="259" spans="1:69" ht="14.25" customHeight="1" x14ac:dyDescent="0.25">
      <c r="A259" s="41"/>
      <c r="B259" s="41" t="s">
        <v>127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</row>
    <row r="260" spans="1:69" ht="37.5" customHeight="1" x14ac:dyDescent="0.25">
      <c r="A260" s="44">
        <v>4607111039361</v>
      </c>
      <c r="B260" s="42" t="s">
        <v>350</v>
      </c>
      <c r="C260" s="42" t="s">
        <v>351</v>
      </c>
      <c r="D260" s="43">
        <v>4301135400</v>
      </c>
      <c r="E260" s="44">
        <v>4607111039361</v>
      </c>
      <c r="F260" s="44"/>
      <c r="G260" s="45">
        <v>0.25</v>
      </c>
      <c r="H260" s="46">
        <v>12</v>
      </c>
      <c r="I260" s="45">
        <v>3</v>
      </c>
      <c r="J260" s="45">
        <v>3.7035999999999998</v>
      </c>
      <c r="K260" s="46">
        <v>70</v>
      </c>
      <c r="L260" s="46" t="s">
        <v>80</v>
      </c>
      <c r="M260" s="46" t="s">
        <v>68</v>
      </c>
      <c r="N260" s="47" t="s">
        <v>69</v>
      </c>
      <c r="O260" s="47"/>
      <c r="P260" s="46">
        <v>180</v>
      </c>
      <c r="Q260" s="15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R260" s="153"/>
      <c r="S260" s="153"/>
      <c r="T260" s="153"/>
      <c r="U260" s="154"/>
      <c r="V260" s="48" t="s">
        <v>6</v>
      </c>
      <c r="W260" s="48" t="s">
        <v>6</v>
      </c>
      <c r="X260" s="49" t="s">
        <v>70</v>
      </c>
      <c r="Y260" s="50">
        <v>0</v>
      </c>
      <c r="Z260" s="51">
        <f>IFERROR(IF(Y260="","",Y260),"")</f>
        <v>0</v>
      </c>
      <c r="AA260" s="52">
        <f>IFERROR(IF(Y260="","",Y260*0.01788),"")</f>
        <v>0</v>
      </c>
      <c r="AB260" s="155" t="s">
        <v>6</v>
      </c>
      <c r="AC260" s="156" t="s">
        <v>6</v>
      </c>
      <c r="AD260" s="157" t="s">
        <v>349</v>
      </c>
      <c r="AH260" s="158"/>
      <c r="AK260" s="159" t="s">
        <v>72</v>
      </c>
      <c r="AL260" s="159">
        <v>1</v>
      </c>
      <c r="BC260" s="160" t="s">
        <v>82</v>
      </c>
      <c r="BN260" s="158">
        <v>0</v>
      </c>
      <c r="BO260" s="158">
        <v>0</v>
      </c>
      <c r="BP260" s="158">
        <v>0</v>
      </c>
      <c r="BQ260" s="158">
        <v>0</v>
      </c>
    </row>
    <row r="261" spans="1:69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4"/>
      <c r="Q261" s="55" t="s">
        <v>73</v>
      </c>
      <c r="R261" s="56"/>
      <c r="S261" s="56"/>
      <c r="T261" s="56"/>
      <c r="U261" s="56"/>
      <c r="V261" s="56"/>
      <c r="W261" s="57"/>
      <c r="X261" s="58" t="s">
        <v>70</v>
      </c>
      <c r="Y261" s="59">
        <f>IFERROR(SUM(Y260:Y260),"0")</f>
        <v>0</v>
      </c>
      <c r="Z261" s="59">
        <f>IFERROR(SUM(Z260:Z260),"0")</f>
        <v>0</v>
      </c>
      <c r="AA261" s="59">
        <f>IFERROR(IF(AA260="",0,AA260),"0")</f>
        <v>0</v>
      </c>
      <c r="AB261" s="60"/>
      <c r="AC261" s="60"/>
      <c r="AD261" s="60"/>
    </row>
    <row r="262" spans="1:69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4"/>
      <c r="Q262" s="55" t="s">
        <v>73</v>
      </c>
      <c r="R262" s="56"/>
      <c r="S262" s="56"/>
      <c r="T262" s="56"/>
      <c r="U262" s="56"/>
      <c r="V262" s="56"/>
      <c r="W262" s="57"/>
      <c r="X262" s="58" t="s">
        <v>74</v>
      </c>
      <c r="Y262" s="59">
        <f>IFERROR(SUMPRODUCT(Y260:Y260*I260:I260),"0")</f>
        <v>0</v>
      </c>
      <c r="Z262" s="59">
        <f>IFERROR(SUMPRODUCT(Z260:Z260*I260:I260),"0")</f>
        <v>0</v>
      </c>
      <c r="AA262" s="58"/>
      <c r="AB262" s="60"/>
      <c r="AC262" s="60"/>
      <c r="AD262" s="60"/>
    </row>
    <row r="263" spans="1:69" ht="27.75" customHeight="1" x14ac:dyDescent="0.25">
      <c r="A263" s="38"/>
      <c r="B263" s="38" t="s">
        <v>230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9"/>
      <c r="AC263" s="39"/>
      <c r="AD263" s="39"/>
    </row>
    <row r="264" spans="1:69" ht="16.5" customHeight="1" x14ac:dyDescent="0.25">
      <c r="A264" s="40"/>
      <c r="B264" s="40" t="s">
        <v>230</v>
      </c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</row>
    <row r="265" spans="1:69" ht="14.25" customHeight="1" x14ac:dyDescent="0.25">
      <c r="A265" s="41"/>
      <c r="B265" s="41" t="s">
        <v>64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</row>
    <row r="266" spans="1:69" ht="27" customHeight="1" x14ac:dyDescent="0.25">
      <c r="A266" s="44">
        <v>4640242181264</v>
      </c>
      <c r="B266" s="42" t="s">
        <v>352</v>
      </c>
      <c r="C266" s="42" t="s">
        <v>353</v>
      </c>
      <c r="D266" s="43">
        <v>4301071014</v>
      </c>
      <c r="E266" s="44">
        <v>4640242181264</v>
      </c>
      <c r="F266" s="44"/>
      <c r="G266" s="45">
        <v>0.7</v>
      </c>
      <c r="H266" s="46">
        <v>10</v>
      </c>
      <c r="I266" s="45">
        <v>7</v>
      </c>
      <c r="J266" s="45">
        <v>7.28</v>
      </c>
      <c r="K266" s="46">
        <v>84</v>
      </c>
      <c r="L266" s="46" t="s">
        <v>67</v>
      </c>
      <c r="M266" s="46" t="s">
        <v>68</v>
      </c>
      <c r="N266" s="47" t="s">
        <v>69</v>
      </c>
      <c r="O266" s="47"/>
      <c r="P266" s="46">
        <v>180</v>
      </c>
      <c r="Q266" s="161" t="s">
        <v>354</v>
      </c>
      <c r="R266" s="153"/>
      <c r="S266" s="153"/>
      <c r="T266" s="153"/>
      <c r="U266" s="154"/>
      <c r="V266" s="48" t="s">
        <v>6</v>
      </c>
      <c r="W266" s="48" t="s">
        <v>6</v>
      </c>
      <c r="X266" s="49" t="s">
        <v>70</v>
      </c>
      <c r="Y266" s="50">
        <v>0</v>
      </c>
      <c r="Z266" s="51">
        <f>IFERROR(IF(Y266="","",Y266),"")</f>
        <v>0</v>
      </c>
      <c r="AA266" s="52">
        <f>IFERROR(IF(Y266="","",Y266*0.0155),"")</f>
        <v>0</v>
      </c>
      <c r="AB266" s="155" t="s">
        <v>6</v>
      </c>
      <c r="AC266" s="156" t="s">
        <v>6</v>
      </c>
      <c r="AD266" s="157" t="s">
        <v>355</v>
      </c>
      <c r="AH266" s="158"/>
      <c r="AK266" s="159" t="s">
        <v>72</v>
      </c>
      <c r="AL266" s="159">
        <v>1</v>
      </c>
      <c r="BC266" s="160" t="s">
        <v>1</v>
      </c>
      <c r="BN266" s="158">
        <v>0</v>
      </c>
      <c r="BO266" s="158">
        <v>0</v>
      </c>
      <c r="BP266" s="158">
        <v>0</v>
      </c>
      <c r="BQ266" s="158">
        <v>0</v>
      </c>
    </row>
    <row r="267" spans="1:69" ht="27" customHeight="1" x14ac:dyDescent="0.25">
      <c r="A267" s="44">
        <v>4640242181325</v>
      </c>
      <c r="B267" s="42" t="s">
        <v>356</v>
      </c>
      <c r="C267" s="42" t="s">
        <v>357</v>
      </c>
      <c r="D267" s="43">
        <v>4301071021</v>
      </c>
      <c r="E267" s="44">
        <v>4640242181325</v>
      </c>
      <c r="F267" s="44"/>
      <c r="G267" s="45">
        <v>0.7</v>
      </c>
      <c r="H267" s="46">
        <v>10</v>
      </c>
      <c r="I267" s="45">
        <v>7</v>
      </c>
      <c r="J267" s="45">
        <v>7.28</v>
      </c>
      <c r="K267" s="46">
        <v>84</v>
      </c>
      <c r="L267" s="46" t="s">
        <v>67</v>
      </c>
      <c r="M267" s="46" t="s">
        <v>68</v>
      </c>
      <c r="N267" s="47" t="s">
        <v>69</v>
      </c>
      <c r="O267" s="47"/>
      <c r="P267" s="46">
        <v>180</v>
      </c>
      <c r="Q267" s="161" t="s">
        <v>358</v>
      </c>
      <c r="R267" s="153"/>
      <c r="S267" s="153"/>
      <c r="T267" s="153"/>
      <c r="U267" s="154"/>
      <c r="V267" s="48" t="s">
        <v>6</v>
      </c>
      <c r="W267" s="48" t="s">
        <v>6</v>
      </c>
      <c r="X267" s="49" t="s">
        <v>70</v>
      </c>
      <c r="Y267" s="50">
        <v>0</v>
      </c>
      <c r="Z267" s="51">
        <f>IFERROR(IF(Y267="","",Y267),"")</f>
        <v>0</v>
      </c>
      <c r="AA267" s="52">
        <f>IFERROR(IF(Y267="","",Y267*0.0155),"")</f>
        <v>0</v>
      </c>
      <c r="AB267" s="155" t="s">
        <v>6</v>
      </c>
      <c r="AC267" s="156" t="s">
        <v>6</v>
      </c>
      <c r="AD267" s="157" t="s">
        <v>355</v>
      </c>
      <c r="AH267" s="158"/>
      <c r="AK267" s="159" t="s">
        <v>72</v>
      </c>
      <c r="AL267" s="159">
        <v>1</v>
      </c>
      <c r="BC267" s="160" t="s">
        <v>1</v>
      </c>
      <c r="BN267" s="158">
        <v>0</v>
      </c>
      <c r="BO267" s="158">
        <v>0</v>
      </c>
      <c r="BP267" s="158">
        <v>0</v>
      </c>
      <c r="BQ267" s="158">
        <v>0</v>
      </c>
    </row>
    <row r="268" spans="1:69" ht="27" customHeight="1" x14ac:dyDescent="0.25">
      <c r="A268" s="44">
        <v>4640242180670</v>
      </c>
      <c r="B268" s="42" t="s">
        <v>359</v>
      </c>
      <c r="C268" s="42" t="s">
        <v>360</v>
      </c>
      <c r="D268" s="43">
        <v>4301070993</v>
      </c>
      <c r="E268" s="44">
        <v>4640242180670</v>
      </c>
      <c r="F268" s="44"/>
      <c r="G268" s="45">
        <v>1</v>
      </c>
      <c r="H268" s="46">
        <v>6</v>
      </c>
      <c r="I268" s="45">
        <v>6</v>
      </c>
      <c r="J268" s="45">
        <v>6.23</v>
      </c>
      <c r="K268" s="46">
        <v>84</v>
      </c>
      <c r="L268" s="46" t="s">
        <v>67</v>
      </c>
      <c r="M268" s="46" t="s">
        <v>68</v>
      </c>
      <c r="N268" s="47" t="s">
        <v>69</v>
      </c>
      <c r="O268" s="47"/>
      <c r="P268" s="46">
        <v>180</v>
      </c>
      <c r="Q268" s="161" t="s">
        <v>361</v>
      </c>
      <c r="R268" s="153"/>
      <c r="S268" s="153"/>
      <c r="T268" s="153"/>
      <c r="U268" s="154"/>
      <c r="V268" s="48" t="s">
        <v>6</v>
      </c>
      <c r="W268" s="48" t="s">
        <v>6</v>
      </c>
      <c r="X268" s="49" t="s">
        <v>70</v>
      </c>
      <c r="Y268" s="50">
        <v>0</v>
      </c>
      <c r="Z268" s="51">
        <f>IFERROR(IF(Y268="","",Y268),"")</f>
        <v>0</v>
      </c>
      <c r="AA268" s="52">
        <f>IFERROR(IF(Y268="","",Y268*0.0155),"")</f>
        <v>0</v>
      </c>
      <c r="AB268" s="155" t="s">
        <v>6</v>
      </c>
      <c r="AC268" s="156" t="s">
        <v>6</v>
      </c>
      <c r="AD268" s="157" t="s">
        <v>362</v>
      </c>
      <c r="AH268" s="158"/>
      <c r="AK268" s="159" t="s">
        <v>72</v>
      </c>
      <c r="AL268" s="159">
        <v>1</v>
      </c>
      <c r="BC268" s="160" t="s">
        <v>1</v>
      </c>
      <c r="BN268" s="158">
        <v>0</v>
      </c>
      <c r="BO268" s="158">
        <v>0</v>
      </c>
      <c r="BP268" s="158">
        <v>0</v>
      </c>
      <c r="BQ268" s="158">
        <v>0</v>
      </c>
    </row>
    <row r="269" spans="1:69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4"/>
      <c r="Q269" s="55" t="s">
        <v>73</v>
      </c>
      <c r="R269" s="56"/>
      <c r="S269" s="56"/>
      <c r="T269" s="56"/>
      <c r="U269" s="56"/>
      <c r="V269" s="56"/>
      <c r="W269" s="57"/>
      <c r="X269" s="58" t="s">
        <v>70</v>
      </c>
      <c r="Y269" s="59">
        <f>IFERROR(SUM(Y266:Y268),"0")</f>
        <v>0</v>
      </c>
      <c r="Z269" s="59">
        <f>IFERROR(SUM(Z266:Z268),"0")</f>
        <v>0</v>
      </c>
      <c r="AA269" s="59">
        <f>IFERROR(IF(AA266="",0,AA266),"0")+IFERROR(IF(AA267="",0,AA267),"0")+IFERROR(IF(AA268="",0,AA268),"0")</f>
        <v>0</v>
      </c>
      <c r="AB269" s="60"/>
      <c r="AC269" s="60"/>
      <c r="AD269" s="60"/>
    </row>
    <row r="270" spans="1:69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4"/>
      <c r="Q270" s="55" t="s">
        <v>73</v>
      </c>
      <c r="R270" s="56"/>
      <c r="S270" s="56"/>
      <c r="T270" s="56"/>
      <c r="U270" s="56"/>
      <c r="V270" s="56"/>
      <c r="W270" s="57"/>
      <c r="X270" s="58" t="s">
        <v>74</v>
      </c>
      <c r="Y270" s="59">
        <f>IFERROR(SUMPRODUCT(Y266:Y268*I266:I268),"0")</f>
        <v>0</v>
      </c>
      <c r="Z270" s="59">
        <f>IFERROR(SUMPRODUCT(Z266:Z268*I266:I268),"0")</f>
        <v>0</v>
      </c>
      <c r="AA270" s="58"/>
      <c r="AB270" s="60"/>
      <c r="AC270" s="60"/>
      <c r="AD270" s="60"/>
    </row>
    <row r="271" spans="1:69" ht="14.25" customHeight="1" x14ac:dyDescent="0.25">
      <c r="A271" s="41"/>
      <c r="B271" s="41" t="s">
        <v>77</v>
      </c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</row>
    <row r="272" spans="1:69" ht="27" customHeight="1" x14ac:dyDescent="0.25">
      <c r="A272" s="44">
        <v>4640242180397</v>
      </c>
      <c r="B272" s="42" t="s">
        <v>363</v>
      </c>
      <c r="C272" s="42" t="s">
        <v>364</v>
      </c>
      <c r="D272" s="43">
        <v>4301132080</v>
      </c>
      <c r="E272" s="44">
        <v>4640242180397</v>
      </c>
      <c r="F272" s="44"/>
      <c r="G272" s="45">
        <v>1</v>
      </c>
      <c r="H272" s="46">
        <v>6</v>
      </c>
      <c r="I272" s="45">
        <v>6</v>
      </c>
      <c r="J272" s="45">
        <v>6.26</v>
      </c>
      <c r="K272" s="46">
        <v>84</v>
      </c>
      <c r="L272" s="46" t="s">
        <v>67</v>
      </c>
      <c r="M272" s="46" t="s">
        <v>68</v>
      </c>
      <c r="N272" s="47" t="s">
        <v>69</v>
      </c>
      <c r="O272" s="47"/>
      <c r="P272" s="46">
        <v>180</v>
      </c>
      <c r="Q272" s="1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R272" s="153"/>
      <c r="S272" s="153"/>
      <c r="T272" s="153"/>
      <c r="U272" s="154"/>
      <c r="V272" s="48" t="s">
        <v>6</v>
      </c>
      <c r="W272" s="48" t="s">
        <v>6</v>
      </c>
      <c r="X272" s="49" t="s">
        <v>70</v>
      </c>
      <c r="Y272" s="50">
        <v>0</v>
      </c>
      <c r="Z272" s="51">
        <f>IFERROR(IF(Y272="","",Y272),"")</f>
        <v>0</v>
      </c>
      <c r="AA272" s="52">
        <f>IFERROR(IF(Y272="","",Y272*0.0155),"")</f>
        <v>0</v>
      </c>
      <c r="AB272" s="155" t="s">
        <v>6</v>
      </c>
      <c r="AC272" s="156" t="s">
        <v>6</v>
      </c>
      <c r="AD272" s="157" t="s">
        <v>365</v>
      </c>
      <c r="AH272" s="158"/>
      <c r="AK272" s="159" t="s">
        <v>72</v>
      </c>
      <c r="AL272" s="159">
        <v>1</v>
      </c>
      <c r="BC272" s="160" t="s">
        <v>82</v>
      </c>
      <c r="BN272" s="158">
        <v>0</v>
      </c>
      <c r="BO272" s="158">
        <v>0</v>
      </c>
      <c r="BP272" s="158">
        <v>0</v>
      </c>
      <c r="BQ272" s="158">
        <v>0</v>
      </c>
    </row>
    <row r="273" spans="1:69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4"/>
      <c r="Q273" s="55" t="s">
        <v>73</v>
      </c>
      <c r="R273" s="56"/>
      <c r="S273" s="56"/>
      <c r="T273" s="56"/>
      <c r="U273" s="56"/>
      <c r="V273" s="56"/>
      <c r="W273" s="57"/>
      <c r="X273" s="58" t="s">
        <v>70</v>
      </c>
      <c r="Y273" s="59">
        <f>IFERROR(SUM(Y272:Y272),"0")</f>
        <v>0</v>
      </c>
      <c r="Z273" s="59">
        <f>IFERROR(SUM(Z272:Z272),"0")</f>
        <v>0</v>
      </c>
      <c r="AA273" s="59">
        <f>IFERROR(IF(AA272="",0,AA272),"0")</f>
        <v>0</v>
      </c>
      <c r="AB273" s="60"/>
      <c r="AC273" s="60"/>
      <c r="AD273" s="60"/>
    </row>
    <row r="274" spans="1:69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4"/>
      <c r="Q274" s="55" t="s">
        <v>73</v>
      </c>
      <c r="R274" s="56"/>
      <c r="S274" s="56"/>
      <c r="T274" s="56"/>
      <c r="U274" s="56"/>
      <c r="V274" s="56"/>
      <c r="W274" s="57"/>
      <c r="X274" s="58" t="s">
        <v>74</v>
      </c>
      <c r="Y274" s="59">
        <f>IFERROR(SUMPRODUCT(Y272:Y272*I272:I272),"0")</f>
        <v>0</v>
      </c>
      <c r="Z274" s="59">
        <f>IFERROR(SUMPRODUCT(Z272:Z272*I272:I272),"0")</f>
        <v>0</v>
      </c>
      <c r="AA274" s="58"/>
      <c r="AB274" s="60"/>
      <c r="AC274" s="60"/>
      <c r="AD274" s="60"/>
    </row>
    <row r="275" spans="1:69" ht="14.25" customHeight="1" x14ac:dyDescent="0.25">
      <c r="A275" s="41"/>
      <c r="B275" s="41" t="s">
        <v>121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</row>
    <row r="276" spans="1:69" ht="27" customHeight="1" x14ac:dyDescent="0.25">
      <c r="A276" s="44">
        <v>4640242180304</v>
      </c>
      <c r="B276" s="42" t="s">
        <v>366</v>
      </c>
      <c r="C276" s="42" t="s">
        <v>367</v>
      </c>
      <c r="D276" s="43">
        <v>4301136051</v>
      </c>
      <c r="E276" s="44">
        <v>4640242180304</v>
      </c>
      <c r="F276" s="44"/>
      <c r="G276" s="45">
        <v>2.7</v>
      </c>
      <c r="H276" s="46">
        <v>1</v>
      </c>
      <c r="I276" s="45">
        <v>2.7</v>
      </c>
      <c r="J276" s="45">
        <v>2.8906000000000001</v>
      </c>
      <c r="K276" s="46">
        <v>126</v>
      </c>
      <c r="L276" s="46" t="s">
        <v>80</v>
      </c>
      <c r="M276" s="46" t="s">
        <v>68</v>
      </c>
      <c r="N276" s="47" t="s">
        <v>69</v>
      </c>
      <c r="O276" s="47"/>
      <c r="P276" s="46">
        <v>180</v>
      </c>
      <c r="Q276" s="161" t="s">
        <v>368</v>
      </c>
      <c r="R276" s="153"/>
      <c r="S276" s="153"/>
      <c r="T276" s="153"/>
      <c r="U276" s="154"/>
      <c r="V276" s="48" t="s">
        <v>6</v>
      </c>
      <c r="W276" s="48" t="s">
        <v>6</v>
      </c>
      <c r="X276" s="49" t="s">
        <v>70</v>
      </c>
      <c r="Y276" s="50">
        <v>0</v>
      </c>
      <c r="Z276" s="51">
        <f>IFERROR(IF(Y276="","",Y276),"")</f>
        <v>0</v>
      </c>
      <c r="AA276" s="52">
        <f>IFERROR(IF(Y276="","",Y276*0.00936),"")</f>
        <v>0</v>
      </c>
      <c r="AB276" s="155" t="s">
        <v>6</v>
      </c>
      <c r="AC276" s="156" t="s">
        <v>6</v>
      </c>
      <c r="AD276" s="157" t="s">
        <v>369</v>
      </c>
      <c r="AH276" s="158"/>
      <c r="AK276" s="159" t="s">
        <v>72</v>
      </c>
      <c r="AL276" s="159">
        <v>1</v>
      </c>
      <c r="BC276" s="160" t="s">
        <v>82</v>
      </c>
      <c r="BN276" s="158">
        <v>0</v>
      </c>
      <c r="BO276" s="158">
        <v>0</v>
      </c>
      <c r="BP276" s="158">
        <v>0</v>
      </c>
      <c r="BQ276" s="158">
        <v>0</v>
      </c>
    </row>
    <row r="277" spans="1:69" ht="27" customHeight="1" x14ac:dyDescent="0.25">
      <c r="A277" s="44">
        <v>4640242180410</v>
      </c>
      <c r="B277" s="42" t="s">
        <v>370</v>
      </c>
      <c r="C277" s="42" t="s">
        <v>371</v>
      </c>
      <c r="D277" s="43">
        <v>4301136052</v>
      </c>
      <c r="E277" s="44">
        <v>4640242180410</v>
      </c>
      <c r="F277" s="44"/>
      <c r="G277" s="45">
        <v>2.2400000000000002</v>
      </c>
      <c r="H277" s="46">
        <v>1</v>
      </c>
      <c r="I277" s="45">
        <v>2.2400000000000002</v>
      </c>
      <c r="J277" s="45">
        <v>2.4319999999999999</v>
      </c>
      <c r="K277" s="46">
        <v>126</v>
      </c>
      <c r="L277" s="46" t="s">
        <v>80</v>
      </c>
      <c r="M277" s="46" t="s">
        <v>68</v>
      </c>
      <c r="N277" s="47" t="s">
        <v>69</v>
      </c>
      <c r="O277" s="47"/>
      <c r="P277" s="46">
        <v>180</v>
      </c>
      <c r="Q277" s="1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R277" s="153"/>
      <c r="S277" s="153"/>
      <c r="T277" s="153"/>
      <c r="U277" s="154"/>
      <c r="V277" s="48" t="s">
        <v>6</v>
      </c>
      <c r="W277" s="48" t="s">
        <v>6</v>
      </c>
      <c r="X277" s="49" t="s">
        <v>70</v>
      </c>
      <c r="Y277" s="50">
        <v>0</v>
      </c>
      <c r="Z277" s="51">
        <f>IFERROR(IF(Y277="","",Y277),"")</f>
        <v>0</v>
      </c>
      <c r="AA277" s="52">
        <f>IFERROR(IF(Y277="","",Y277*0.00936),"")</f>
        <v>0</v>
      </c>
      <c r="AB277" s="155" t="s">
        <v>6</v>
      </c>
      <c r="AC277" s="156" t="s">
        <v>6</v>
      </c>
      <c r="AD277" s="157" t="s">
        <v>369</v>
      </c>
      <c r="AH277" s="158"/>
      <c r="AK277" s="159" t="s">
        <v>72</v>
      </c>
      <c r="AL277" s="159">
        <v>1</v>
      </c>
      <c r="BC277" s="160" t="s">
        <v>82</v>
      </c>
      <c r="BN277" s="158">
        <v>0</v>
      </c>
      <c r="BO277" s="158">
        <v>0</v>
      </c>
      <c r="BP277" s="158">
        <v>0</v>
      </c>
      <c r="BQ277" s="158">
        <v>0</v>
      </c>
    </row>
    <row r="278" spans="1:69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4"/>
      <c r="Q278" s="55" t="s">
        <v>73</v>
      </c>
      <c r="R278" s="56"/>
      <c r="S278" s="56"/>
      <c r="T278" s="56"/>
      <c r="U278" s="56"/>
      <c r="V278" s="56"/>
      <c r="W278" s="57"/>
      <c r="X278" s="58" t="s">
        <v>70</v>
      </c>
      <c r="Y278" s="59">
        <f>IFERROR(SUM(Y276:Y277),"0")</f>
        <v>0</v>
      </c>
      <c r="Z278" s="59">
        <f>IFERROR(SUM(Z276:Z277),"0")</f>
        <v>0</v>
      </c>
      <c r="AA278" s="59">
        <f>IFERROR(IF(AA276="",0,AA276),"0")+IFERROR(IF(AA277="",0,AA277),"0")</f>
        <v>0</v>
      </c>
      <c r="AB278" s="60"/>
      <c r="AC278" s="60"/>
      <c r="AD278" s="60"/>
    </row>
    <row r="279" spans="1:69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4"/>
      <c r="Q279" s="55" t="s">
        <v>73</v>
      </c>
      <c r="R279" s="56"/>
      <c r="S279" s="56"/>
      <c r="T279" s="56"/>
      <c r="U279" s="56"/>
      <c r="V279" s="56"/>
      <c r="W279" s="57"/>
      <c r="X279" s="58" t="s">
        <v>74</v>
      </c>
      <c r="Y279" s="59">
        <f>IFERROR(SUMPRODUCT(Y276:Y277*I276:I277),"0")</f>
        <v>0</v>
      </c>
      <c r="Z279" s="59">
        <f>IFERROR(SUMPRODUCT(Z276:Z277*I276:I277),"0")</f>
        <v>0</v>
      </c>
      <c r="AA279" s="58"/>
      <c r="AB279" s="60"/>
      <c r="AC279" s="60"/>
      <c r="AD279" s="60"/>
    </row>
    <row r="280" spans="1:69" ht="14.25" customHeight="1" x14ac:dyDescent="0.25">
      <c r="A280" s="41"/>
      <c r="B280" s="41" t="s">
        <v>127</v>
      </c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</row>
    <row r="281" spans="1:69" ht="37.5" customHeight="1" x14ac:dyDescent="0.25">
      <c r="A281" s="44">
        <v>4640242181554</v>
      </c>
      <c r="B281" s="42" t="s">
        <v>372</v>
      </c>
      <c r="C281" s="42" t="s">
        <v>373</v>
      </c>
      <c r="D281" s="43">
        <v>4301135504</v>
      </c>
      <c r="E281" s="44">
        <v>4640242181554</v>
      </c>
      <c r="F281" s="44"/>
      <c r="G281" s="45">
        <v>3</v>
      </c>
      <c r="H281" s="46">
        <v>1</v>
      </c>
      <c r="I281" s="45">
        <v>3</v>
      </c>
      <c r="J281" s="45">
        <v>3.1920000000000002</v>
      </c>
      <c r="K281" s="46">
        <v>126</v>
      </c>
      <c r="L281" s="46" t="s">
        <v>80</v>
      </c>
      <c r="M281" s="46" t="s">
        <v>68</v>
      </c>
      <c r="N281" s="47" t="s">
        <v>69</v>
      </c>
      <c r="O281" s="47"/>
      <c r="P281" s="46">
        <v>180</v>
      </c>
      <c r="Q281" s="161" t="s">
        <v>374</v>
      </c>
      <c r="R281" s="153"/>
      <c r="S281" s="153"/>
      <c r="T281" s="153"/>
      <c r="U281" s="154"/>
      <c r="V281" s="48" t="s">
        <v>6</v>
      </c>
      <c r="W281" s="48" t="s">
        <v>6</v>
      </c>
      <c r="X281" s="49" t="s">
        <v>70</v>
      </c>
      <c r="Y281" s="50">
        <v>0</v>
      </c>
      <c r="Z281" s="51">
        <f t="shared" ref="Z281:Z297" si="2">IFERROR(IF(Y281="","",Y281),"")</f>
        <v>0</v>
      </c>
      <c r="AA281" s="52">
        <f>IFERROR(IF(Y281="","",Y281*0.00936),"")</f>
        <v>0</v>
      </c>
      <c r="AB281" s="155" t="s">
        <v>6</v>
      </c>
      <c r="AC281" s="156" t="s">
        <v>6</v>
      </c>
      <c r="AD281" s="157" t="s">
        <v>375</v>
      </c>
      <c r="AH281" s="158"/>
      <c r="AK281" s="159" t="s">
        <v>72</v>
      </c>
      <c r="AL281" s="159">
        <v>1</v>
      </c>
      <c r="BC281" s="160" t="s">
        <v>82</v>
      </c>
      <c r="BN281" s="158">
        <v>0</v>
      </c>
      <c r="BO281" s="158">
        <v>0</v>
      </c>
      <c r="BP281" s="158">
        <v>0</v>
      </c>
      <c r="BQ281" s="158">
        <v>0</v>
      </c>
    </row>
    <row r="282" spans="1:69" ht="27" customHeight="1" x14ac:dyDescent="0.25">
      <c r="A282" s="44">
        <v>4640242181561</v>
      </c>
      <c r="B282" s="42" t="s">
        <v>376</v>
      </c>
      <c r="C282" s="42" t="s">
        <v>377</v>
      </c>
      <c r="D282" s="43">
        <v>4301135518</v>
      </c>
      <c r="E282" s="44">
        <v>4640242181561</v>
      </c>
      <c r="F282" s="44"/>
      <c r="G282" s="45">
        <v>3.7</v>
      </c>
      <c r="H282" s="46">
        <v>1</v>
      </c>
      <c r="I282" s="45">
        <v>3.7</v>
      </c>
      <c r="J282" s="45">
        <v>3.8919999999999999</v>
      </c>
      <c r="K282" s="46">
        <v>126</v>
      </c>
      <c r="L282" s="46" t="s">
        <v>80</v>
      </c>
      <c r="M282" s="46" t="s">
        <v>68</v>
      </c>
      <c r="N282" s="47" t="s">
        <v>69</v>
      </c>
      <c r="O282" s="47"/>
      <c r="P282" s="46">
        <v>180</v>
      </c>
      <c r="Q282" s="161" t="s">
        <v>378</v>
      </c>
      <c r="R282" s="153"/>
      <c r="S282" s="153"/>
      <c r="T282" s="153"/>
      <c r="U282" s="154"/>
      <c r="V282" s="48" t="s">
        <v>6</v>
      </c>
      <c r="W282" s="48" t="s">
        <v>6</v>
      </c>
      <c r="X282" s="49" t="s">
        <v>70</v>
      </c>
      <c r="Y282" s="50">
        <v>0</v>
      </c>
      <c r="Z282" s="51">
        <f t="shared" si="2"/>
        <v>0</v>
      </c>
      <c r="AA282" s="52">
        <f>IFERROR(IF(Y282="","",Y282*0.00936),"")</f>
        <v>0</v>
      </c>
      <c r="AB282" s="155" t="s">
        <v>6</v>
      </c>
      <c r="AC282" s="156" t="s">
        <v>6</v>
      </c>
      <c r="AD282" s="157" t="s">
        <v>379</v>
      </c>
      <c r="AH282" s="158"/>
      <c r="AK282" s="159" t="s">
        <v>72</v>
      </c>
      <c r="AL282" s="159">
        <v>1</v>
      </c>
      <c r="BC282" s="160" t="s">
        <v>82</v>
      </c>
      <c r="BN282" s="158">
        <v>0</v>
      </c>
      <c r="BO282" s="158">
        <v>0</v>
      </c>
      <c r="BP282" s="158">
        <v>0</v>
      </c>
      <c r="BQ282" s="158">
        <v>0</v>
      </c>
    </row>
    <row r="283" spans="1:69" ht="27" customHeight="1" x14ac:dyDescent="0.25">
      <c r="A283" s="44">
        <v>4640242181424</v>
      </c>
      <c r="B283" s="42" t="s">
        <v>380</v>
      </c>
      <c r="C283" s="42" t="s">
        <v>381</v>
      </c>
      <c r="D283" s="43">
        <v>4301135374</v>
      </c>
      <c r="E283" s="44">
        <v>4640242181424</v>
      </c>
      <c r="F283" s="44"/>
      <c r="G283" s="45">
        <v>5.5</v>
      </c>
      <c r="H283" s="46">
        <v>1</v>
      </c>
      <c r="I283" s="45">
        <v>5.5</v>
      </c>
      <c r="J283" s="45">
        <v>5.7350000000000003</v>
      </c>
      <c r="K283" s="46">
        <v>84</v>
      </c>
      <c r="L283" s="46" t="s">
        <v>67</v>
      </c>
      <c r="M283" s="46" t="s">
        <v>68</v>
      </c>
      <c r="N283" s="47" t="s">
        <v>69</v>
      </c>
      <c r="O283" s="47"/>
      <c r="P283" s="46">
        <v>180</v>
      </c>
      <c r="Q283" s="1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R283" s="153"/>
      <c r="S283" s="153"/>
      <c r="T283" s="153"/>
      <c r="U283" s="154"/>
      <c r="V283" s="48" t="s">
        <v>6</v>
      </c>
      <c r="W283" s="48" t="s">
        <v>6</v>
      </c>
      <c r="X283" s="49" t="s">
        <v>70</v>
      </c>
      <c r="Y283" s="50">
        <v>0</v>
      </c>
      <c r="Z283" s="51">
        <f t="shared" si="2"/>
        <v>0</v>
      </c>
      <c r="AA283" s="52">
        <f>IFERROR(IF(Y283="","",Y283*0.0155),"")</f>
        <v>0</v>
      </c>
      <c r="AB283" s="155" t="s">
        <v>6</v>
      </c>
      <c r="AC283" s="156" t="s">
        <v>6</v>
      </c>
      <c r="AD283" s="157" t="s">
        <v>375</v>
      </c>
      <c r="AH283" s="158"/>
      <c r="AK283" s="159" t="s">
        <v>72</v>
      </c>
      <c r="AL283" s="159">
        <v>1</v>
      </c>
      <c r="BC283" s="160" t="s">
        <v>82</v>
      </c>
      <c r="BN283" s="158">
        <v>0</v>
      </c>
      <c r="BO283" s="158">
        <v>0</v>
      </c>
      <c r="BP283" s="158">
        <v>0</v>
      </c>
      <c r="BQ283" s="158">
        <v>0</v>
      </c>
    </row>
    <row r="284" spans="1:69" ht="37.5" customHeight="1" x14ac:dyDescent="0.25">
      <c r="A284" s="44">
        <v>4640242181431</v>
      </c>
      <c r="B284" s="42" t="s">
        <v>382</v>
      </c>
      <c r="C284" s="42" t="s">
        <v>383</v>
      </c>
      <c r="D284" s="43">
        <v>4301135552</v>
      </c>
      <c r="E284" s="44">
        <v>4640242181431</v>
      </c>
      <c r="F284" s="44"/>
      <c r="G284" s="45">
        <v>3.5</v>
      </c>
      <c r="H284" s="46">
        <v>1</v>
      </c>
      <c r="I284" s="45">
        <v>3.5</v>
      </c>
      <c r="J284" s="45">
        <v>3.6920000000000002</v>
      </c>
      <c r="K284" s="46">
        <v>126</v>
      </c>
      <c r="L284" s="46" t="s">
        <v>80</v>
      </c>
      <c r="M284" s="46" t="s">
        <v>68</v>
      </c>
      <c r="N284" s="47" t="s">
        <v>69</v>
      </c>
      <c r="O284" s="47"/>
      <c r="P284" s="46">
        <v>180</v>
      </c>
      <c r="Q284" s="161" t="s">
        <v>384</v>
      </c>
      <c r="R284" s="153"/>
      <c r="S284" s="153"/>
      <c r="T284" s="153"/>
      <c r="U284" s="154"/>
      <c r="V284" s="48" t="s">
        <v>6</v>
      </c>
      <c r="W284" s="48" t="s">
        <v>6</v>
      </c>
      <c r="X284" s="49" t="s">
        <v>70</v>
      </c>
      <c r="Y284" s="50">
        <v>0</v>
      </c>
      <c r="Z284" s="51">
        <f t="shared" si="2"/>
        <v>0</v>
      </c>
      <c r="AA284" s="52">
        <f t="shared" ref="AA284:AA291" si="3">IFERROR(IF(Y284="","",Y284*0.00936),"")</f>
        <v>0</v>
      </c>
      <c r="AB284" s="155" t="s">
        <v>6</v>
      </c>
      <c r="AC284" s="156" t="s">
        <v>6</v>
      </c>
      <c r="AD284" s="157" t="s">
        <v>385</v>
      </c>
      <c r="AH284" s="158"/>
      <c r="AK284" s="159" t="s">
        <v>72</v>
      </c>
      <c r="AL284" s="159">
        <v>1</v>
      </c>
      <c r="BC284" s="160" t="s">
        <v>82</v>
      </c>
      <c r="BN284" s="158">
        <v>0</v>
      </c>
      <c r="BO284" s="158">
        <v>0</v>
      </c>
      <c r="BP284" s="158">
        <v>0</v>
      </c>
      <c r="BQ284" s="158">
        <v>0</v>
      </c>
    </row>
    <row r="285" spans="1:69" ht="27" customHeight="1" x14ac:dyDescent="0.25">
      <c r="A285" s="44">
        <v>4640242181523</v>
      </c>
      <c r="B285" s="42" t="s">
        <v>386</v>
      </c>
      <c r="C285" s="42" t="s">
        <v>387</v>
      </c>
      <c r="D285" s="43">
        <v>4301135405</v>
      </c>
      <c r="E285" s="44">
        <v>4640242181523</v>
      </c>
      <c r="F285" s="44"/>
      <c r="G285" s="45">
        <v>3</v>
      </c>
      <c r="H285" s="46">
        <v>1</v>
      </c>
      <c r="I285" s="45">
        <v>3</v>
      </c>
      <c r="J285" s="45">
        <v>3.1920000000000002</v>
      </c>
      <c r="K285" s="46">
        <v>126</v>
      </c>
      <c r="L285" s="46" t="s">
        <v>80</v>
      </c>
      <c r="M285" s="46" t="s">
        <v>68</v>
      </c>
      <c r="N285" s="47" t="s">
        <v>69</v>
      </c>
      <c r="O285" s="47"/>
      <c r="P285" s="46">
        <v>180</v>
      </c>
      <c r="Q285" s="1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R285" s="153"/>
      <c r="S285" s="153"/>
      <c r="T285" s="153"/>
      <c r="U285" s="154"/>
      <c r="V285" s="48" t="s">
        <v>6</v>
      </c>
      <c r="W285" s="48" t="s">
        <v>6</v>
      </c>
      <c r="X285" s="49" t="s">
        <v>70</v>
      </c>
      <c r="Y285" s="50">
        <v>0</v>
      </c>
      <c r="Z285" s="51">
        <f t="shared" si="2"/>
        <v>0</v>
      </c>
      <c r="AA285" s="52">
        <f t="shared" si="3"/>
        <v>0</v>
      </c>
      <c r="AB285" s="155" t="s">
        <v>6</v>
      </c>
      <c r="AC285" s="156" t="s">
        <v>6</v>
      </c>
      <c r="AD285" s="157" t="s">
        <v>379</v>
      </c>
      <c r="AH285" s="158"/>
      <c r="AK285" s="159" t="s">
        <v>72</v>
      </c>
      <c r="AL285" s="159">
        <v>1</v>
      </c>
      <c r="BC285" s="160" t="s">
        <v>82</v>
      </c>
      <c r="BN285" s="158">
        <v>0</v>
      </c>
      <c r="BO285" s="158">
        <v>0</v>
      </c>
      <c r="BP285" s="158">
        <v>0</v>
      </c>
      <c r="BQ285" s="158">
        <v>0</v>
      </c>
    </row>
    <row r="286" spans="1:69" ht="37.5" customHeight="1" x14ac:dyDescent="0.25">
      <c r="A286" s="44">
        <v>4640242181516</v>
      </c>
      <c r="B286" s="42" t="s">
        <v>388</v>
      </c>
      <c r="C286" s="42" t="s">
        <v>389</v>
      </c>
      <c r="D286" s="43">
        <v>4301135404</v>
      </c>
      <c r="E286" s="44">
        <v>4640242181516</v>
      </c>
      <c r="F286" s="44"/>
      <c r="G286" s="45">
        <v>3.7</v>
      </c>
      <c r="H286" s="46">
        <v>1</v>
      </c>
      <c r="I286" s="45">
        <v>3.7</v>
      </c>
      <c r="J286" s="45">
        <v>3.8919999999999999</v>
      </c>
      <c r="K286" s="46">
        <v>126</v>
      </c>
      <c r="L286" s="46" t="s">
        <v>80</v>
      </c>
      <c r="M286" s="46" t="s">
        <v>68</v>
      </c>
      <c r="N286" s="47" t="s">
        <v>69</v>
      </c>
      <c r="O286" s="47"/>
      <c r="P286" s="46">
        <v>180</v>
      </c>
      <c r="Q286" s="161" t="s">
        <v>390</v>
      </c>
      <c r="R286" s="153"/>
      <c r="S286" s="153"/>
      <c r="T286" s="153"/>
      <c r="U286" s="154"/>
      <c r="V286" s="48" t="s">
        <v>6</v>
      </c>
      <c r="W286" s="48" t="s">
        <v>6</v>
      </c>
      <c r="X286" s="49" t="s">
        <v>70</v>
      </c>
      <c r="Y286" s="50">
        <v>0</v>
      </c>
      <c r="Z286" s="51">
        <f t="shared" si="2"/>
        <v>0</v>
      </c>
      <c r="AA286" s="52">
        <f t="shared" si="3"/>
        <v>0</v>
      </c>
      <c r="AB286" s="155" t="s">
        <v>6</v>
      </c>
      <c r="AC286" s="156" t="s">
        <v>6</v>
      </c>
      <c r="AD286" s="157" t="s">
        <v>385</v>
      </c>
      <c r="AH286" s="158"/>
      <c r="AK286" s="159" t="s">
        <v>72</v>
      </c>
      <c r="AL286" s="159">
        <v>1</v>
      </c>
      <c r="BC286" s="160" t="s">
        <v>82</v>
      </c>
      <c r="BN286" s="158">
        <v>0</v>
      </c>
      <c r="BO286" s="158">
        <v>0</v>
      </c>
      <c r="BP286" s="158">
        <v>0</v>
      </c>
      <c r="BQ286" s="158">
        <v>0</v>
      </c>
    </row>
    <row r="287" spans="1:69" ht="27" customHeight="1" x14ac:dyDescent="0.25">
      <c r="A287" s="44">
        <v>4640242181486</v>
      </c>
      <c r="B287" s="42" t="s">
        <v>391</v>
      </c>
      <c r="C287" s="42" t="s">
        <v>392</v>
      </c>
      <c r="D287" s="43">
        <v>4301135375</v>
      </c>
      <c r="E287" s="44">
        <v>4640242181486</v>
      </c>
      <c r="F287" s="44"/>
      <c r="G287" s="45">
        <v>3.7</v>
      </c>
      <c r="H287" s="46">
        <v>1</v>
      </c>
      <c r="I287" s="45">
        <v>3.7</v>
      </c>
      <c r="J287" s="45">
        <v>3.8919999999999999</v>
      </c>
      <c r="K287" s="46">
        <v>126</v>
      </c>
      <c r="L287" s="46" t="s">
        <v>80</v>
      </c>
      <c r="M287" s="46" t="s">
        <v>68</v>
      </c>
      <c r="N287" s="47" t="s">
        <v>69</v>
      </c>
      <c r="O287" s="47"/>
      <c r="P287" s="46">
        <v>180</v>
      </c>
      <c r="Q287" s="1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R287" s="153"/>
      <c r="S287" s="153"/>
      <c r="T287" s="153"/>
      <c r="U287" s="154"/>
      <c r="V287" s="48" t="s">
        <v>6</v>
      </c>
      <c r="W287" s="48" t="s">
        <v>6</v>
      </c>
      <c r="X287" s="49" t="s">
        <v>70</v>
      </c>
      <c r="Y287" s="50">
        <v>0</v>
      </c>
      <c r="Z287" s="51">
        <f t="shared" si="2"/>
        <v>0</v>
      </c>
      <c r="AA287" s="52">
        <f t="shared" si="3"/>
        <v>0</v>
      </c>
      <c r="AB287" s="155" t="s">
        <v>6</v>
      </c>
      <c r="AC287" s="156" t="s">
        <v>6</v>
      </c>
      <c r="AD287" s="157" t="s">
        <v>375</v>
      </c>
      <c r="AH287" s="158"/>
      <c r="AK287" s="159" t="s">
        <v>72</v>
      </c>
      <c r="AL287" s="159">
        <v>1</v>
      </c>
      <c r="BC287" s="160" t="s">
        <v>82</v>
      </c>
      <c r="BN287" s="158">
        <v>0</v>
      </c>
      <c r="BO287" s="158">
        <v>0</v>
      </c>
      <c r="BP287" s="158">
        <v>0</v>
      </c>
      <c r="BQ287" s="158">
        <v>0</v>
      </c>
    </row>
    <row r="288" spans="1:69" ht="37.5" customHeight="1" x14ac:dyDescent="0.25">
      <c r="A288" s="44">
        <v>4640242181493</v>
      </c>
      <c r="B288" s="42" t="s">
        <v>393</v>
      </c>
      <c r="C288" s="42" t="s">
        <v>394</v>
      </c>
      <c r="D288" s="43">
        <v>4301135402</v>
      </c>
      <c r="E288" s="44">
        <v>4640242181493</v>
      </c>
      <c r="F288" s="44"/>
      <c r="G288" s="45">
        <v>3.7</v>
      </c>
      <c r="H288" s="46">
        <v>1</v>
      </c>
      <c r="I288" s="45">
        <v>3.7</v>
      </c>
      <c r="J288" s="45">
        <v>3.8919999999999999</v>
      </c>
      <c r="K288" s="46">
        <v>126</v>
      </c>
      <c r="L288" s="46" t="s">
        <v>80</v>
      </c>
      <c r="M288" s="46" t="s">
        <v>68</v>
      </c>
      <c r="N288" s="47" t="s">
        <v>69</v>
      </c>
      <c r="O288" s="47"/>
      <c r="P288" s="46">
        <v>180</v>
      </c>
      <c r="Q288" s="161" t="s">
        <v>395</v>
      </c>
      <c r="R288" s="153"/>
      <c r="S288" s="153"/>
      <c r="T288" s="153"/>
      <c r="U288" s="154"/>
      <c r="V288" s="48" t="s">
        <v>6</v>
      </c>
      <c r="W288" s="48" t="s">
        <v>6</v>
      </c>
      <c r="X288" s="49" t="s">
        <v>70</v>
      </c>
      <c r="Y288" s="50">
        <v>0</v>
      </c>
      <c r="Z288" s="51">
        <f t="shared" si="2"/>
        <v>0</v>
      </c>
      <c r="AA288" s="52">
        <f t="shared" si="3"/>
        <v>0</v>
      </c>
      <c r="AB288" s="155" t="s">
        <v>6</v>
      </c>
      <c r="AC288" s="156" t="s">
        <v>6</v>
      </c>
      <c r="AD288" s="157" t="s">
        <v>375</v>
      </c>
      <c r="AH288" s="158"/>
      <c r="AK288" s="159" t="s">
        <v>72</v>
      </c>
      <c r="AL288" s="159">
        <v>1</v>
      </c>
      <c r="BC288" s="160" t="s">
        <v>82</v>
      </c>
      <c r="BN288" s="158">
        <v>0</v>
      </c>
      <c r="BO288" s="158">
        <v>0</v>
      </c>
      <c r="BP288" s="158">
        <v>0</v>
      </c>
      <c r="BQ288" s="158">
        <v>0</v>
      </c>
    </row>
    <row r="289" spans="1:69" ht="37.5" customHeight="1" x14ac:dyDescent="0.25">
      <c r="A289" s="44">
        <v>4640242181509</v>
      </c>
      <c r="B289" s="42" t="s">
        <v>396</v>
      </c>
      <c r="C289" s="42" t="s">
        <v>397</v>
      </c>
      <c r="D289" s="43">
        <v>4301135403</v>
      </c>
      <c r="E289" s="44">
        <v>4640242181509</v>
      </c>
      <c r="F289" s="44"/>
      <c r="G289" s="45">
        <v>3.7</v>
      </c>
      <c r="H289" s="46">
        <v>1</v>
      </c>
      <c r="I289" s="45">
        <v>3.7</v>
      </c>
      <c r="J289" s="45">
        <v>3.8919999999999999</v>
      </c>
      <c r="K289" s="46">
        <v>126</v>
      </c>
      <c r="L289" s="46" t="s">
        <v>80</v>
      </c>
      <c r="M289" s="46" t="s">
        <v>68</v>
      </c>
      <c r="N289" s="47" t="s">
        <v>69</v>
      </c>
      <c r="O289" s="47"/>
      <c r="P289" s="46">
        <v>180</v>
      </c>
      <c r="Q289" s="1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R289" s="153"/>
      <c r="S289" s="153"/>
      <c r="T289" s="153"/>
      <c r="U289" s="154"/>
      <c r="V289" s="48" t="s">
        <v>6</v>
      </c>
      <c r="W289" s="48" t="s">
        <v>6</v>
      </c>
      <c r="X289" s="49" t="s">
        <v>70</v>
      </c>
      <c r="Y289" s="50">
        <v>0</v>
      </c>
      <c r="Z289" s="51">
        <f t="shared" si="2"/>
        <v>0</v>
      </c>
      <c r="AA289" s="52">
        <f t="shared" si="3"/>
        <v>0</v>
      </c>
      <c r="AB289" s="155" t="s">
        <v>6</v>
      </c>
      <c r="AC289" s="156" t="s">
        <v>6</v>
      </c>
      <c r="AD289" s="157" t="s">
        <v>375</v>
      </c>
      <c r="AH289" s="158"/>
      <c r="AK289" s="159" t="s">
        <v>72</v>
      </c>
      <c r="AL289" s="159">
        <v>1</v>
      </c>
      <c r="BC289" s="160" t="s">
        <v>82</v>
      </c>
      <c r="BN289" s="158">
        <v>0</v>
      </c>
      <c r="BO289" s="158">
        <v>0</v>
      </c>
      <c r="BP289" s="158">
        <v>0</v>
      </c>
      <c r="BQ289" s="158">
        <v>0</v>
      </c>
    </row>
    <row r="290" spans="1:69" ht="27" customHeight="1" x14ac:dyDescent="0.25">
      <c r="A290" s="44">
        <v>4640242181240</v>
      </c>
      <c r="B290" s="42" t="s">
        <v>398</v>
      </c>
      <c r="C290" s="42" t="s">
        <v>399</v>
      </c>
      <c r="D290" s="43">
        <v>4301135304</v>
      </c>
      <c r="E290" s="44">
        <v>4640242181240</v>
      </c>
      <c r="F290" s="44"/>
      <c r="G290" s="45">
        <v>0.3</v>
      </c>
      <c r="H290" s="46">
        <v>9</v>
      </c>
      <c r="I290" s="45">
        <v>2.7</v>
      </c>
      <c r="J290" s="45">
        <v>2.88</v>
      </c>
      <c r="K290" s="46">
        <v>126</v>
      </c>
      <c r="L290" s="46" t="s">
        <v>80</v>
      </c>
      <c r="M290" s="46" t="s">
        <v>68</v>
      </c>
      <c r="N290" s="47" t="s">
        <v>69</v>
      </c>
      <c r="O290" s="47"/>
      <c r="P290" s="46">
        <v>180</v>
      </c>
      <c r="Q290" s="161" t="s">
        <v>400</v>
      </c>
      <c r="R290" s="153"/>
      <c r="S290" s="153"/>
      <c r="T290" s="153"/>
      <c r="U290" s="154"/>
      <c r="V290" s="48" t="s">
        <v>6</v>
      </c>
      <c r="W290" s="48" t="s">
        <v>6</v>
      </c>
      <c r="X290" s="49" t="s">
        <v>70</v>
      </c>
      <c r="Y290" s="50">
        <v>0</v>
      </c>
      <c r="Z290" s="51">
        <f t="shared" si="2"/>
        <v>0</v>
      </c>
      <c r="AA290" s="52">
        <f t="shared" si="3"/>
        <v>0</v>
      </c>
      <c r="AB290" s="155" t="s">
        <v>6</v>
      </c>
      <c r="AC290" s="156" t="s">
        <v>6</v>
      </c>
      <c r="AD290" s="157" t="s">
        <v>375</v>
      </c>
      <c r="AH290" s="158"/>
      <c r="AK290" s="159" t="s">
        <v>72</v>
      </c>
      <c r="AL290" s="159">
        <v>1</v>
      </c>
      <c r="BC290" s="160" t="s">
        <v>82</v>
      </c>
      <c r="BN290" s="158">
        <v>0</v>
      </c>
      <c r="BO290" s="158">
        <v>0</v>
      </c>
      <c r="BP290" s="158">
        <v>0</v>
      </c>
      <c r="BQ290" s="158">
        <v>0</v>
      </c>
    </row>
    <row r="291" spans="1:69" ht="27" customHeight="1" x14ac:dyDescent="0.25">
      <c r="A291" s="44">
        <v>4640242181318</v>
      </c>
      <c r="B291" s="42" t="s">
        <v>401</v>
      </c>
      <c r="C291" s="42" t="s">
        <v>402</v>
      </c>
      <c r="D291" s="43">
        <v>4301135610</v>
      </c>
      <c r="E291" s="44">
        <v>4640242181318</v>
      </c>
      <c r="F291" s="44"/>
      <c r="G291" s="45">
        <v>0.3</v>
      </c>
      <c r="H291" s="46">
        <v>9</v>
      </c>
      <c r="I291" s="45">
        <v>2.7</v>
      </c>
      <c r="J291" s="45">
        <v>2.988</v>
      </c>
      <c r="K291" s="46">
        <v>126</v>
      </c>
      <c r="L291" s="46" t="s">
        <v>80</v>
      </c>
      <c r="M291" s="46" t="s">
        <v>68</v>
      </c>
      <c r="N291" s="47" t="s">
        <v>69</v>
      </c>
      <c r="O291" s="47"/>
      <c r="P291" s="46">
        <v>180</v>
      </c>
      <c r="Q291" s="161" t="s">
        <v>403</v>
      </c>
      <c r="R291" s="153"/>
      <c r="S291" s="153"/>
      <c r="T291" s="153"/>
      <c r="U291" s="154"/>
      <c r="V291" s="48" t="s">
        <v>6</v>
      </c>
      <c r="W291" s="48" t="s">
        <v>6</v>
      </c>
      <c r="X291" s="49" t="s">
        <v>70</v>
      </c>
      <c r="Y291" s="50">
        <v>0</v>
      </c>
      <c r="Z291" s="51">
        <f t="shared" si="2"/>
        <v>0</v>
      </c>
      <c r="AA291" s="52">
        <f t="shared" si="3"/>
        <v>0</v>
      </c>
      <c r="AB291" s="155" t="s">
        <v>6</v>
      </c>
      <c r="AC291" s="156" t="s">
        <v>6</v>
      </c>
      <c r="AD291" s="157" t="s">
        <v>379</v>
      </c>
      <c r="AH291" s="158"/>
      <c r="AK291" s="159" t="s">
        <v>72</v>
      </c>
      <c r="AL291" s="159">
        <v>1</v>
      </c>
      <c r="BC291" s="160" t="s">
        <v>82</v>
      </c>
      <c r="BN291" s="158">
        <v>0</v>
      </c>
      <c r="BO291" s="158">
        <v>0</v>
      </c>
      <c r="BP291" s="158">
        <v>0</v>
      </c>
      <c r="BQ291" s="158">
        <v>0</v>
      </c>
    </row>
    <row r="292" spans="1:69" ht="27" customHeight="1" x14ac:dyDescent="0.25">
      <c r="A292" s="44">
        <v>4640242181387</v>
      </c>
      <c r="B292" s="42" t="s">
        <v>404</v>
      </c>
      <c r="C292" s="42" t="s">
        <v>405</v>
      </c>
      <c r="D292" s="43">
        <v>4301135306</v>
      </c>
      <c r="E292" s="44">
        <v>4640242181387</v>
      </c>
      <c r="F292" s="44"/>
      <c r="G292" s="45">
        <v>0.3</v>
      </c>
      <c r="H292" s="46">
        <v>9</v>
      </c>
      <c r="I292" s="45">
        <v>2.7</v>
      </c>
      <c r="J292" s="45">
        <v>2.8450000000000002</v>
      </c>
      <c r="K292" s="46">
        <v>234</v>
      </c>
      <c r="L292" s="46" t="s">
        <v>138</v>
      </c>
      <c r="M292" s="46" t="s">
        <v>68</v>
      </c>
      <c r="N292" s="47" t="s">
        <v>69</v>
      </c>
      <c r="O292" s="47"/>
      <c r="P292" s="46">
        <v>180</v>
      </c>
      <c r="Q292" s="161" t="s">
        <v>406</v>
      </c>
      <c r="R292" s="153"/>
      <c r="S292" s="153"/>
      <c r="T292" s="153"/>
      <c r="U292" s="154"/>
      <c r="V292" s="48" t="s">
        <v>6</v>
      </c>
      <c r="W292" s="48" t="s">
        <v>6</v>
      </c>
      <c r="X292" s="49" t="s">
        <v>70</v>
      </c>
      <c r="Y292" s="50">
        <v>0</v>
      </c>
      <c r="Z292" s="51">
        <f t="shared" si="2"/>
        <v>0</v>
      </c>
      <c r="AA292" s="52">
        <f>IFERROR(IF(Y292="","",Y292*0.00502),"")</f>
        <v>0</v>
      </c>
      <c r="AB292" s="155" t="s">
        <v>6</v>
      </c>
      <c r="AC292" s="156" t="s">
        <v>6</v>
      </c>
      <c r="AD292" s="157" t="s">
        <v>375</v>
      </c>
      <c r="AH292" s="158"/>
      <c r="AK292" s="159" t="s">
        <v>72</v>
      </c>
      <c r="AL292" s="159">
        <v>1</v>
      </c>
      <c r="BC292" s="160" t="s">
        <v>82</v>
      </c>
      <c r="BN292" s="158">
        <v>0</v>
      </c>
      <c r="BO292" s="158">
        <v>0</v>
      </c>
      <c r="BP292" s="158">
        <v>0</v>
      </c>
      <c r="BQ292" s="158">
        <v>0</v>
      </c>
    </row>
    <row r="293" spans="1:69" ht="27" customHeight="1" x14ac:dyDescent="0.25">
      <c r="A293" s="44">
        <v>4640242181394</v>
      </c>
      <c r="B293" s="42" t="s">
        <v>407</v>
      </c>
      <c r="C293" s="42" t="s">
        <v>408</v>
      </c>
      <c r="D293" s="43">
        <v>4301135305</v>
      </c>
      <c r="E293" s="44">
        <v>4640242181394</v>
      </c>
      <c r="F293" s="44"/>
      <c r="G293" s="45">
        <v>0.3</v>
      </c>
      <c r="H293" s="46">
        <v>9</v>
      </c>
      <c r="I293" s="45">
        <v>2.7</v>
      </c>
      <c r="J293" s="45">
        <v>2.8450000000000002</v>
      </c>
      <c r="K293" s="46">
        <v>234</v>
      </c>
      <c r="L293" s="46" t="s">
        <v>138</v>
      </c>
      <c r="M293" s="46" t="s">
        <v>68</v>
      </c>
      <c r="N293" s="47" t="s">
        <v>69</v>
      </c>
      <c r="O293" s="47"/>
      <c r="P293" s="46">
        <v>180</v>
      </c>
      <c r="Q293" s="161" t="s">
        <v>409</v>
      </c>
      <c r="R293" s="153"/>
      <c r="S293" s="153"/>
      <c r="T293" s="153"/>
      <c r="U293" s="154"/>
      <c r="V293" s="48" t="s">
        <v>6</v>
      </c>
      <c r="W293" s="48" t="s">
        <v>6</v>
      </c>
      <c r="X293" s="49" t="s">
        <v>70</v>
      </c>
      <c r="Y293" s="50">
        <v>0</v>
      </c>
      <c r="Z293" s="51">
        <f t="shared" si="2"/>
        <v>0</v>
      </c>
      <c r="AA293" s="52">
        <f>IFERROR(IF(Y293="","",Y293*0.00502),"")</f>
        <v>0</v>
      </c>
      <c r="AB293" s="155" t="s">
        <v>6</v>
      </c>
      <c r="AC293" s="156" t="s">
        <v>6</v>
      </c>
      <c r="AD293" s="157" t="s">
        <v>375</v>
      </c>
      <c r="AH293" s="158"/>
      <c r="AK293" s="159" t="s">
        <v>72</v>
      </c>
      <c r="AL293" s="159">
        <v>1</v>
      </c>
      <c r="BC293" s="160" t="s">
        <v>82</v>
      </c>
      <c r="BN293" s="158">
        <v>0</v>
      </c>
      <c r="BO293" s="158">
        <v>0</v>
      </c>
      <c r="BP293" s="158">
        <v>0</v>
      </c>
      <c r="BQ293" s="158">
        <v>0</v>
      </c>
    </row>
    <row r="294" spans="1:69" ht="27" customHeight="1" x14ac:dyDescent="0.25">
      <c r="A294" s="44">
        <v>4640242181332</v>
      </c>
      <c r="B294" s="42" t="s">
        <v>410</v>
      </c>
      <c r="C294" s="42" t="s">
        <v>411</v>
      </c>
      <c r="D294" s="43">
        <v>4301135309</v>
      </c>
      <c r="E294" s="44">
        <v>4640242181332</v>
      </c>
      <c r="F294" s="44"/>
      <c r="G294" s="45">
        <v>0.3</v>
      </c>
      <c r="H294" s="46">
        <v>9</v>
      </c>
      <c r="I294" s="45">
        <v>2.7</v>
      </c>
      <c r="J294" s="45">
        <v>2.9079999999999999</v>
      </c>
      <c r="K294" s="46">
        <v>234</v>
      </c>
      <c r="L294" s="46" t="s">
        <v>138</v>
      </c>
      <c r="M294" s="46" t="s">
        <v>68</v>
      </c>
      <c r="N294" s="47" t="s">
        <v>69</v>
      </c>
      <c r="O294" s="47"/>
      <c r="P294" s="46">
        <v>180</v>
      </c>
      <c r="Q294" s="161" t="s">
        <v>412</v>
      </c>
      <c r="R294" s="153"/>
      <c r="S294" s="153"/>
      <c r="T294" s="153"/>
      <c r="U294" s="154"/>
      <c r="V294" s="48" t="s">
        <v>6</v>
      </c>
      <c r="W294" s="48" t="s">
        <v>6</v>
      </c>
      <c r="X294" s="49" t="s">
        <v>70</v>
      </c>
      <c r="Y294" s="50">
        <v>0</v>
      </c>
      <c r="Z294" s="51">
        <f t="shared" si="2"/>
        <v>0</v>
      </c>
      <c r="AA294" s="52">
        <f>IFERROR(IF(Y294="","",Y294*0.00502),"")</f>
        <v>0</v>
      </c>
      <c r="AB294" s="155" t="s">
        <v>6</v>
      </c>
      <c r="AC294" s="156" t="s">
        <v>6</v>
      </c>
      <c r="AD294" s="157" t="s">
        <v>375</v>
      </c>
      <c r="AH294" s="158"/>
      <c r="AK294" s="159" t="s">
        <v>72</v>
      </c>
      <c r="AL294" s="159">
        <v>1</v>
      </c>
      <c r="BC294" s="160" t="s">
        <v>82</v>
      </c>
      <c r="BN294" s="158">
        <v>0</v>
      </c>
      <c r="BO294" s="158">
        <v>0</v>
      </c>
      <c r="BP294" s="158">
        <v>0</v>
      </c>
      <c r="BQ294" s="158">
        <v>0</v>
      </c>
    </row>
    <row r="295" spans="1:69" ht="27" customHeight="1" x14ac:dyDescent="0.25">
      <c r="A295" s="44">
        <v>4640242181349</v>
      </c>
      <c r="B295" s="42" t="s">
        <v>413</v>
      </c>
      <c r="C295" s="42" t="s">
        <v>414</v>
      </c>
      <c r="D295" s="43">
        <v>4301135308</v>
      </c>
      <c r="E295" s="44">
        <v>4640242181349</v>
      </c>
      <c r="F295" s="44"/>
      <c r="G295" s="45">
        <v>0.3</v>
      </c>
      <c r="H295" s="46">
        <v>9</v>
      </c>
      <c r="I295" s="45">
        <v>2.7</v>
      </c>
      <c r="J295" s="45">
        <v>2.9079999999999999</v>
      </c>
      <c r="K295" s="46">
        <v>234</v>
      </c>
      <c r="L295" s="46" t="s">
        <v>138</v>
      </c>
      <c r="M295" s="46" t="s">
        <v>68</v>
      </c>
      <c r="N295" s="47" t="s">
        <v>69</v>
      </c>
      <c r="O295" s="47"/>
      <c r="P295" s="46">
        <v>180</v>
      </c>
      <c r="Q295" s="161" t="s">
        <v>415</v>
      </c>
      <c r="R295" s="153"/>
      <c r="S295" s="153"/>
      <c r="T295" s="153"/>
      <c r="U295" s="154"/>
      <c r="V295" s="48" t="s">
        <v>6</v>
      </c>
      <c r="W295" s="48" t="s">
        <v>6</v>
      </c>
      <c r="X295" s="49" t="s">
        <v>70</v>
      </c>
      <c r="Y295" s="50">
        <v>0</v>
      </c>
      <c r="Z295" s="51">
        <f t="shared" si="2"/>
        <v>0</v>
      </c>
      <c r="AA295" s="52">
        <f>IFERROR(IF(Y295="","",Y295*0.00502),"")</f>
        <v>0</v>
      </c>
      <c r="AB295" s="155" t="s">
        <v>6</v>
      </c>
      <c r="AC295" s="156" t="s">
        <v>6</v>
      </c>
      <c r="AD295" s="157" t="s">
        <v>375</v>
      </c>
      <c r="AH295" s="158"/>
      <c r="AK295" s="159" t="s">
        <v>72</v>
      </c>
      <c r="AL295" s="159">
        <v>1</v>
      </c>
      <c r="BC295" s="160" t="s">
        <v>82</v>
      </c>
      <c r="BN295" s="158">
        <v>0</v>
      </c>
      <c r="BO295" s="158">
        <v>0</v>
      </c>
      <c r="BP295" s="158">
        <v>0</v>
      </c>
      <c r="BQ295" s="158">
        <v>0</v>
      </c>
    </row>
    <row r="296" spans="1:69" ht="27" customHeight="1" x14ac:dyDescent="0.25">
      <c r="A296" s="44">
        <v>4640242181370</v>
      </c>
      <c r="B296" s="42" t="s">
        <v>416</v>
      </c>
      <c r="C296" s="42" t="s">
        <v>417</v>
      </c>
      <c r="D296" s="43">
        <v>4301135307</v>
      </c>
      <c r="E296" s="44">
        <v>4640242181370</v>
      </c>
      <c r="F296" s="44"/>
      <c r="G296" s="45">
        <v>0.3</v>
      </c>
      <c r="H296" s="46">
        <v>9</v>
      </c>
      <c r="I296" s="45">
        <v>2.7</v>
      </c>
      <c r="J296" s="45">
        <v>2.9079999999999999</v>
      </c>
      <c r="K296" s="46">
        <v>234</v>
      </c>
      <c r="L296" s="46" t="s">
        <v>138</v>
      </c>
      <c r="M296" s="46" t="s">
        <v>68</v>
      </c>
      <c r="N296" s="47" t="s">
        <v>69</v>
      </c>
      <c r="O296" s="47"/>
      <c r="P296" s="46">
        <v>180</v>
      </c>
      <c r="Q296" s="161" t="s">
        <v>418</v>
      </c>
      <c r="R296" s="153"/>
      <c r="S296" s="153"/>
      <c r="T296" s="153"/>
      <c r="U296" s="154"/>
      <c r="V296" s="48" t="s">
        <v>6</v>
      </c>
      <c r="W296" s="48" t="s">
        <v>6</v>
      </c>
      <c r="X296" s="49" t="s">
        <v>70</v>
      </c>
      <c r="Y296" s="50">
        <v>0</v>
      </c>
      <c r="Z296" s="51">
        <f t="shared" si="2"/>
        <v>0</v>
      </c>
      <c r="AA296" s="52">
        <f>IFERROR(IF(Y296="","",Y296*0.00502),"")</f>
        <v>0</v>
      </c>
      <c r="AB296" s="155" t="s">
        <v>6</v>
      </c>
      <c r="AC296" s="156" t="s">
        <v>6</v>
      </c>
      <c r="AD296" s="157" t="s">
        <v>419</v>
      </c>
      <c r="AH296" s="158"/>
      <c r="AK296" s="159" t="s">
        <v>72</v>
      </c>
      <c r="AL296" s="159">
        <v>1</v>
      </c>
      <c r="BC296" s="160" t="s">
        <v>82</v>
      </c>
      <c r="BN296" s="158">
        <v>0</v>
      </c>
      <c r="BO296" s="158">
        <v>0</v>
      </c>
      <c r="BP296" s="158">
        <v>0</v>
      </c>
      <c r="BQ296" s="158">
        <v>0</v>
      </c>
    </row>
    <row r="297" spans="1:69" ht="27" customHeight="1" x14ac:dyDescent="0.25">
      <c r="A297" s="44">
        <v>4640242180663</v>
      </c>
      <c r="B297" s="42" t="s">
        <v>420</v>
      </c>
      <c r="C297" s="42" t="s">
        <v>421</v>
      </c>
      <c r="D297" s="43">
        <v>4301135198</v>
      </c>
      <c r="E297" s="44">
        <v>4640242180663</v>
      </c>
      <c r="F297" s="44"/>
      <c r="G297" s="45">
        <v>0.9</v>
      </c>
      <c r="H297" s="46">
        <v>4</v>
      </c>
      <c r="I297" s="45">
        <v>3.6</v>
      </c>
      <c r="J297" s="45">
        <v>3.83</v>
      </c>
      <c r="K297" s="46">
        <v>84</v>
      </c>
      <c r="L297" s="46" t="s">
        <v>67</v>
      </c>
      <c r="M297" s="46" t="s">
        <v>68</v>
      </c>
      <c r="N297" s="47" t="s">
        <v>69</v>
      </c>
      <c r="O297" s="47"/>
      <c r="P297" s="46">
        <v>180</v>
      </c>
      <c r="Q297" s="161" t="s">
        <v>422</v>
      </c>
      <c r="R297" s="153"/>
      <c r="S297" s="153"/>
      <c r="T297" s="153"/>
      <c r="U297" s="154"/>
      <c r="V297" s="48" t="s">
        <v>6</v>
      </c>
      <c r="W297" s="48" t="s">
        <v>6</v>
      </c>
      <c r="X297" s="49" t="s">
        <v>70</v>
      </c>
      <c r="Y297" s="50">
        <v>0</v>
      </c>
      <c r="Z297" s="51">
        <f t="shared" si="2"/>
        <v>0</v>
      </c>
      <c r="AA297" s="52">
        <f>IFERROR(IF(Y297="","",Y297*0.0155),"")</f>
        <v>0</v>
      </c>
      <c r="AB297" s="155" t="s">
        <v>6</v>
      </c>
      <c r="AC297" s="156" t="s">
        <v>6</v>
      </c>
      <c r="AD297" s="157" t="s">
        <v>423</v>
      </c>
      <c r="AH297" s="158"/>
      <c r="AK297" s="159" t="s">
        <v>72</v>
      </c>
      <c r="AL297" s="159">
        <v>1</v>
      </c>
      <c r="BC297" s="160" t="s">
        <v>82</v>
      </c>
      <c r="BN297" s="158">
        <v>0</v>
      </c>
      <c r="BO297" s="158">
        <v>0</v>
      </c>
      <c r="BP297" s="158">
        <v>0</v>
      </c>
      <c r="BQ297" s="158">
        <v>0</v>
      </c>
    </row>
    <row r="298" spans="1:69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4"/>
      <c r="Q298" s="55" t="s">
        <v>73</v>
      </c>
      <c r="R298" s="56"/>
      <c r="S298" s="56"/>
      <c r="T298" s="56"/>
      <c r="U298" s="56"/>
      <c r="V298" s="56"/>
      <c r="W298" s="57"/>
      <c r="X298" s="58" t="s">
        <v>70</v>
      </c>
      <c r="Y298" s="59">
        <f>IFERROR(SUM(Y281:Y297),"0")</f>
        <v>0</v>
      </c>
      <c r="Z298" s="59">
        <f>IFERROR(SUM(Z281:Z297),"0")</f>
        <v>0</v>
      </c>
      <c r="AA298" s="59">
        <f>IFERROR(IF(AA281="",0,AA281),"0")+IFERROR(IF(AA282="",0,AA282),"0")+IFERROR(IF(AA283="",0,AA283),"0")+IFERROR(IF(AA284="",0,AA284),"0")+IFERROR(IF(AA285="",0,AA285),"0")+IFERROR(IF(AA286="",0,AA286),"0")+IFERROR(IF(AA287="",0,AA287),"0")+IFERROR(IF(AA288="",0,AA288),"0")+IFERROR(IF(AA289="",0,AA289),"0")+IFERROR(IF(AA290="",0,AA290),"0")+IFERROR(IF(AA291="",0,AA291),"0")+IFERROR(IF(AA292="",0,AA292),"0")+IFERROR(IF(AA293="",0,AA293),"0")+IFERROR(IF(AA294="",0,AA294),"0")+IFERROR(IF(AA295="",0,AA295),"0")+IFERROR(IF(AA296="",0,AA296),"0")+IFERROR(IF(AA297="",0,AA297),"0")</f>
        <v>0</v>
      </c>
      <c r="AB298" s="60"/>
      <c r="AC298" s="60"/>
      <c r="AD298" s="60"/>
    </row>
    <row r="299" spans="1:69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4"/>
      <c r="Q299" s="55" t="s">
        <v>73</v>
      </c>
      <c r="R299" s="56"/>
      <c r="S299" s="56"/>
      <c r="T299" s="56"/>
      <c r="U299" s="56"/>
      <c r="V299" s="56"/>
      <c r="W299" s="57"/>
      <c r="X299" s="58" t="s">
        <v>74</v>
      </c>
      <c r="Y299" s="59">
        <f>IFERROR(SUMPRODUCT(Y281:Y297*I281:I297),"0")</f>
        <v>0</v>
      </c>
      <c r="Z299" s="59">
        <f>IFERROR(SUMPRODUCT(Z281:Z297*I281:I297),"0")</f>
        <v>0</v>
      </c>
      <c r="AA299" s="58"/>
      <c r="AB299" s="60"/>
      <c r="AC299" s="60"/>
      <c r="AD299" s="60"/>
    </row>
    <row r="300" spans="1:69" ht="16.5" customHeight="1" x14ac:dyDescent="0.25">
      <c r="A300" s="40"/>
      <c r="B300" s="40" t="s">
        <v>424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</row>
    <row r="301" spans="1:69" ht="14.25" customHeight="1" x14ac:dyDescent="0.25">
      <c r="A301" s="41"/>
      <c r="B301" s="41" t="s">
        <v>127</v>
      </c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</row>
    <row r="302" spans="1:69" ht="27" customHeight="1" x14ac:dyDescent="0.25">
      <c r="A302" s="44">
        <v>4640242181134</v>
      </c>
      <c r="B302" s="42" t="s">
        <v>425</v>
      </c>
      <c r="C302" s="42" t="s">
        <v>426</v>
      </c>
      <c r="D302" s="43">
        <v>4301135268</v>
      </c>
      <c r="E302" s="44">
        <v>4640242181134</v>
      </c>
      <c r="F302" s="44"/>
      <c r="G302" s="45">
        <v>0.8</v>
      </c>
      <c r="H302" s="46">
        <v>5</v>
      </c>
      <c r="I302" s="45">
        <v>4</v>
      </c>
      <c r="J302" s="45">
        <v>4.2830000000000004</v>
      </c>
      <c r="K302" s="46">
        <v>84</v>
      </c>
      <c r="L302" s="46" t="s">
        <v>67</v>
      </c>
      <c r="M302" s="46" t="s">
        <v>68</v>
      </c>
      <c r="N302" s="47" t="s">
        <v>69</v>
      </c>
      <c r="O302" s="47"/>
      <c r="P302" s="46">
        <v>180</v>
      </c>
      <c r="Q302" s="161" t="s">
        <v>427</v>
      </c>
      <c r="R302" s="153"/>
      <c r="S302" s="153"/>
      <c r="T302" s="153"/>
      <c r="U302" s="154"/>
      <c r="V302" s="48" t="s">
        <v>6</v>
      </c>
      <c r="W302" s="48" t="s">
        <v>6</v>
      </c>
      <c r="X302" s="49" t="s">
        <v>70</v>
      </c>
      <c r="Y302" s="50">
        <v>0</v>
      </c>
      <c r="Z302" s="51">
        <f>IFERROR(IF(Y302="","",Y302),"")</f>
        <v>0</v>
      </c>
      <c r="AA302" s="52">
        <f>IFERROR(IF(Y302="","",Y302*0.0155),"")</f>
        <v>0</v>
      </c>
      <c r="AB302" s="155" t="s">
        <v>6</v>
      </c>
      <c r="AC302" s="156" t="s">
        <v>6</v>
      </c>
      <c r="AD302" s="157" t="s">
        <v>428</v>
      </c>
      <c r="AH302" s="158"/>
      <c r="AK302" s="159" t="s">
        <v>72</v>
      </c>
      <c r="AL302" s="159">
        <v>1</v>
      </c>
      <c r="BC302" s="160" t="s">
        <v>82</v>
      </c>
      <c r="BN302" s="158">
        <v>0</v>
      </c>
      <c r="BO302" s="158">
        <v>0</v>
      </c>
      <c r="BP302" s="158">
        <v>0</v>
      </c>
      <c r="BQ302" s="158">
        <v>0</v>
      </c>
    </row>
    <row r="303" spans="1:69" x14ac:dyDescent="0.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4"/>
      <c r="Q303" s="55" t="s">
        <v>73</v>
      </c>
      <c r="R303" s="56"/>
      <c r="S303" s="56"/>
      <c r="T303" s="56"/>
      <c r="U303" s="56"/>
      <c r="V303" s="56"/>
      <c r="W303" s="57"/>
      <c r="X303" s="58" t="s">
        <v>70</v>
      </c>
      <c r="Y303" s="59">
        <f>IFERROR(SUM(Y302:Y302),"0")</f>
        <v>0</v>
      </c>
      <c r="Z303" s="59">
        <f>IFERROR(SUM(Z302:Z302),"0")</f>
        <v>0</v>
      </c>
      <c r="AA303" s="59">
        <f>IFERROR(IF(AA302="",0,AA302),"0")</f>
        <v>0</v>
      </c>
      <c r="AB303" s="60"/>
      <c r="AC303" s="60"/>
      <c r="AD303" s="60"/>
    </row>
    <row r="304" spans="1:69" x14ac:dyDescent="0.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4"/>
      <c r="Q304" s="55" t="s">
        <v>73</v>
      </c>
      <c r="R304" s="56"/>
      <c r="S304" s="56"/>
      <c r="T304" s="56"/>
      <c r="U304" s="56"/>
      <c r="V304" s="56"/>
      <c r="W304" s="57"/>
      <c r="X304" s="58" t="s">
        <v>74</v>
      </c>
      <c r="Y304" s="59">
        <f>IFERROR(SUMPRODUCT(Y302:Y302*I302:I302),"0")</f>
        <v>0</v>
      </c>
      <c r="Z304" s="59">
        <f>IFERROR(SUMPRODUCT(Z302:Z302*I302:I302),"0")</f>
        <v>0</v>
      </c>
      <c r="AA304" s="58"/>
      <c r="AB304" s="60"/>
      <c r="AC304" s="60"/>
      <c r="AD304" s="60"/>
    </row>
    <row r="305" spans="2:36" ht="15" customHeight="1" x14ac:dyDescent="0.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61"/>
      <c r="Q305" s="62" t="s">
        <v>429</v>
      </c>
      <c r="R305" s="63"/>
      <c r="S305" s="63"/>
      <c r="T305" s="63"/>
      <c r="U305" s="63"/>
      <c r="V305" s="63"/>
      <c r="W305" s="64"/>
      <c r="X305" s="58" t="s">
        <v>74</v>
      </c>
      <c r="Y305" s="59">
        <f>IFERROR(Y24+Y31+Y38+Y48+Y53+Y57+Y61+Y66+Y72+Y78+Y84+Y90+Y99+Y104+Y113+Y117+Y123+Y129+Y135+Y140+Y145+Y150+Y155+Y161+Y168+Y172+Y180+Y184+Y190+Y197+Y204+Y209+Y217+Y222+Y227+Y233+Y239+Y245+Y252+Y258+Y262+Y270+Y274+Y279+Y299+Y304,"0")</f>
        <v>0</v>
      </c>
      <c r="Z305" s="59">
        <f>IFERROR(Z24+Z31+Z38+Z48+Z53+Z57+Z61+Z66+Z72+Z78+Z84+Z90+Z99+Z104+Z113+Z117+Z123+Z129+Z135+Z140+Z145+Z150+Z155+Z161+Z168+Z172+Z180+Z184+Z190+Z197+Z204+Z209+Z217+Z222+Z227+Z233+Z239+Z245+Z252+Z258+Z262+Z270+Z274+Z279+Z299+Z304,"0")</f>
        <v>0</v>
      </c>
      <c r="AA305" s="58"/>
      <c r="AB305" s="60"/>
      <c r="AC305" s="60"/>
      <c r="AD305" s="60"/>
    </row>
    <row r="306" spans="2:36" x14ac:dyDescent="0.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61"/>
      <c r="Q306" s="62" t="s">
        <v>430</v>
      </c>
      <c r="R306" s="63"/>
      <c r="S306" s="63"/>
      <c r="T306" s="63"/>
      <c r="U306" s="63"/>
      <c r="V306" s="63"/>
      <c r="W306" s="64"/>
      <c r="X306" s="58" t="s">
        <v>74</v>
      </c>
      <c r="Y306" s="59">
        <f>IFERROR(SUM(BN22:BN302),"0")</f>
        <v>0</v>
      </c>
      <c r="Z306" s="59">
        <f>IFERROR(SUM(BO22:BO302),"0")</f>
        <v>0</v>
      </c>
      <c r="AA306" s="58"/>
      <c r="AB306" s="60"/>
      <c r="AC306" s="60"/>
      <c r="AD306" s="60"/>
    </row>
    <row r="307" spans="2:36" x14ac:dyDescent="0.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61"/>
      <c r="Q307" s="62" t="s">
        <v>431</v>
      </c>
      <c r="R307" s="63"/>
      <c r="S307" s="63"/>
      <c r="T307" s="63"/>
      <c r="U307" s="63"/>
      <c r="V307" s="63"/>
      <c r="W307" s="64"/>
      <c r="X307" s="58" t="s">
        <v>432</v>
      </c>
      <c r="Y307" s="65">
        <f>ROUNDUP(SUM(BP22:BP302),0)</f>
        <v>0</v>
      </c>
      <c r="Z307" s="65">
        <f>ROUNDUP(SUM(BQ22:BQ302),0)</f>
        <v>0</v>
      </c>
      <c r="AA307" s="58"/>
      <c r="AB307" s="60"/>
      <c r="AC307" s="60"/>
      <c r="AD307" s="60"/>
    </row>
    <row r="308" spans="2:36" x14ac:dyDescent="0.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61"/>
      <c r="Q308" s="62" t="s">
        <v>433</v>
      </c>
      <c r="R308" s="63"/>
      <c r="S308" s="63"/>
      <c r="T308" s="63"/>
      <c r="U308" s="63"/>
      <c r="V308" s="63"/>
      <c r="W308" s="64"/>
      <c r="X308" s="58" t="s">
        <v>74</v>
      </c>
      <c r="Y308" s="59">
        <f>GrossWeightTotal+PalletQtyTotal*25</f>
        <v>0</v>
      </c>
      <c r="Z308" s="59">
        <f>GrossWeightTotalR+PalletQtyTotalR*25</f>
        <v>0</v>
      </c>
      <c r="AA308" s="58"/>
      <c r="AB308" s="60"/>
      <c r="AC308" s="60"/>
      <c r="AD308" s="60"/>
    </row>
    <row r="309" spans="2:36" x14ac:dyDescent="0.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61"/>
      <c r="Q309" s="62" t="s">
        <v>434</v>
      </c>
      <c r="R309" s="63"/>
      <c r="S309" s="63"/>
      <c r="T309" s="63"/>
      <c r="U309" s="63"/>
      <c r="V309" s="63"/>
      <c r="W309" s="64"/>
      <c r="X309" s="58" t="s">
        <v>432</v>
      </c>
      <c r="Y309" s="59">
        <f>IFERROR(Y23+Y30+Y37+Y47+Y52+Y56+Y60+Y65+Y71+Y77+Y83+Y89+Y98+Y103+Y112+Y116+Y122+Y128+Y134+Y139+Y144+Y149+Y154+Y160+Y167+Y171+Y179+Y183+Y189+Y196+Y203+Y208+Y216+Y221+Y226+Y232+Y238+Y244+Y251+Y257+Y261+Y269+Y273+Y278+Y298+Y303,"0")</f>
        <v>0</v>
      </c>
      <c r="Z309" s="59">
        <f>IFERROR(Z23+Z30+Z37+Z47+Z52+Z56+Z60+Z65+Z71+Z77+Z83+Z89+Z98+Z103+Z112+Z116+Z122+Z128+Z134+Z139+Z144+Z149+Z154+Z160+Z167+Z171+Z179+Z183+Z189+Z196+Z203+Z208+Z216+Z221+Z226+Z232+Z238+Z244+Z251+Z257+Z261+Z269+Z273+Z278+Z298+Z303,"0")</f>
        <v>0</v>
      </c>
      <c r="AA309" s="58"/>
      <c r="AB309" s="60"/>
      <c r="AC309" s="60"/>
      <c r="AD309" s="60"/>
    </row>
    <row r="310" spans="2:36" x14ac:dyDescent="0.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61"/>
      <c r="Q310" s="62" t="s">
        <v>435</v>
      </c>
      <c r="R310" s="63"/>
      <c r="S310" s="63"/>
      <c r="T310" s="63"/>
      <c r="U310" s="63"/>
      <c r="V310" s="63"/>
      <c r="W310" s="64"/>
      <c r="X310" s="66" t="s">
        <v>436</v>
      </c>
      <c r="Y310" s="58"/>
      <c r="Z310" s="58"/>
      <c r="AA310" s="58">
        <v>0</v>
      </c>
      <c r="AB310" s="60"/>
      <c r="AC310" s="60"/>
      <c r="AD310" s="60"/>
    </row>
    <row r="311" spans="2:36" ht="15.75" thickBot="1" x14ac:dyDescent="0.3"/>
    <row r="312" spans="2:36" ht="16.5" thickTop="1" thickBot="1" x14ac:dyDescent="0.3">
      <c r="B312" s="163" t="s">
        <v>437</v>
      </c>
      <c r="C312" s="164" t="s">
        <v>63</v>
      </c>
      <c r="D312" s="164" t="s">
        <v>75</v>
      </c>
      <c r="E312" s="164" t="s">
        <v>75</v>
      </c>
      <c r="F312" s="164" t="s">
        <v>75</v>
      </c>
      <c r="G312" s="164" t="s">
        <v>75</v>
      </c>
      <c r="H312" s="164" t="s">
        <v>75</v>
      </c>
      <c r="I312" s="164" t="s">
        <v>75</v>
      </c>
      <c r="J312" s="164" t="s">
        <v>75</v>
      </c>
      <c r="K312" s="164" t="s">
        <v>75</v>
      </c>
      <c r="L312" s="164" t="s">
        <v>75</v>
      </c>
      <c r="M312" s="164" t="s">
        <v>75</v>
      </c>
      <c r="N312" s="164" t="s">
        <v>75</v>
      </c>
      <c r="O312" s="124"/>
      <c r="P312" s="164" t="s">
        <v>75</v>
      </c>
      <c r="Q312" s="164" t="s">
        <v>75</v>
      </c>
      <c r="R312" s="164" t="s">
        <v>75</v>
      </c>
      <c r="S312" s="164" t="s">
        <v>75</v>
      </c>
      <c r="T312" s="164" t="s">
        <v>75</v>
      </c>
      <c r="U312" s="164" t="s">
        <v>75</v>
      </c>
      <c r="V312" s="164" t="s">
        <v>229</v>
      </c>
      <c r="W312" s="164" t="s">
        <v>229</v>
      </c>
      <c r="X312" s="164" t="s">
        <v>249</v>
      </c>
      <c r="Y312" s="164" t="s">
        <v>268</v>
      </c>
      <c r="Z312" s="164" t="s">
        <v>268</v>
      </c>
      <c r="AA312" s="164" t="s">
        <v>268</v>
      </c>
      <c r="AB312" s="164" t="s">
        <v>268</v>
      </c>
      <c r="AC312" s="164" t="s">
        <v>268</v>
      </c>
      <c r="AD312" s="164" t="s">
        <v>268</v>
      </c>
      <c r="AE312" s="164" t="s">
        <v>268</v>
      </c>
      <c r="AF312" s="164" t="s">
        <v>332</v>
      </c>
      <c r="AG312" s="164" t="s">
        <v>337</v>
      </c>
      <c r="AH312" s="164" t="s">
        <v>344</v>
      </c>
      <c r="AI312" s="164" t="s">
        <v>230</v>
      </c>
      <c r="AJ312" s="164" t="s">
        <v>230</v>
      </c>
    </row>
    <row r="313" spans="2:36" ht="14.25" customHeight="1" thickTop="1" thickBot="1" x14ac:dyDescent="0.3">
      <c r="B313" s="165" t="s">
        <v>438</v>
      </c>
      <c r="C313" s="164" t="s">
        <v>63</v>
      </c>
      <c r="D313" s="164" t="s">
        <v>76</v>
      </c>
      <c r="E313" s="164" t="s">
        <v>85</v>
      </c>
      <c r="F313" s="164" t="s">
        <v>95</v>
      </c>
      <c r="G313" s="164" t="s">
        <v>110</v>
      </c>
      <c r="H313" s="164" t="s">
        <v>135</v>
      </c>
      <c r="I313" s="164" t="s">
        <v>142</v>
      </c>
      <c r="J313" s="164" t="s">
        <v>148</v>
      </c>
      <c r="K313" s="164" t="s">
        <v>156</v>
      </c>
      <c r="L313" s="164" t="s">
        <v>173</v>
      </c>
      <c r="M313" s="164" t="s">
        <v>177</v>
      </c>
      <c r="N313" s="164" t="s">
        <v>192</v>
      </c>
      <c r="O313" s="124"/>
      <c r="P313" s="164" t="s">
        <v>198</v>
      </c>
      <c r="Q313" s="164" t="s">
        <v>205</v>
      </c>
      <c r="R313" s="164" t="s">
        <v>212</v>
      </c>
      <c r="S313" s="164" t="s">
        <v>216</v>
      </c>
      <c r="T313" s="164" t="s">
        <v>219</v>
      </c>
      <c r="U313" s="164" t="s">
        <v>225</v>
      </c>
      <c r="V313" s="164" t="s">
        <v>230</v>
      </c>
      <c r="W313" s="164" t="s">
        <v>234</v>
      </c>
      <c r="X313" s="164" t="s">
        <v>250</v>
      </c>
      <c r="Y313" s="164" t="s">
        <v>269</v>
      </c>
      <c r="Z313" s="164" t="s">
        <v>285</v>
      </c>
      <c r="AA313" s="164" t="s">
        <v>295</v>
      </c>
      <c r="AB313" s="164" t="s">
        <v>299</v>
      </c>
      <c r="AC313" s="164" t="s">
        <v>310</v>
      </c>
      <c r="AD313" s="164" t="s">
        <v>315</v>
      </c>
      <c r="AE313" s="164" t="s">
        <v>326</v>
      </c>
      <c r="AF313" s="164" t="s">
        <v>333</v>
      </c>
      <c r="AG313" s="164" t="s">
        <v>338</v>
      </c>
      <c r="AH313" s="164" t="s">
        <v>345</v>
      </c>
      <c r="AI313" s="164" t="s">
        <v>230</v>
      </c>
      <c r="AJ313" s="164" t="s">
        <v>424</v>
      </c>
    </row>
    <row r="314" spans="2:36" ht="16.5" thickTop="1" thickBot="1" x14ac:dyDescent="0.3">
      <c r="B314" s="166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2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</row>
    <row r="315" spans="2:36" ht="18" thickTop="1" thickBot="1" x14ac:dyDescent="0.3">
      <c r="B315" s="163" t="s">
        <v>439</v>
      </c>
      <c r="C315" s="70">
        <v>0</v>
      </c>
      <c r="D315" s="70">
        <v>0</v>
      </c>
      <c r="E315" s="70">
        <v>0</v>
      </c>
      <c r="F315" s="70">
        <v>0</v>
      </c>
      <c r="G315" s="70">
        <v>0</v>
      </c>
      <c r="H315" s="70">
        <v>0</v>
      </c>
      <c r="I315" s="70">
        <v>0</v>
      </c>
      <c r="J315" s="70">
        <v>0</v>
      </c>
      <c r="K315" s="70">
        <v>0</v>
      </c>
      <c r="L315" s="70">
        <v>0</v>
      </c>
      <c r="M315" s="70">
        <v>0</v>
      </c>
      <c r="N315" s="70">
        <v>0</v>
      </c>
      <c r="O315" s="124"/>
      <c r="P315" s="70">
        <v>0</v>
      </c>
      <c r="Q315" s="70">
        <v>0</v>
      </c>
      <c r="R315" s="70">
        <v>0</v>
      </c>
      <c r="S315" s="70">
        <v>0</v>
      </c>
      <c r="T315" s="70">
        <v>0</v>
      </c>
      <c r="U315" s="70">
        <v>0</v>
      </c>
      <c r="V315" s="70">
        <v>0</v>
      </c>
      <c r="W315" s="70">
        <v>0</v>
      </c>
      <c r="X315" s="70">
        <v>0</v>
      </c>
      <c r="Y315" s="70">
        <v>0</v>
      </c>
      <c r="Z315" s="70">
        <v>0</v>
      </c>
      <c r="AA315" s="70">
        <v>0</v>
      </c>
      <c r="AB315" s="70">
        <v>0</v>
      </c>
      <c r="AC315" s="70">
        <v>0</v>
      </c>
      <c r="AD315" s="70">
        <v>0</v>
      </c>
      <c r="AE315" s="70">
        <v>0</v>
      </c>
      <c r="AF315" s="70">
        <v>0</v>
      </c>
      <c r="AG315" s="70">
        <v>0</v>
      </c>
      <c r="AH315" s="70">
        <v>0</v>
      </c>
      <c r="AI315" s="70">
        <v>0</v>
      </c>
      <c r="AJ315" s="70">
        <v>0</v>
      </c>
    </row>
    <row r="316" spans="2:36" ht="15.75" thickTop="1" x14ac:dyDescent="0.25">
      <c r="D316" s="124"/>
    </row>
    <row r="317" spans="2:36" ht="19.5" customHeight="1" x14ac:dyDescent="0.25">
      <c r="B317" s="71" t="s">
        <v>440</v>
      </c>
      <c r="C317" s="71" t="s">
        <v>441</v>
      </c>
      <c r="D317" s="71" t="s">
        <v>442</v>
      </c>
    </row>
    <row r="318" spans="2:36" x14ac:dyDescent="0.25">
      <c r="B318" s="167">
        <v>0</v>
      </c>
      <c r="C318" s="72">
        <v>0</v>
      </c>
      <c r="D318" s="72">
        <v>0</v>
      </c>
    </row>
  </sheetData>
  <conditionalFormatting sqref="Q9:S13 B8:O8 B9:D10 I10:O10 K9:O9">
    <cfRule type="expression" dxfId="8" priority="9" stopIfTrue="1">
      <formula>IF($W$5="самовывоз",1,0)</formula>
    </cfRule>
  </conditionalFormatting>
  <conditionalFormatting sqref="I9:J9">
    <cfRule type="expression" dxfId="7" priority="8" stopIfTrue="1">
      <formula>IF($W$5="самовывоз",1,0)</formula>
    </cfRule>
  </conditionalFormatting>
  <conditionalFormatting sqref="G9:H9">
    <cfRule type="expression" dxfId="6" priority="7" stopIfTrue="1">
      <formula>IF($W$5="самовывоз",1,0)</formula>
    </cfRule>
  </conditionalFormatting>
  <conditionalFormatting sqref="G10:H10">
    <cfRule type="expression" dxfId="5" priority="6" stopIfTrue="1">
      <formula>IF($W$5="самовывоз",1,0)</formula>
    </cfRule>
  </conditionalFormatting>
  <conditionalFormatting sqref="E9:F9">
    <cfRule type="expression" dxfId="4" priority="5" stopIfTrue="1">
      <formula>IF($W$5="самовывоз",1,0)</formula>
    </cfRule>
  </conditionalFormatting>
  <conditionalFormatting sqref="E10:F10">
    <cfRule type="expression" dxfId="3" priority="4" stopIfTrue="1">
      <formula>IF($W$5="самовывоз",1,0)</formula>
    </cfRule>
  </conditionalFormatting>
  <conditionalFormatting sqref="Q8 Q6:S6 Q5">
    <cfRule type="expression" dxfId="2" priority="3" stopIfTrue="1">
      <formula>IF($W$5="доставка",1,0)</formula>
    </cfRule>
  </conditionalFormatting>
  <conditionalFormatting sqref="R5:S5">
    <cfRule type="expression" dxfId="1" priority="2" stopIfTrue="1">
      <formula>IF($W$5="доставка",1,0)</formula>
    </cfRule>
  </conditionalFormatting>
  <conditionalFormatting sqref="R8:S8">
    <cfRule type="expression" dxfId="0" priority="1" stopIfTrue="1">
      <formula>IF($W$5="доставка",1,0)</formula>
    </cfRule>
  </conditionalFormatting>
  <dataValidations disablePrompts="1" count="18"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Y22 Y302 Y281:Y297 Y276:Y277 Y272 Y266:Y268 Y260 Y256 Y249:Y250 Y243 Y236:Y237 Y229:Y231 Y225 Y220 Y212:Y215 Y207 Y200:Y202 Y192:Y195 Y188 Y182 Y176:Y178 Y170 Y164:Y166 Y159 Y153 Y148 Y143 Y138 Y132:Y133 Y126:Y127 Y120:Y121 Y115 Y107:Y111 Y102 Y93:Y97 Y87:Y88 Y81:Y82 Y75:Y76 Y68:Y70 Y63:Y64 Y59 Y55 Y51 Y41:Y46 Y34:Y36 Y28:Y29" xr:uid="{5EE53284-3F86-40ED-BD16-4C6E2C0F28CD}">
      <formula1>IF(AL22&gt;0,OR(Y22=0,AND(IF(Y22-AL22&gt;=0,TRUE,FALSE),Y22&gt;0)),FALSE)</formula1>
    </dataValidation>
    <dataValidation type="list" allowBlank="1" showInputMessage="1" showErrorMessage="1" sqref="E8:M8" xr:uid="{E0EFFEA2-25B8-4FF0-9D12-B9EB8E4C8E6D}">
      <formula1>CHOOSE($E$7,UnloadAdressList0001,UnloadAdressList0002,UnloadAdressList0003,UnloadAdressList0004,UnloadAdressList0005,UnloadAdressList0006)</formula1>
    </dataValidation>
    <dataValidation type="list" allowBlank="1" showInputMessage="1" showErrorMessage="1" sqref="N8:O8" xr:uid="{583D8A47-2447-4C61-AC33-96EFA38D97EA}">
      <formula1>CHOOSE($E$7,UnloadAdressList)</formula1>
    </dataValidation>
    <dataValidation type="list" allowBlank="1" showInputMessage="1" showErrorMessage="1" sqref="E6:O6" xr:uid="{82D1835A-8615-46BD-A471-30BD5291E674}">
      <formula1>DeliveryAdressList</formula1>
    </dataValidation>
    <dataValidation type="list" allowBlank="1" showInputMessage="1" showErrorMessage="1" sqref="W12" xr:uid="{89272C1C-CA7F-4B53-96A5-1A845027133C}">
      <formula1>DeliveryConditionsList</formula1>
    </dataValidation>
    <dataValidation operator="equal" allowBlank="1" showInputMessage="1" showErrorMessage="1" error="укажите вес, кратный весу коробки" sqref="AA22:AD22" xr:uid="{A3008813-A807-4CDC-81CD-184E89EB1271}"/>
    <dataValidation type="list" allowBlank="1" showInputMessage="1" showErrorMessage="1" sqref="E10:F10" xr:uid="{11753F6F-8A9A-4A6E-8EA5-D8AAE7DED51C}">
      <formula1>IF(TypeProxy="Уполномоченное лицо",NumProxySet,null)</formula1>
    </dataValidation>
    <dataValidation type="list" allowBlank="1" showInputMessage="1" showErrorMessage="1" sqref="E9:F9" xr:uid="{752CB778-B32E-41ED-A1B4-47E8689A00FF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R9:S9" xr:uid="{BDA7AEDC-1B8E-42A0-AADB-3ADC3869C936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R10:S13" xr:uid="{4A2F73C9-ABE5-4AF5-9EDB-0D057C2438E2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R8:S8" xr:uid="{D8659DF7-428F-4DA1-8CA4-16BA61858294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W5:X5" xr:uid="{325E9888-B575-4B95-AAD6-6F954EF47E81}">
      <formula1>DeliveryMethodList</formula1>
    </dataValidation>
    <dataValidation type="list" allowBlank="1" showInputMessage="1" showErrorMessage="1" prompt="Определите тип Вашего заказа" sqref="W11:X11" xr:uid="{6A14BC95-2E7A-4335-BF65-5851462BED45}">
      <formula1>"Основной заказ, Дозаказ, Замена"</formula1>
    </dataValidation>
    <dataValidation allowBlank="1" showInputMessage="1" showErrorMessage="1" prompt="Введите код клиента в системе Axapta" sqref="W10" xr:uid="{92810CB6-2118-41FD-93B3-082CB8688D58}"/>
    <dataValidation allowBlank="1" showInputMessage="1" showErrorMessage="1" prompt="Введите название вашей фирмы." sqref="W6:W7" xr:uid="{7E3E2D82-7890-4B75-B671-313A07D5A33A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R5:S5" xr:uid="{7543F10D-B374-40F6-B7A9-912AA66C76A1}">
      <formula1>43831</formula1>
      <formula2>47484</formula2>
    </dataValidation>
    <dataValidation type="list" allowBlank="1" showInputMessage="1" showErrorMessage="1" sqref="Y16:AD16" xr:uid="{6F02B5C7-F9DB-4A69-9CF7-718CBEF6E627}">
      <formula1>"80-60,60-40,40-10,70-10"</formula1>
    </dataValidation>
    <dataValidation allowBlank="1" showInputMessage="1" showErrorMessage="1" prompt="День недели загрузки. Считается сам." sqref="R6:R7" xr:uid="{78864049-AB96-4FC9-BE04-EFF32567A52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2025-07-11T12:10:21Z</dcterms:modified>
</cp:coreProperties>
</file>