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12,03,24 Ост СЫР филиалы\"/>
    </mc:Choice>
  </mc:AlternateContent>
  <xr:revisionPtr revIDLastSave="0" documentId="13_ncr:1_{6B3A4EE1-98E9-41F6-B4BB-6EB26F24399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externalReferences>
    <externalReference r:id="rId4"/>
  </externalReferences>
  <definedNames>
    <definedName name="_xlnm._FilterDatabase" localSheetId="1" hidden="1">Бердянск!$A$1:$I$51</definedName>
    <definedName name="_xlnm._FilterDatabase" localSheetId="2" hidden="1">Донецк!$A$1:$I$51</definedName>
    <definedName name="_xlnm._FilterDatabase" localSheetId="0" hidden="1">Мелитополь!$A$1:$I$51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H51" i="3" s="1"/>
  <c r="F3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H51" i="2" s="1"/>
  <c r="A54" i="1" s="1"/>
  <c r="F3" i="2"/>
  <c r="H50" i="1"/>
  <c r="F50" i="1"/>
  <c r="H49" i="1"/>
  <c r="H48" i="1"/>
  <c r="H43" i="1"/>
  <c r="H42" i="1"/>
  <c r="H41" i="1"/>
  <c r="H26" i="1"/>
  <c r="F49" i="1"/>
  <c r="F48" i="1"/>
  <c r="H47" i="1"/>
  <c r="H46" i="1"/>
  <c r="F46" i="1"/>
  <c r="F47" i="1"/>
  <c r="F45" i="1"/>
  <c r="H27" i="1"/>
  <c r="F27" i="1"/>
  <c r="F26" i="1"/>
  <c r="H45" i="1"/>
  <c r="H44" i="1"/>
  <c r="F44" i="1"/>
  <c r="F29" i="1"/>
  <c r="F33" i="1"/>
  <c r="F24" i="1"/>
  <c r="F41" i="1"/>
  <c r="F42" i="1"/>
  <c r="F43" i="1"/>
  <c r="F38" i="1"/>
  <c r="H40" i="1"/>
  <c r="H39" i="1"/>
  <c r="F40" i="1"/>
  <c r="F39" i="1"/>
  <c r="F36" i="1"/>
  <c r="H24" i="1"/>
  <c r="H23" i="1"/>
  <c r="F37" i="1"/>
  <c r="F19" i="1"/>
  <c r="H38" i="1"/>
  <c r="H37" i="1"/>
  <c r="F34" i="1"/>
  <c r="H36" i="1"/>
  <c r="H35" i="1"/>
  <c r="H34" i="1"/>
  <c r="H33" i="1"/>
  <c r="F35" i="1"/>
  <c r="H31" i="1"/>
  <c r="F31" i="1"/>
  <c r="F30" i="1"/>
  <c r="F32" i="1"/>
  <c r="H29" i="1"/>
  <c r="H30" i="1"/>
  <c r="H32" i="1"/>
  <c r="H28" i="1"/>
  <c r="F20" i="1"/>
  <c r="F14" i="1"/>
  <c r="F11" i="1"/>
  <c r="F8" i="1"/>
  <c r="F5" i="1"/>
  <c r="H25" i="1"/>
  <c r="H22" i="1"/>
  <c r="H21" i="1"/>
  <c r="H18" i="1"/>
  <c r="H17" i="1"/>
  <c r="H16" i="1"/>
  <c r="H15" i="1"/>
  <c r="H13" i="1"/>
  <c r="H12" i="1"/>
  <c r="H10" i="1"/>
  <c r="H9" i="1"/>
  <c r="H7" i="1"/>
  <c r="H6" i="1"/>
  <c r="H4" i="1"/>
  <c r="H3" i="1"/>
  <c r="H20" i="1"/>
  <c r="H19" i="1"/>
  <c r="H14" i="1"/>
  <c r="H11" i="1"/>
  <c r="H8" i="1"/>
  <c r="H5" i="1"/>
  <c r="F28" i="1"/>
  <c r="F25" i="1"/>
  <c r="F23" i="1"/>
  <c r="F22" i="1"/>
  <c r="F21" i="1"/>
  <c r="F18" i="1"/>
  <c r="F17" i="1"/>
  <c r="F16" i="1"/>
  <c r="F15" i="1"/>
  <c r="F13" i="1"/>
  <c r="F12" i="1"/>
  <c r="F10" i="1"/>
  <c r="F9" i="1"/>
  <c r="F7" i="1"/>
  <c r="F6" i="1"/>
  <c r="F4" i="1"/>
  <c r="F3" i="1"/>
  <c r="H51" i="1" l="1"/>
</calcChain>
</file>

<file path=xl/sharedStrings.xml><?xml version="1.0" encoding="utf-8"?>
<sst xmlns="http://schemas.openxmlformats.org/spreadsheetml/2006/main" count="234" uniqueCount="71">
  <si>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</si>
  <si>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</si>
  <si>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</si>
  <si>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</si>
  <si>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</si>
  <si>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</si>
  <si>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</si>
  <si>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</si>
  <si>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</si>
  <si>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</si>
  <si>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</si>
  <si>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</si>
  <si>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</si>
  <si>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</si>
  <si>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</si>
  <si>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</si>
  <si>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</si>
  <si>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</si>
  <si>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</si>
  <si>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</si>
  <si>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</si>
  <si>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</si>
  <si>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</si>
  <si>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</si>
  <si>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</si>
  <si>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Российский ж.50% 200г фасовка ТМ Папа может (вл 12)</t>
  </si>
  <si>
    <t>Сыр Российский ж.50% вес ТМ Папа может (вл 4)</t>
  </si>
  <si>
    <t>Сыр Голландский 45% тм Папа Может, нарезанные ломтики 125 г (МИНИ)</t>
  </si>
  <si>
    <t>Сыр Голландский ж.45% 200г фасовка ТМ Папа может (вл 12)</t>
  </si>
  <si>
    <t>Сыр Голландский ж.45% вес ТМ Папа может (вл 4)</t>
  </si>
  <si>
    <t>Сыр Гауда 45% тм Папа Может, нарезанные ломтики 125г (МИНИ)</t>
  </si>
  <si>
    <t>Сыр Гауда ж.45% 200г фасовка ТМ Папа может (вл 12)</t>
  </si>
  <si>
    <t>Сыр Гауда ж.45% вес ТМ Папа может (вл 4)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</si>
  <si>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</si>
  <si>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</si>
  <si>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</si>
  <si>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</si>
  <si>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</si>
  <si>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</si>
  <si>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</si>
  <si>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</si>
  <si>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</si>
  <si>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</si>
  <si>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</si>
  <si>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</si>
  <si>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</si>
  <si>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</si>
  <si>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</si>
  <si>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</si>
  <si>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</si>
  <si>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</si>
  <si>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</si>
  <si>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</si>
  <si>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</si>
  <si>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</si>
  <si>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</si>
  <si>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</si>
  <si>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</si>
  <si>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</si>
  <si>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</si>
  <si>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</si>
  <si>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</si>
  <si>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</si>
  <si>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</si>
  <si>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</si>
  <si>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</si>
  <si>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</si>
  <si>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</si>
  <si>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Бердянск</t>
  </si>
  <si>
    <t>Донецк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</si>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</sst>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1" fontId="8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2" fillId="0" borderId="2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4" fillId="2" borderId="4" xfId="0" applyNumberFormat="1" applyFont="1" applyFill="1" applyBorder="1" applyAlignment="1">
      <alignment horizontal="left"/>
    </xf>
    <xf numFmtId="0" fontId="5" fillId="2" borderId="4" xfId="0" applyNumberFormat="1" applyFont="1" applyFill="1" applyBorder="1" applyAlignment="1"/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4" fillId="2" borderId="3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0" borderId="0" xfId="0" applyNumberFormat="1" applyFont="1" applyBorder="1"/>
    <xf numFmtId="0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13,03,24%20(&#1086;&#1090;&#1082;&#1086;&#1088;&#1088;&#1077;&#1082;&#1090;&#1080;&#1088;&#1086;&#1074;&#1072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>
        <row r="1">
          <cell r="B1" t="str">
            <v>Наименование Контрагента</v>
          </cell>
          <cell r="D1" t="str">
            <v>Мелитополь</v>
          </cell>
          <cell r="E1" t="str">
            <v>Весовой сыр заполняется в этой колонке</v>
          </cell>
          <cell r="J1" t="str">
            <v>Бердянск</v>
          </cell>
          <cell r="K1" t="str">
            <v>Донецк</v>
          </cell>
          <cell r="M1" t="str">
            <v>Наличие</v>
          </cell>
        </row>
        <row r="2">
          <cell r="A2" t="str">
            <v>Артикул</v>
          </cell>
          <cell r="B2" t="str">
            <v>Наименование</v>
          </cell>
          <cell r="C2" t="str">
            <v>Кол-во в коробе</v>
          </cell>
          <cell r="D2" t="str">
            <v>Заказ в штуках</v>
          </cell>
          <cell r="E2" t="str">
            <v>Заказ в кг для весовой продукции</v>
          </cell>
          <cell r="F2" t="str">
            <v>Заказ в коробах</v>
          </cell>
          <cell r="G2" t="str">
            <v>Вес 1 штучки или 1 бруса</v>
          </cell>
          <cell r="H2" t="str">
            <v>Заказ в кг</v>
          </cell>
          <cell r="I2" t="str">
            <v>Комментарии</v>
          </cell>
        </row>
        <row r="3">
          <cell r="A3">
            <v>6159826</v>
          </cell>
          <cell r="B3" t="str">
            <v>Сыр Российский сливочный 50% тм Папа Может, нарезанные ломтики 125 г (МИНИ)</v>
          </cell>
          <cell r="C3">
            <v>9</v>
          </cell>
          <cell r="F3">
            <v>0</v>
          </cell>
          <cell r="G3">
            <v>0.125</v>
          </cell>
          <cell r="H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3350098</v>
          </cell>
          <cell r="B4" t="str">
            <v>Сыр Российский ж.50% 200г фасовка ТМ Папа может (вл 12)</v>
          </cell>
          <cell r="C4">
            <v>12</v>
          </cell>
          <cell r="F4">
            <v>0</v>
          </cell>
          <cell r="G4">
            <v>0.2</v>
          </cell>
          <cell r="H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2700004</v>
          </cell>
          <cell r="B5" t="str">
            <v>Сыр Российский ж.50% вес ТМ Папа может (вл 4)</v>
          </cell>
          <cell r="C5">
            <v>8</v>
          </cell>
          <cell r="D5">
            <v>1500</v>
          </cell>
          <cell r="E5">
            <v>1500</v>
          </cell>
          <cell r="F5">
            <v>75</v>
          </cell>
          <cell r="G5">
            <v>2.5</v>
          </cell>
          <cell r="H5">
            <v>1500</v>
          </cell>
          <cell r="I5" t="str">
            <v>Средний вес короба 20( вес 1 бруса 2,5 кг)</v>
          </cell>
          <cell r="J5">
            <v>400</v>
          </cell>
          <cell r="K5">
            <v>100</v>
          </cell>
          <cell r="L5">
            <v>2000</v>
          </cell>
          <cell r="M5" t="str">
            <v>Есть весь объем, но от другого производителя</v>
          </cell>
        </row>
        <row r="6">
          <cell r="A6">
            <v>6159796</v>
          </cell>
          <cell r="B6" t="str">
            <v>Сыр Голландский 45% тм Папа Может, нарезанные ломтики 125 г (МИНИ)</v>
          </cell>
          <cell r="C6">
            <v>9</v>
          </cell>
          <cell r="F6">
            <v>0</v>
          </cell>
          <cell r="G6">
            <v>0.125</v>
          </cell>
          <cell r="H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3350104</v>
          </cell>
          <cell r="B7" t="str">
            <v>Сыр Голландский ж.45% 200г фасовка ТМ Папа может (вл 12)</v>
          </cell>
          <cell r="C7">
            <v>12</v>
          </cell>
          <cell r="F7">
            <v>0</v>
          </cell>
          <cell r="G7">
            <v>0.2</v>
          </cell>
          <cell r="H7">
            <v>0</v>
          </cell>
          <cell r="J7">
            <v>0</v>
          </cell>
          <cell r="K7">
            <v>132</v>
          </cell>
          <cell r="L7">
            <v>132</v>
          </cell>
          <cell r="M7" t="str">
            <v>Есть весь объем, но от другого производителя</v>
          </cell>
        </row>
        <row r="8">
          <cell r="A8">
            <v>2700002</v>
          </cell>
          <cell r="B8" t="str">
            <v>Сыр Голландский ж.45% вес ТМ Папа может (вл 4)</v>
          </cell>
          <cell r="C8">
            <v>8</v>
          </cell>
          <cell r="D8">
            <v>800</v>
          </cell>
          <cell r="E8">
            <v>800</v>
          </cell>
          <cell r="F8">
            <v>40</v>
          </cell>
          <cell r="G8">
            <v>2.5</v>
          </cell>
          <cell r="H8">
            <v>800</v>
          </cell>
          <cell r="I8" t="str">
            <v>Средний вес короба 20( вес 1 бруса 2,5 кг)</v>
          </cell>
          <cell r="J8">
            <v>0</v>
          </cell>
          <cell r="K8">
            <v>200</v>
          </cell>
          <cell r="L8">
            <v>1000</v>
          </cell>
          <cell r="M8" t="str">
            <v>Есть весь объем, но от другого производителя</v>
          </cell>
        </row>
        <row r="9">
          <cell r="A9">
            <v>5521103</v>
          </cell>
          <cell r="B9" t="str">
            <v>Сыр Гауда 45% тм Папа Может, нарезанные ломтики 125г (МИНИ)</v>
          </cell>
          <cell r="C9">
            <v>9</v>
          </cell>
          <cell r="F9">
            <v>0</v>
          </cell>
          <cell r="G9">
            <v>0.125</v>
          </cell>
          <cell r="H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3350111</v>
          </cell>
          <cell r="B10" t="str">
            <v>Сыр Гауда ж.45% 200г фасовка ТМ Папа может (вл 12)</v>
          </cell>
          <cell r="C10">
            <v>12</v>
          </cell>
          <cell r="F10">
            <v>0</v>
          </cell>
          <cell r="G10">
            <v>0.2</v>
          </cell>
          <cell r="H10">
            <v>0</v>
          </cell>
          <cell r="J10">
            <v>108</v>
          </cell>
          <cell r="K10">
            <v>120</v>
          </cell>
          <cell r="L10">
            <v>228</v>
          </cell>
          <cell r="M10" t="str">
            <v>Есть весь объем, но от другого производителя</v>
          </cell>
        </row>
        <row r="11">
          <cell r="A11">
            <v>2700005</v>
          </cell>
          <cell r="B11" t="str">
            <v>Сыр Гауда ж.45% вес ТМ Папа может (вл 4)</v>
          </cell>
          <cell r="C11">
            <v>8</v>
          </cell>
          <cell r="D11">
            <v>1800</v>
          </cell>
          <cell r="E11">
            <v>1800</v>
          </cell>
          <cell r="F11">
            <v>90</v>
          </cell>
          <cell r="G11">
            <v>2.5</v>
          </cell>
          <cell r="H11">
            <v>1800</v>
          </cell>
          <cell r="I11" t="str">
            <v>Средний вес короба 20( вес 1 бруса 2,5 кг)</v>
          </cell>
          <cell r="J11">
            <v>300</v>
          </cell>
          <cell r="K11">
            <v>0</v>
          </cell>
          <cell r="L11">
            <v>2100</v>
          </cell>
          <cell r="M11" t="str">
            <v>Есть весь объем, но от другого производителя</v>
          </cell>
        </row>
        <row r="12">
          <cell r="A12">
            <v>6159833</v>
          </cell>
          <cell r="B12" t="str">
            <v xml:space="preserve">Сыр Тильзитер 50% тм Папа Может, нарезанные ломтики 125 г (МИНИ) </v>
          </cell>
          <cell r="C12">
            <v>9</v>
          </cell>
          <cell r="F12">
            <v>0</v>
          </cell>
          <cell r="G12">
            <v>0.125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3350128</v>
          </cell>
          <cell r="B13" t="str">
            <v>Сыр Тильзитер ж.45% 200г фасовка ТМ Папа может (вл 12)</v>
          </cell>
          <cell r="C13">
            <v>12</v>
          </cell>
          <cell r="D13">
            <v>420</v>
          </cell>
          <cell r="F13">
            <v>35</v>
          </cell>
          <cell r="G13">
            <v>0.2</v>
          </cell>
          <cell r="H13">
            <v>84</v>
          </cell>
          <cell r="J13">
            <v>132</v>
          </cell>
          <cell r="K13">
            <v>0</v>
          </cell>
          <cell r="L13">
            <v>552</v>
          </cell>
          <cell r="M13" t="str">
            <v>Весь объем</v>
          </cell>
        </row>
        <row r="14">
          <cell r="A14">
            <v>2700001</v>
          </cell>
          <cell r="B14" t="str">
            <v>Сыр Тильзитер ж.45% вес ТМ Папа может (вл 4)</v>
          </cell>
          <cell r="C14">
            <v>8</v>
          </cell>
          <cell r="D14">
            <v>400</v>
          </cell>
          <cell r="E14">
            <v>400</v>
          </cell>
          <cell r="F14">
            <v>20</v>
          </cell>
          <cell r="G14">
            <v>2.5</v>
          </cell>
          <cell r="H14">
            <v>400</v>
          </cell>
          <cell r="I14" t="str">
            <v>Средний вес короба 20( вес 1 бруса 2,5 кг)</v>
          </cell>
          <cell r="J14">
            <v>420</v>
          </cell>
          <cell r="K14">
            <v>0</v>
          </cell>
          <cell r="L14">
            <v>820</v>
          </cell>
          <cell r="M14" t="str">
            <v>Весь объем</v>
          </cell>
        </row>
        <row r="15">
          <cell r="A15">
            <v>6159819</v>
          </cell>
          <cell r="B15" t="str">
            <v>Сыр Папин завтрак 45% тм Папа Может, нарезанные ломтики 125 г (МИНИ)</v>
          </cell>
          <cell r="C15">
            <v>9</v>
          </cell>
          <cell r="F15">
            <v>0</v>
          </cell>
          <cell r="G15">
            <v>0.125</v>
          </cell>
          <cell r="H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99876543</v>
          </cell>
          <cell r="B16" t="str">
            <v>Сыр Папин завтрак ж.50% 200г фасовка ТМ Папа может (вл 12)</v>
          </cell>
          <cell r="C16">
            <v>12</v>
          </cell>
          <cell r="F16">
            <v>0</v>
          </cell>
          <cell r="G16">
            <v>0.2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6159802</v>
          </cell>
          <cell r="B17" t="str">
            <v>Сыр Министерский 50% тм Папа Может, нарезанные ломтики 125 г (МИНИ)</v>
          </cell>
          <cell r="C17">
            <v>9</v>
          </cell>
          <cell r="F17">
            <v>0</v>
          </cell>
          <cell r="G17">
            <v>0.125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99876550</v>
          </cell>
          <cell r="B18" t="str">
            <v>Сыр Министерский ж.45% 200г фасовка ТМ Папа может (вл 12)</v>
          </cell>
          <cell r="C18">
            <v>12</v>
          </cell>
          <cell r="D18">
            <v>108</v>
          </cell>
          <cell r="F18">
            <v>9</v>
          </cell>
          <cell r="G18">
            <v>0.2</v>
          </cell>
          <cell r="H18">
            <v>21.6</v>
          </cell>
          <cell r="J18">
            <v>0</v>
          </cell>
          <cell r="K18">
            <v>0</v>
          </cell>
          <cell r="L18">
            <v>108</v>
          </cell>
          <cell r="M18" t="str">
            <v>Весь объем</v>
          </cell>
        </row>
        <row r="19">
          <cell r="A19">
            <v>6159949</v>
          </cell>
          <cell r="B19" t="str">
            <v>Сыр Эдам 45% тм Папа Может, брус (2 шт)</v>
          </cell>
          <cell r="C19">
            <v>2</v>
          </cell>
          <cell r="D19">
            <v>210</v>
          </cell>
          <cell r="E19">
            <v>210</v>
          </cell>
          <cell r="F19">
            <v>30</v>
          </cell>
          <cell r="G19">
            <v>3.5</v>
          </cell>
          <cell r="H19">
            <v>210</v>
          </cell>
          <cell r="I19" t="str">
            <v>Средний вес короба 7( вес 1 бруса 3,5кг)</v>
          </cell>
          <cell r="J19">
            <v>70</v>
          </cell>
          <cell r="K19">
            <v>0</v>
          </cell>
          <cell r="L19">
            <v>280</v>
          </cell>
          <cell r="M19" t="str">
            <v>Весь объем</v>
          </cell>
        </row>
        <row r="20">
          <cell r="A20">
            <v>6159901</v>
          </cell>
          <cell r="B20" t="str">
            <v>Сыр Сливочный со вкусом топленого молока 50% тм Папа Может, брус (2 шт)</v>
          </cell>
          <cell r="C20">
            <v>2</v>
          </cell>
          <cell r="F20">
            <v>0</v>
          </cell>
          <cell r="G20">
            <v>3.5</v>
          </cell>
          <cell r="H20">
            <v>0</v>
          </cell>
          <cell r="I20" t="str">
            <v>Средний вес короба 7( вес 1 бруса 3,5кг)</v>
          </cell>
          <cell r="J20">
            <v>805</v>
          </cell>
          <cell r="K20">
            <v>7</v>
          </cell>
          <cell r="L20">
            <v>812</v>
          </cell>
          <cell r="M20" t="str">
            <v>Весь объем</v>
          </cell>
        </row>
        <row r="21">
          <cell r="A21">
            <v>99876321</v>
          </cell>
          <cell r="B21" t="str">
            <v>Масло сливочное ж.72,5% 180г фольга ТМ Папа может (вл 12)</v>
          </cell>
          <cell r="C21">
            <v>12</v>
          </cell>
          <cell r="F21">
            <v>0</v>
          </cell>
          <cell r="G21">
            <v>0.18</v>
          </cell>
          <cell r="H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99876352</v>
          </cell>
          <cell r="B22" t="str">
            <v>Масло сливочное ж.82,5% 180г фольга ТМ Папа может (вл 12)</v>
          </cell>
          <cell r="C22">
            <v>12</v>
          </cell>
          <cell r="F22">
            <v>0</v>
          </cell>
          <cell r="G22">
            <v>0.18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783798</v>
          </cell>
          <cell r="B23" t="str">
            <v>Сыч/Прод Коровино Российский 50% 200г  СЗМЖ</v>
          </cell>
          <cell r="C23">
            <v>18</v>
          </cell>
          <cell r="D23">
            <v>1278</v>
          </cell>
          <cell r="F23">
            <v>71</v>
          </cell>
          <cell r="G23">
            <v>0.2</v>
          </cell>
          <cell r="H23">
            <v>255.60000000000002</v>
          </cell>
          <cell r="J23">
            <v>234</v>
          </cell>
          <cell r="K23">
            <v>0</v>
          </cell>
          <cell r="L23">
            <v>1512</v>
          </cell>
          <cell r="M23" t="str">
            <v>Весь объем</v>
          </cell>
        </row>
        <row r="24">
          <cell r="A24">
            <v>783811</v>
          </cell>
          <cell r="B24" t="str">
            <v>Сыч/Прод Коровино Российский Оригин  50% вес  (3,5 кг брус) СЗМЖ</v>
          </cell>
          <cell r="C24">
            <v>4</v>
          </cell>
          <cell r="D24">
            <v>300</v>
          </cell>
          <cell r="E24">
            <v>300</v>
          </cell>
          <cell r="F24">
            <v>20</v>
          </cell>
          <cell r="G24">
            <v>3.5</v>
          </cell>
          <cell r="H24">
            <v>300</v>
          </cell>
          <cell r="I24" t="str">
            <v>Средний вес короба 15( вес 1 бруса 3,5 кг)</v>
          </cell>
          <cell r="J24">
            <v>105</v>
          </cell>
          <cell r="K24">
            <v>105</v>
          </cell>
          <cell r="L24">
            <v>510</v>
          </cell>
          <cell r="M24" t="str">
            <v>Могу отдать 500кг</v>
          </cell>
        </row>
        <row r="25">
          <cell r="A25">
            <v>783804</v>
          </cell>
          <cell r="B25" t="str">
            <v>Сыч/Прод Коровино Тильзитер 50% 200г  СЗМЖ</v>
          </cell>
          <cell r="C25">
            <v>18</v>
          </cell>
          <cell r="D25">
            <v>0</v>
          </cell>
          <cell r="F25">
            <v>0</v>
          </cell>
          <cell r="G25">
            <v>0.2</v>
          </cell>
          <cell r="H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Нет на остатках. Могу дозаказать на отгрузку на следующей неделе.</v>
          </cell>
        </row>
        <row r="26">
          <cell r="A26">
            <v>783828</v>
          </cell>
          <cell r="B26" t="str">
            <v>Сыч/Прод Коровино Тильзитер Оригин  50% вес  (3,5 кг брус) СЗМЖ</v>
          </cell>
          <cell r="C26">
            <v>4</v>
          </cell>
          <cell r="D26">
            <v>210</v>
          </cell>
          <cell r="E26">
            <v>210</v>
          </cell>
          <cell r="F26">
            <v>14</v>
          </cell>
          <cell r="G26">
            <v>3.5</v>
          </cell>
          <cell r="H26">
            <v>210</v>
          </cell>
          <cell r="I26" t="str">
            <v>Средний вес короба 15( вес 1 бруса 3,5 кг)</v>
          </cell>
          <cell r="J26">
            <v>210</v>
          </cell>
          <cell r="K26">
            <v>300</v>
          </cell>
          <cell r="L26">
            <v>720</v>
          </cell>
          <cell r="M26" t="str">
            <v>Могу отдать только 700 кг</v>
          </cell>
        </row>
        <row r="27">
          <cell r="A27">
            <v>8784474</v>
          </cell>
          <cell r="B27" t="str">
            <v xml:space="preserve">Сыч/Прод Коровино Российский Оригин 50% вес (7,5 кг круг) СЗМЖ </v>
          </cell>
          <cell r="C27">
            <v>2</v>
          </cell>
          <cell r="F27">
            <v>0</v>
          </cell>
          <cell r="G27">
            <v>7.5</v>
          </cell>
          <cell r="H27">
            <v>0</v>
          </cell>
          <cell r="I27" t="str">
            <v>Средний вес короба 15( вес 1 бруса 7,5 кг)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9877076</v>
          </cell>
          <cell r="B28" t="str">
            <v>Сыр плавленый Сливочный  ж.55% 190г ТМ Папа может (8 вл)</v>
          </cell>
          <cell r="C28">
            <v>8</v>
          </cell>
          <cell r="D28">
            <v>0</v>
          </cell>
          <cell r="F28">
            <v>0</v>
          </cell>
          <cell r="G28">
            <v>0.19</v>
          </cell>
          <cell r="H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Нет на остатках. Могу дозаказать на отгрузку на следующей неделе.</v>
          </cell>
        </row>
        <row r="29">
          <cell r="A29">
            <v>8444194</v>
          </cell>
          <cell r="B29" t="str">
            <v>Сыр Чечил копченый 43% 100г/6шт ТМ Папа Может</v>
          </cell>
          <cell r="C29">
            <v>6</v>
          </cell>
          <cell r="D29">
            <v>114</v>
          </cell>
          <cell r="F29">
            <v>19</v>
          </cell>
          <cell r="G29">
            <v>0.1</v>
          </cell>
          <cell r="H29">
            <v>11.4</v>
          </cell>
          <cell r="J29">
            <v>0</v>
          </cell>
          <cell r="K29">
            <v>0</v>
          </cell>
          <cell r="L29">
            <v>114</v>
          </cell>
          <cell r="M29" t="str">
            <v>Весь объем</v>
          </cell>
        </row>
        <row r="30">
          <cell r="A30">
            <v>8444187</v>
          </cell>
          <cell r="B30" t="str">
            <v>Сыр Чечил свежий 45% 100г/6шт ТМ Папа Может</v>
          </cell>
          <cell r="C30">
            <v>6</v>
          </cell>
          <cell r="D30">
            <v>0</v>
          </cell>
          <cell r="F30">
            <v>0</v>
          </cell>
          <cell r="G30">
            <v>0.1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Нет на остатках. Могу дозаказать на отгрузку на следующей неделе.</v>
          </cell>
        </row>
        <row r="31">
          <cell r="A31">
            <v>8444163</v>
          </cell>
          <cell r="B31" t="str">
            <v>Сыр Боккончини копченый 40% 100г/8шт ТМ Папа Может</v>
          </cell>
          <cell r="C31">
            <v>8</v>
          </cell>
          <cell r="F31">
            <v>0</v>
          </cell>
          <cell r="G31">
            <v>0.1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8444170</v>
          </cell>
          <cell r="B32" t="str">
            <v>Сыр Скаморца свежий 100г/8шт ТМ Папа Может</v>
          </cell>
          <cell r="C32">
            <v>8</v>
          </cell>
          <cell r="D32">
            <v>288</v>
          </cell>
          <cell r="F32">
            <v>36</v>
          </cell>
          <cell r="G32">
            <v>0.1</v>
          </cell>
          <cell r="H32">
            <v>28.8</v>
          </cell>
          <cell r="J32">
            <v>0</v>
          </cell>
          <cell r="K32">
            <v>0</v>
          </cell>
          <cell r="L32">
            <v>288</v>
          </cell>
          <cell r="M32" t="str">
            <v>Весь объем</v>
          </cell>
        </row>
        <row r="33">
          <cell r="A33">
            <v>9988377</v>
          </cell>
          <cell r="B33" t="str">
            <v>Творожный Сыр 60% Сливочный  СТМ "ПапаМожет"- 140гр</v>
          </cell>
          <cell r="C33">
            <v>16</v>
          </cell>
          <cell r="F33">
            <v>0</v>
          </cell>
          <cell r="G33">
            <v>0.14000000000000001</v>
          </cell>
          <cell r="H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9988391</v>
          </cell>
          <cell r="B34" t="str">
            <v>Творожный Сыр 60 % С зеленью СТМ "ПапаМожет-" 140гр</v>
          </cell>
          <cell r="C34">
            <v>16</v>
          </cell>
          <cell r="D34">
            <v>368</v>
          </cell>
          <cell r="F34">
            <v>23</v>
          </cell>
          <cell r="G34">
            <v>0.14000000000000001</v>
          </cell>
          <cell r="H34">
            <v>51.52</v>
          </cell>
          <cell r="J34">
            <v>0</v>
          </cell>
          <cell r="K34">
            <v>32</v>
          </cell>
          <cell r="L34">
            <v>400</v>
          </cell>
          <cell r="M34" t="str">
            <v>Весь объем</v>
          </cell>
        </row>
        <row r="35">
          <cell r="A35">
            <v>5034819</v>
          </cell>
          <cell r="B35" t="str">
            <v>Сыр "Пармезан" (срок созревания 3 мес) м.д.ж. в с.в. 40% фас в газ.среда 180 г ОСТАНКИНО</v>
          </cell>
          <cell r="C35">
            <v>6</v>
          </cell>
          <cell r="F35">
            <v>0</v>
          </cell>
          <cell r="G35">
            <v>0.18</v>
          </cell>
          <cell r="H35">
            <v>0</v>
          </cell>
          <cell r="J35">
            <v>360</v>
          </cell>
          <cell r="K35">
            <v>12</v>
          </cell>
          <cell r="L35">
            <v>372</v>
          </cell>
          <cell r="M35" t="str">
            <v>Весь объем</v>
          </cell>
        </row>
        <row r="36">
          <cell r="A36">
            <v>5034864</v>
          </cell>
          <cell r="B36" t="str">
            <v>Сыр "Пармезан" (6 мес) м.д.ж. в с.в. 40% колотый, пакет полим, газ среда, 100 г ОСТАНКИНО</v>
          </cell>
          <cell r="C36">
            <v>6</v>
          </cell>
          <cell r="D36">
            <v>114</v>
          </cell>
          <cell r="F36">
            <v>19</v>
          </cell>
          <cell r="G36">
            <v>0.18</v>
          </cell>
          <cell r="H36">
            <v>20.52</v>
          </cell>
          <cell r="J36">
            <v>0</v>
          </cell>
          <cell r="K36">
            <v>0</v>
          </cell>
          <cell r="L36">
            <v>114</v>
          </cell>
          <cell r="M36" t="str">
            <v>Весь объем</v>
          </cell>
        </row>
        <row r="37">
          <cell r="A37">
            <v>5037308</v>
          </cell>
          <cell r="B37" t="str">
            <v>Сыр "Пармезан" (срок созревания 3 месяцев) м.д.ж. в с.в. 40%  брус ОСТАНКИНО</v>
          </cell>
          <cell r="C37">
            <v>3</v>
          </cell>
          <cell r="F37">
            <v>0</v>
          </cell>
          <cell r="G37">
            <v>4.5</v>
          </cell>
          <cell r="H37">
            <v>0</v>
          </cell>
          <cell r="I37" t="str">
            <v>Средний вес короба 13,5( вес 1 брус 4,5кг)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2981244</v>
          </cell>
          <cell r="B38" t="str">
            <v>Сыр «Алтайский Gold» («Алтайский Золотой») с м.д.ж. в сухом веществе 50%, ТМ "Останкино" цилиндр 1,5 кг</v>
          </cell>
          <cell r="C38">
            <v>6</v>
          </cell>
          <cell r="F38">
            <v>0</v>
          </cell>
          <cell r="G38">
            <v>1.3</v>
          </cell>
          <cell r="H38">
            <v>0</v>
          </cell>
          <cell r="I38" t="str">
            <v>Средний вес короба 7,8( вес 1 цилиндра 1,3кг)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3402729</v>
          </cell>
          <cell r="B39" t="str">
            <v>Сыр порционированный Пармезан тертый с м.д.ж. в сухом веществе 40%, ТМ Останкино 90 г (12 шт)</v>
          </cell>
          <cell r="C39">
            <v>12</v>
          </cell>
          <cell r="F39">
            <v>0</v>
          </cell>
          <cell r="G39">
            <v>0.09</v>
          </cell>
          <cell r="H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3402712</v>
          </cell>
          <cell r="B40" t="str">
            <v>Сыр порционированный Три сыра тертый с м.д.ж. в сухом веществе 45%, ТМ Папа может 200 г (12 шт)</v>
          </cell>
          <cell r="C40">
            <v>12</v>
          </cell>
          <cell r="F40">
            <v>0</v>
          </cell>
          <cell r="G40">
            <v>0.2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8785198</v>
          </cell>
          <cell r="B41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C41">
            <v>5</v>
          </cell>
          <cell r="F41">
            <v>0</v>
          </cell>
          <cell r="G41">
            <v>3.2</v>
          </cell>
          <cell r="H41">
            <v>0</v>
          </cell>
          <cell r="I41" t="str">
            <v>Средний вес короба 16,5( вес 1 брус 3,2кг)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8785211</v>
          </cell>
          <cell r="B42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C42">
            <v>5</v>
          </cell>
          <cell r="F42">
            <v>0</v>
          </cell>
          <cell r="G42">
            <v>3.2</v>
          </cell>
          <cell r="H42">
            <v>0</v>
          </cell>
          <cell r="I42" t="str">
            <v>Средний вес короба 16,5( вес 1 брус 3,2кг)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8785228</v>
          </cell>
          <cell r="B43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C43">
            <v>5</v>
          </cell>
          <cell r="F43">
            <v>0</v>
          </cell>
          <cell r="G43">
            <v>3.2</v>
          </cell>
          <cell r="H43">
            <v>0</v>
          </cell>
          <cell r="I43" t="str">
            <v>Средний вес короба 16,5( вес 1 брус 3,2кг)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9988452</v>
          </cell>
          <cell r="B44" t="str">
            <v>Плавленый Сыр колбасный копченый 40% СТМ "ПапаМожет" 400гр</v>
          </cell>
          <cell r="C44">
            <v>8</v>
          </cell>
          <cell r="F44">
            <v>0</v>
          </cell>
          <cell r="G44">
            <v>0.4</v>
          </cell>
          <cell r="H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9988476</v>
          </cell>
          <cell r="B45" t="str">
            <v>Плавленый продукт с Сыром колбасный копченый 40% СТМ "Коровино" 400гр</v>
          </cell>
          <cell r="C45">
            <v>28</v>
          </cell>
          <cell r="F45">
            <v>0</v>
          </cell>
          <cell r="G45">
            <v>0.4</v>
          </cell>
          <cell r="H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9988438</v>
          </cell>
          <cell r="B46" t="str">
            <v>Плавленый Сыр 45% "С ветчиной" СТМ "ПапаМожет" 180гр</v>
          </cell>
          <cell r="C46">
            <v>16</v>
          </cell>
          <cell r="F46">
            <v>0</v>
          </cell>
          <cell r="G46">
            <v>0.18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9988445</v>
          </cell>
          <cell r="B47" t="str">
            <v>Плавленый Сыр 45% "С грибами" СТМ "ПапаМожет" 180гр</v>
          </cell>
          <cell r="C47">
            <v>16</v>
          </cell>
          <cell r="D47">
            <v>160</v>
          </cell>
          <cell r="F47">
            <v>10</v>
          </cell>
          <cell r="G47">
            <v>0.18</v>
          </cell>
          <cell r="H47">
            <v>28.799999999999997</v>
          </cell>
          <cell r="J47">
            <v>192</v>
          </cell>
          <cell r="K47">
            <v>0</v>
          </cell>
          <cell r="L47">
            <v>352</v>
          </cell>
          <cell r="M47" t="str">
            <v>Весь объем</v>
          </cell>
        </row>
        <row r="48">
          <cell r="A48">
            <v>8785204</v>
          </cell>
          <cell r="B48" t="str">
            <v>Сыр полутвердый "Российский" с массовой долей жира в пересчете на сухое вещество 50%, брус из блока 1/5, пленка желтая, короб складной, весовой</v>
          </cell>
          <cell r="C48">
            <v>5</v>
          </cell>
          <cell r="F48">
            <v>0</v>
          </cell>
          <cell r="G48">
            <v>3.2</v>
          </cell>
          <cell r="H48">
            <v>0</v>
          </cell>
          <cell r="I48" t="str">
            <v>Средний вес короба 16,5( вес 1 брус 3,2кг)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8785259</v>
          </cell>
          <cell r="B49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C49">
            <v>5</v>
          </cell>
          <cell r="F49">
            <v>0</v>
          </cell>
          <cell r="G49">
            <v>3.2</v>
          </cell>
          <cell r="H49">
            <v>0</v>
          </cell>
          <cell r="I49" t="str">
            <v>Средний вес короба 16,5( вес 1 брус 3,2кг)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9988421</v>
          </cell>
          <cell r="B50" t="str">
            <v>Творожный Сыр 60 % С маринованными огурчиками и укропом СТМ "ПапаМожет" 140гр</v>
          </cell>
          <cell r="C50">
            <v>16</v>
          </cell>
          <cell r="D50">
            <v>80</v>
          </cell>
          <cell r="F50">
            <v>5</v>
          </cell>
          <cell r="G50">
            <v>0.14000000000000001</v>
          </cell>
          <cell r="H50">
            <v>11.200000000000001</v>
          </cell>
          <cell r="J50">
            <v>192</v>
          </cell>
          <cell r="K50">
            <v>0</v>
          </cell>
          <cell r="L50">
            <v>272</v>
          </cell>
          <cell r="M50" t="str">
            <v>Весь объем</v>
          </cell>
        </row>
        <row r="51">
          <cell r="B51" t="str">
            <v>ИТОГО вес поставки в КГ</v>
          </cell>
          <cell r="H51">
            <v>5722.2400000000016</v>
          </cell>
        </row>
        <row r="54">
          <cell r="A54">
            <v>8995.4400000000023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85" zoomScaleNormal="85" workbookViewId="0">
      <selection activeCell="O34" sqref="O3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5.140625" style="1" customWidth="1"/>
    <col min="4" max="5" width="15.85546875" style="2" customWidth="1"/>
    <col min="6" max="7" width="12" style="1" customWidth="1"/>
    <col min="8" max="8" width="12.42578125" style="1" customWidth="1"/>
    <col min="9" max="9" width="40.7109375" style="1" bestFit="1" customWidth="1"/>
    <col min="10" max="12" width="9" style="1" customWidth="1"/>
    <col min="13" max="13" width="43.5703125" style="1" customWidth="1"/>
    <col min="14" max="16384" width="8.7109375" style="1"/>
  </cols>
  <sheetData>
    <row r="1" spans="1:13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  <c r="J1" s="1" t="s">
        <v>68</v>
      </c>
      <c r="K1" s="1" t="s">
        <v>69</v>
      </c>
      <c r="L1" s="1" t="s">
        <v>70</v>
      </c>
    </row>
    <row r="2" spans="1:13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13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  <c r="J3" s="1">
        <f>Бердянск!D3+Бердянск!E3</f>
        <v>0</v>
      </c>
      <c r="K3" s="1">
        <f>Донецк!D3+Донецк!E3</f>
        <v>0</v>
      </c>
      <c r="L3" s="1">
        <f>D3+E3+J3+K3</f>
        <v>0</v>
      </c>
      <c r="M3" s="1">
        <f>VLOOKUP(A3,[1]Мелитополь!$A:$M,13,0)</f>
        <v>0</v>
      </c>
    </row>
    <row r="4" spans="1:13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  <c r="J4" s="1">
        <f>Бердянск!D4+Бердянск!E4</f>
        <v>0</v>
      </c>
      <c r="K4" s="1">
        <f>Донецк!D4+Донецк!E4</f>
        <v>0</v>
      </c>
      <c r="L4" s="1">
        <f t="shared" ref="L4:L50" si="0">D4+E4+J4+K4</f>
        <v>0</v>
      </c>
      <c r="M4" s="1">
        <f>VLOOKUP(A4,[1]Мелитополь!$A:$M,13,0)</f>
        <v>0</v>
      </c>
    </row>
    <row r="5" spans="1:13">
      <c r="A5" s="5">
        <v>2700004</v>
      </c>
      <c r="B5" s="6" t="s">
        <v>26</v>
      </c>
      <c r="C5" s="7">
        <v>8</v>
      </c>
      <c r="D5" s="8"/>
      <c r="E5" s="8">
        <v>740</v>
      </c>
      <c r="F5" s="4">
        <f>E5/20</f>
        <v>37</v>
      </c>
      <c r="G5" s="4">
        <v>2.5</v>
      </c>
      <c r="H5" s="4">
        <f>E5</f>
        <v>740</v>
      </c>
      <c r="I5" s="4" t="s">
        <v>9</v>
      </c>
      <c r="J5" s="1">
        <f>Бердянск!D5+Бердянск!E5</f>
        <v>280</v>
      </c>
      <c r="K5" s="1">
        <f>Донецк!D5+Донецк!E5</f>
        <v>80</v>
      </c>
      <c r="L5" s="1">
        <f t="shared" si="0"/>
        <v>1100</v>
      </c>
      <c r="M5" s="1" t="str">
        <f>VLOOKUP(A5,[1]Мелитополь!$A:$M,13,0)</f>
        <v>Есть весь объем, но от другого производителя</v>
      </c>
    </row>
    <row r="6" spans="1:13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  <c r="J6" s="1">
        <f>Бердянск!D6+Бердянск!E6</f>
        <v>0</v>
      </c>
      <c r="K6" s="1">
        <f>Донецк!D6+Донецк!E6</f>
        <v>0</v>
      </c>
      <c r="L6" s="1">
        <f t="shared" si="0"/>
        <v>0</v>
      </c>
      <c r="M6" s="1">
        <f>VLOOKUP(A6,[1]Мелитополь!$A:$M,13,0)</f>
        <v>0</v>
      </c>
    </row>
    <row r="7" spans="1:13">
      <c r="A7" s="10">
        <v>3350104</v>
      </c>
      <c r="B7" s="6" t="s">
        <v>28</v>
      </c>
      <c r="C7" s="7">
        <v>12</v>
      </c>
      <c r="D7" s="8"/>
      <c r="E7" s="8"/>
      <c r="F7" s="4">
        <f>D7/C7</f>
        <v>0</v>
      </c>
      <c r="G7" s="9">
        <v>0.2</v>
      </c>
      <c r="H7" s="4">
        <f>G7*D7</f>
        <v>0</v>
      </c>
      <c r="I7" s="4"/>
      <c r="J7" s="1">
        <f>Бердянск!D7+Бердянск!E7</f>
        <v>0</v>
      </c>
      <c r="K7" s="1">
        <f>Донецк!D7+Донецк!E7</f>
        <v>132</v>
      </c>
      <c r="L7" s="1">
        <f t="shared" si="0"/>
        <v>132</v>
      </c>
      <c r="M7" s="1" t="str">
        <f>VLOOKUP(A7,[1]Мелитополь!$A:$M,13,0)</f>
        <v>Есть весь объем, но от другого производителя</v>
      </c>
    </row>
    <row r="8" spans="1:13">
      <c r="A8" s="19">
        <v>2700002</v>
      </c>
      <c r="B8" s="20" t="s">
        <v>29</v>
      </c>
      <c r="C8" s="21">
        <v>8</v>
      </c>
      <c r="D8" s="22"/>
      <c r="E8" s="22">
        <v>420</v>
      </c>
      <c r="F8" s="23">
        <f>E8/20</f>
        <v>21</v>
      </c>
      <c r="G8" s="23">
        <v>2.5</v>
      </c>
      <c r="H8" s="23">
        <f>E8</f>
        <v>420</v>
      </c>
      <c r="I8" s="23" t="s">
        <v>9</v>
      </c>
      <c r="J8" s="1">
        <f>Бердянск!D8+Бердянск!E8</f>
        <v>0</v>
      </c>
      <c r="K8" s="1">
        <f>Донецк!D8+Донецк!E8</f>
        <v>140</v>
      </c>
      <c r="L8" s="1">
        <f t="shared" si="0"/>
        <v>560</v>
      </c>
      <c r="M8" s="1" t="str">
        <f>VLOOKUP(A8,[1]Мелитополь!$A:$M,13,0)</f>
        <v>Есть весь объем, но от другого производителя</v>
      </c>
    </row>
    <row r="9" spans="1:13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  <c r="J9" s="1">
        <f>Бердянск!D9+Бердянск!E9</f>
        <v>0</v>
      </c>
      <c r="K9" s="1">
        <f>Донецк!D9+Донецк!E9</f>
        <v>0</v>
      </c>
      <c r="L9" s="1">
        <f t="shared" si="0"/>
        <v>0</v>
      </c>
      <c r="M9" s="1">
        <f>VLOOKUP(A9,[1]Мелитополь!$A:$M,13,0)</f>
        <v>0</v>
      </c>
    </row>
    <row r="10" spans="1:13">
      <c r="A10" s="32">
        <v>3350111</v>
      </c>
      <c r="B10" s="27" t="s">
        <v>31</v>
      </c>
      <c r="C10" s="28">
        <v>12</v>
      </c>
      <c r="D10" s="29"/>
      <c r="E10" s="29"/>
      <c r="F10" s="30">
        <f>D10/C10</f>
        <v>0</v>
      </c>
      <c r="G10" s="31">
        <v>0.2</v>
      </c>
      <c r="H10" s="30">
        <f>G10*D10</f>
        <v>0</v>
      </c>
      <c r="I10" s="30"/>
      <c r="J10" s="1">
        <f>Бердянск!D10+Бердянск!E10</f>
        <v>108</v>
      </c>
      <c r="K10" s="1">
        <f>Донецк!D10+Донецк!E10</f>
        <v>120</v>
      </c>
      <c r="L10" s="1">
        <f t="shared" si="0"/>
        <v>228</v>
      </c>
      <c r="M10" s="1" t="str">
        <f>VLOOKUP(A10,[1]Мелитополь!$A:$M,13,0)</f>
        <v>Есть весь объем, но от другого производителя</v>
      </c>
    </row>
    <row r="11" spans="1:13">
      <c r="A11" s="26">
        <v>2700005</v>
      </c>
      <c r="B11" s="27" t="s">
        <v>32</v>
      </c>
      <c r="C11" s="28">
        <v>8</v>
      </c>
      <c r="D11" s="29"/>
      <c r="E11" s="29">
        <v>920</v>
      </c>
      <c r="F11" s="30">
        <f>E11/20</f>
        <v>46</v>
      </c>
      <c r="G11" s="30">
        <v>2.5</v>
      </c>
      <c r="H11" s="30">
        <f>E11</f>
        <v>920</v>
      </c>
      <c r="I11" s="30" t="s">
        <v>9</v>
      </c>
      <c r="J11" s="1">
        <f>Бердянск!D11+Бердянск!E11</f>
        <v>280</v>
      </c>
      <c r="K11" s="1">
        <f>Донецк!D11+Донецк!E11</f>
        <v>0</v>
      </c>
      <c r="L11" s="1">
        <f t="shared" si="0"/>
        <v>1200</v>
      </c>
      <c r="M11" s="1" t="str">
        <f>VLOOKUP(A11,[1]Мелитополь!$A:$M,13,0)</f>
        <v>Есть весь объем, но от другого производителя</v>
      </c>
    </row>
    <row r="12" spans="1:13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  <c r="J12" s="1">
        <f>Бердянск!D12+Бердянск!E12</f>
        <v>0</v>
      </c>
      <c r="K12" s="1">
        <f>Донецк!D12+Донецк!E12</f>
        <v>0</v>
      </c>
      <c r="L12" s="1">
        <f t="shared" si="0"/>
        <v>0</v>
      </c>
      <c r="M12" s="1">
        <f>VLOOKUP(A12,[1]Мелитополь!$A:$M,13,0)</f>
        <v>0</v>
      </c>
    </row>
    <row r="13" spans="1:13">
      <c r="A13" s="32">
        <v>3350128</v>
      </c>
      <c r="B13" s="27" t="s">
        <v>34</v>
      </c>
      <c r="C13" s="28">
        <v>12</v>
      </c>
      <c r="D13" s="29">
        <v>420</v>
      </c>
      <c r="E13" s="29"/>
      <c r="F13" s="30">
        <f>D13/C13</f>
        <v>35</v>
      </c>
      <c r="G13" s="31">
        <v>0.2</v>
      </c>
      <c r="H13" s="30">
        <f>G13*D13</f>
        <v>84</v>
      </c>
      <c r="I13" s="30"/>
      <c r="J13" s="1">
        <f>Бердянск!D13+Бердянск!E13</f>
        <v>132</v>
      </c>
      <c r="K13" s="1">
        <f>Донецк!D13+Донецк!E13</f>
        <v>0</v>
      </c>
      <c r="L13" s="1">
        <f t="shared" si="0"/>
        <v>552</v>
      </c>
      <c r="M13" s="1" t="str">
        <f>VLOOKUP(A13,[1]Мелитополь!$A:$M,13,0)</f>
        <v>Весь объем</v>
      </c>
    </row>
    <row r="14" spans="1:13">
      <c r="A14" s="26">
        <v>2700001</v>
      </c>
      <c r="B14" s="27" t="s">
        <v>35</v>
      </c>
      <c r="C14" s="28">
        <v>8</v>
      </c>
      <c r="D14" s="29"/>
      <c r="E14" s="29">
        <v>240</v>
      </c>
      <c r="F14" s="30">
        <f>E14/20</f>
        <v>12</v>
      </c>
      <c r="G14" s="30">
        <v>2.5</v>
      </c>
      <c r="H14" s="30">
        <f>E14</f>
        <v>240</v>
      </c>
      <c r="I14" s="30" t="s">
        <v>9</v>
      </c>
      <c r="J14" s="1">
        <f>Бердянск!D14+Бердянск!E14</f>
        <v>380</v>
      </c>
      <c r="K14" s="1">
        <f>Донецк!D14+Донецк!E14</f>
        <v>0</v>
      </c>
      <c r="L14" s="1">
        <f t="shared" si="0"/>
        <v>620</v>
      </c>
      <c r="M14" s="1" t="str">
        <f>VLOOKUP(A14,[1]Мелитополь!$A:$M,13,0)</f>
        <v>Весь объем</v>
      </c>
    </row>
    <row r="15" spans="1:13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  <c r="J15" s="1">
        <f>Бердянск!D15+Бердянск!E15</f>
        <v>0</v>
      </c>
      <c r="K15" s="1">
        <f>Донецк!D15+Донецк!E15</f>
        <v>0</v>
      </c>
      <c r="L15" s="1">
        <f t="shared" si="0"/>
        <v>0</v>
      </c>
      <c r="M15" s="1">
        <f>VLOOKUP(A15,[1]Мелитополь!$A:$M,13,0)</f>
        <v>0</v>
      </c>
    </row>
    <row r="16" spans="1:13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  <c r="J16" s="1">
        <f>Бердянск!D16+Бердянск!E16</f>
        <v>0</v>
      </c>
      <c r="K16" s="1">
        <f>Донецк!D16+Донецк!E16</f>
        <v>0</v>
      </c>
      <c r="L16" s="1">
        <f t="shared" si="0"/>
        <v>0</v>
      </c>
      <c r="M16" s="1">
        <f>VLOOKUP(A16,[1]Мелитополь!$A:$M,13,0)</f>
        <v>0</v>
      </c>
    </row>
    <row r="17" spans="1:13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  <c r="J17" s="1">
        <f>Бердянск!D17+Бердянск!E17</f>
        <v>0</v>
      </c>
      <c r="K17" s="1">
        <f>Донецк!D17+Донецк!E17</f>
        <v>0</v>
      </c>
      <c r="L17" s="1">
        <f t="shared" si="0"/>
        <v>0</v>
      </c>
      <c r="M17" s="1">
        <f>VLOOKUP(A17,[1]Мелитополь!$A:$M,13,0)</f>
        <v>0</v>
      </c>
    </row>
    <row r="18" spans="1:13">
      <c r="A18" s="26">
        <v>99876550</v>
      </c>
      <c r="B18" s="33" t="s">
        <v>39</v>
      </c>
      <c r="C18" s="34">
        <v>12</v>
      </c>
      <c r="D18" s="29">
        <v>108</v>
      </c>
      <c r="E18" s="29"/>
      <c r="F18" s="30">
        <f>D18/C18</f>
        <v>9</v>
      </c>
      <c r="G18" s="31">
        <v>0.2</v>
      </c>
      <c r="H18" s="30">
        <f>G18*D18</f>
        <v>21.6</v>
      </c>
      <c r="I18" s="30"/>
      <c r="J18" s="1">
        <f>Бердянск!D18+Бердянск!E18</f>
        <v>0</v>
      </c>
      <c r="K18" s="1">
        <f>Донецк!D18+Донецк!E18</f>
        <v>0</v>
      </c>
      <c r="L18" s="1">
        <f t="shared" si="0"/>
        <v>108</v>
      </c>
      <c r="M18" s="1" t="str">
        <f>VLOOKUP(A18,[1]Мелитополь!$A:$M,13,0)</f>
        <v>Весь объем</v>
      </c>
    </row>
    <row r="19" spans="1:13">
      <c r="A19" s="26">
        <v>6159949</v>
      </c>
      <c r="B19" s="27" t="s">
        <v>40</v>
      </c>
      <c r="C19" s="28">
        <v>2</v>
      </c>
      <c r="D19" s="29"/>
      <c r="E19" s="29">
        <v>105</v>
      </c>
      <c r="F19" s="30">
        <f>E19/7</f>
        <v>15</v>
      </c>
      <c r="G19" s="31">
        <v>3.5</v>
      </c>
      <c r="H19" s="30">
        <f>E19</f>
        <v>105</v>
      </c>
      <c r="I19" s="30" t="s">
        <v>8</v>
      </c>
      <c r="J19" s="1">
        <f>Бердянск!D19+Бердянск!E19</f>
        <v>42</v>
      </c>
      <c r="K19" s="1">
        <f>Донецк!D19+Донецк!E19</f>
        <v>0</v>
      </c>
      <c r="L19" s="1">
        <f t="shared" si="0"/>
        <v>147</v>
      </c>
      <c r="M19" s="1" t="str">
        <f>VLOOKUP(A19,[1]Мелитополь!$A:$M,13,0)</f>
        <v>Весь объем</v>
      </c>
    </row>
    <row r="20" spans="1:13">
      <c r="A20" s="26">
        <v>6159901</v>
      </c>
      <c r="B20" s="27" t="s">
        <v>41</v>
      </c>
      <c r="C20" s="28">
        <v>2</v>
      </c>
      <c r="D20" s="29"/>
      <c r="E20" s="29"/>
      <c r="F20" s="30">
        <f>E20/7</f>
        <v>0</v>
      </c>
      <c r="G20" s="31">
        <v>3.5</v>
      </c>
      <c r="H20" s="30">
        <f>E20</f>
        <v>0</v>
      </c>
      <c r="I20" s="30" t="s">
        <v>8</v>
      </c>
      <c r="J20" s="1">
        <f>Бердянск!D20+Бердянск!E20</f>
        <v>441</v>
      </c>
      <c r="K20" s="1">
        <f>Донецк!D20+Донецк!E20</f>
        <v>7</v>
      </c>
      <c r="L20" s="1">
        <f t="shared" si="0"/>
        <v>448</v>
      </c>
      <c r="M20" s="1" t="str">
        <f>VLOOKUP(A20,[1]Мелитополь!$A:$M,13,0)</f>
        <v>Весь объем</v>
      </c>
    </row>
    <row r="21" spans="1:13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  <c r="J21" s="1">
        <f>Бердянск!D21+Бердянск!E21</f>
        <v>0</v>
      </c>
      <c r="K21" s="1">
        <f>Донецк!D21+Донецк!E21</f>
        <v>0</v>
      </c>
      <c r="L21" s="1">
        <f t="shared" si="0"/>
        <v>0</v>
      </c>
      <c r="M21" s="1">
        <f>VLOOKUP(A21,[1]Мелитополь!$A:$M,13,0)</f>
        <v>0</v>
      </c>
    </row>
    <row r="22" spans="1:13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  <c r="J22" s="1">
        <f>Бердянск!D22+Бердянск!E22</f>
        <v>0</v>
      </c>
      <c r="K22" s="1">
        <f>Донецк!D22+Донецк!E22</f>
        <v>0</v>
      </c>
      <c r="L22" s="1">
        <f t="shared" si="0"/>
        <v>0</v>
      </c>
      <c r="M22" s="1">
        <f>VLOOKUP(A22,[1]Мелитополь!$A:$M,13,0)</f>
        <v>0</v>
      </c>
    </row>
    <row r="23" spans="1:13" s="11" customFormat="1">
      <c r="A23" s="26">
        <v>783798</v>
      </c>
      <c r="B23" s="27" t="s">
        <v>16</v>
      </c>
      <c r="C23" s="36">
        <v>18</v>
      </c>
      <c r="D23" s="29">
        <v>1278</v>
      </c>
      <c r="E23" s="29"/>
      <c r="F23" s="30">
        <f>D23/C23</f>
        <v>71</v>
      </c>
      <c r="G23" s="27">
        <v>0.2</v>
      </c>
      <c r="H23" s="30">
        <f>G23*D23</f>
        <v>255.60000000000002</v>
      </c>
      <c r="I23" s="37"/>
      <c r="J23" s="1">
        <f>Бердянск!D23+Бердянск!E23</f>
        <v>234</v>
      </c>
      <c r="K23" s="1">
        <f>Донецк!D23+Донецк!E23</f>
        <v>0</v>
      </c>
      <c r="L23" s="1">
        <f t="shared" si="0"/>
        <v>1512</v>
      </c>
      <c r="M23" s="1" t="str">
        <f>VLOOKUP(A23,[1]Мелитополь!$A:$M,13,0)</f>
        <v>Весь объем</v>
      </c>
    </row>
    <row r="24" spans="1:13" s="11" customFormat="1">
      <c r="A24" s="26">
        <v>783811</v>
      </c>
      <c r="B24" s="27" t="s">
        <v>19</v>
      </c>
      <c r="C24" s="36">
        <v>4</v>
      </c>
      <c r="D24" s="29"/>
      <c r="E24" s="29">
        <v>540</v>
      </c>
      <c r="F24" s="30">
        <f>E24/15</f>
        <v>36</v>
      </c>
      <c r="G24" s="27">
        <v>3.5</v>
      </c>
      <c r="H24" s="30">
        <f>E24</f>
        <v>540</v>
      </c>
      <c r="I24" s="4" t="s">
        <v>21</v>
      </c>
      <c r="J24" s="1">
        <f>Бердянск!D24+Бердянск!E24</f>
        <v>135</v>
      </c>
      <c r="K24" s="1">
        <f>Донецк!D24+Донецк!E24</f>
        <v>195</v>
      </c>
      <c r="L24" s="45">
        <f t="shared" si="0"/>
        <v>870</v>
      </c>
      <c r="M24" s="45" t="str">
        <f>VLOOKUP(A24,[1]Мелитополь!$A:$M,13,0)</f>
        <v>Могу отдать 500кг</v>
      </c>
    </row>
    <row r="25" spans="1:13" s="11" customFormat="1">
      <c r="A25" s="26">
        <v>783804</v>
      </c>
      <c r="B25" s="27" t="s">
        <v>17</v>
      </c>
      <c r="C25" s="36">
        <v>18</v>
      </c>
      <c r="D25" s="29">
        <v>648</v>
      </c>
      <c r="E25" s="29"/>
      <c r="F25" s="30">
        <f>D25/C25</f>
        <v>36</v>
      </c>
      <c r="G25" s="27">
        <v>0.2</v>
      </c>
      <c r="H25" s="30">
        <f>G25*D25</f>
        <v>129.6</v>
      </c>
      <c r="I25" s="37"/>
      <c r="J25" s="1">
        <f>Бердянск!D25+Бердянск!E25</f>
        <v>162</v>
      </c>
      <c r="K25" s="1">
        <f>Донецк!D25+Донецк!E25</f>
        <v>0</v>
      </c>
      <c r="L25" s="45">
        <f t="shared" si="0"/>
        <v>810</v>
      </c>
      <c r="M25" s="45" t="str">
        <f>VLOOKUP(A25,[1]Мелитополь!$A:$M,13,0)</f>
        <v>Нет на остатках. Могу дозаказать на отгрузку на следующей неделе.</v>
      </c>
    </row>
    <row r="26" spans="1:13" s="11" customFormat="1">
      <c r="A26" s="26">
        <v>783828</v>
      </c>
      <c r="B26" s="27" t="s">
        <v>20</v>
      </c>
      <c r="C26" s="36">
        <v>4</v>
      </c>
      <c r="D26" s="29"/>
      <c r="E26" s="29">
        <v>435</v>
      </c>
      <c r="F26" s="30">
        <f>E26/15</f>
        <v>29</v>
      </c>
      <c r="G26" s="27">
        <v>3.5</v>
      </c>
      <c r="H26" s="30">
        <f>E26</f>
        <v>435</v>
      </c>
      <c r="I26" s="4" t="s">
        <v>21</v>
      </c>
      <c r="J26" s="1">
        <f>Бердянск!D26+Бердянск!E26</f>
        <v>375</v>
      </c>
      <c r="K26" s="1">
        <f>Донецк!D26+Донецк!E26</f>
        <v>2505</v>
      </c>
      <c r="L26" s="45">
        <f t="shared" si="0"/>
        <v>3315</v>
      </c>
      <c r="M26" s="45" t="str">
        <f>VLOOKUP(A26,[1]Мелитополь!$A:$M,13,0)</f>
        <v>Могу отдать только 700 кг</v>
      </c>
    </row>
    <row r="27" spans="1:13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  <c r="J27" s="1">
        <f>Бердянск!D27+Бердянск!E27</f>
        <v>0</v>
      </c>
      <c r="K27" s="1">
        <f>Донецк!D27+Донецк!E27</f>
        <v>0</v>
      </c>
      <c r="L27" s="1">
        <f t="shared" si="0"/>
        <v>0</v>
      </c>
      <c r="M27" s="1">
        <f>VLOOKUP(A27,[1]Мелитополь!$A:$M,13,0)</f>
        <v>0</v>
      </c>
    </row>
    <row r="28" spans="1:13" s="11" customFormat="1">
      <c r="A28" s="26">
        <v>9877076</v>
      </c>
      <c r="B28" s="39" t="s">
        <v>45</v>
      </c>
      <c r="C28" s="36">
        <v>8</v>
      </c>
      <c r="D28" s="38">
        <v>888</v>
      </c>
      <c r="E28" s="38"/>
      <c r="F28" s="37">
        <f t="shared" ref="F28:F36" si="1">D28/C28</f>
        <v>111</v>
      </c>
      <c r="G28" s="27">
        <v>0.19</v>
      </c>
      <c r="H28" s="30">
        <f t="shared" ref="H28:H40" si="2">G28*D28</f>
        <v>168.72</v>
      </c>
      <c r="I28" s="37"/>
      <c r="J28" s="1">
        <f>Бердянск!D28+Бердянск!E28</f>
        <v>224</v>
      </c>
      <c r="K28" s="1">
        <f>Донецк!D28+Донецк!E28</f>
        <v>0</v>
      </c>
      <c r="L28" s="45">
        <f t="shared" si="0"/>
        <v>1112</v>
      </c>
      <c r="M28" s="45" t="str">
        <f>VLOOKUP(A28,[1]Мелитополь!$A:$M,13,0)</f>
        <v>Нет на остатках. Могу дозаказать на отгрузку на следующей неделе.</v>
      </c>
    </row>
    <row r="29" spans="1:13" s="11" customFormat="1">
      <c r="A29" s="26">
        <v>8444194</v>
      </c>
      <c r="B29" s="39" t="s">
        <v>46</v>
      </c>
      <c r="C29" s="36">
        <v>6</v>
      </c>
      <c r="D29" s="38">
        <v>114</v>
      </c>
      <c r="E29" s="38"/>
      <c r="F29" s="37">
        <f t="shared" si="1"/>
        <v>19</v>
      </c>
      <c r="G29" s="27">
        <v>0.1</v>
      </c>
      <c r="H29" s="30">
        <f t="shared" si="2"/>
        <v>11.4</v>
      </c>
      <c r="I29" s="37"/>
      <c r="J29" s="1">
        <f>Бердянск!D29+Бердянск!E29</f>
        <v>0</v>
      </c>
      <c r="K29" s="1">
        <f>Донецк!D29+Донецк!E29</f>
        <v>0</v>
      </c>
      <c r="L29" s="1">
        <f t="shared" si="0"/>
        <v>114</v>
      </c>
      <c r="M29" s="1" t="str">
        <f>VLOOKUP(A29,[1]Мелитополь!$A:$M,13,0)</f>
        <v>Весь объем</v>
      </c>
    </row>
    <row r="30" spans="1:13" s="11" customFormat="1">
      <c r="A30" s="26">
        <v>8444187</v>
      </c>
      <c r="B30" s="39" t="s">
        <v>47</v>
      </c>
      <c r="C30" s="36">
        <v>6</v>
      </c>
      <c r="D30" s="38">
        <v>114</v>
      </c>
      <c r="E30" s="38"/>
      <c r="F30" s="37">
        <f t="shared" si="1"/>
        <v>19</v>
      </c>
      <c r="G30" s="27">
        <v>0.1</v>
      </c>
      <c r="H30" s="30">
        <f t="shared" si="2"/>
        <v>11.4</v>
      </c>
      <c r="I30" s="37"/>
      <c r="J30" s="1">
        <f>Бердянск!D30+Бердянск!E30</f>
        <v>546</v>
      </c>
      <c r="K30" s="1">
        <f>Донецк!D30+Донецк!E30</f>
        <v>0</v>
      </c>
      <c r="L30" s="45">
        <f t="shared" si="0"/>
        <v>660</v>
      </c>
      <c r="M30" s="45" t="str">
        <f>VLOOKUP(A30,[1]Мелитополь!$A:$M,13,0)</f>
        <v>Нет на остатках. Могу дозаказать на отгрузку на следующей неделе.</v>
      </c>
    </row>
    <row r="31" spans="1:13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 t="shared" si="1"/>
        <v>0</v>
      </c>
      <c r="G31" s="27">
        <v>0.1</v>
      </c>
      <c r="H31" s="30">
        <f t="shared" si="2"/>
        <v>0</v>
      </c>
      <c r="I31" s="37"/>
      <c r="J31" s="1">
        <f>Бердянск!D31+Бердянск!E31</f>
        <v>0</v>
      </c>
      <c r="K31" s="1">
        <f>Донецк!D31+Донецк!E31</f>
        <v>0</v>
      </c>
      <c r="L31" s="1">
        <f t="shared" si="0"/>
        <v>0</v>
      </c>
      <c r="M31" s="1">
        <f>VLOOKUP(A31,[1]Мелитополь!$A:$M,13,0)</f>
        <v>0</v>
      </c>
    </row>
    <row r="32" spans="1:13" s="11" customFormat="1">
      <c r="A32" s="26">
        <v>8444170</v>
      </c>
      <c r="B32" s="39" t="s">
        <v>49</v>
      </c>
      <c r="C32" s="36">
        <v>8</v>
      </c>
      <c r="D32" s="38">
        <v>288</v>
      </c>
      <c r="E32" s="38"/>
      <c r="F32" s="37">
        <f t="shared" si="1"/>
        <v>36</v>
      </c>
      <c r="G32" s="27">
        <v>0.1</v>
      </c>
      <c r="H32" s="30">
        <f t="shared" si="2"/>
        <v>28.8</v>
      </c>
      <c r="I32" s="37"/>
      <c r="J32" s="1">
        <f>Бердянск!D32+Бердянск!E32</f>
        <v>0</v>
      </c>
      <c r="K32" s="1">
        <f>Донецк!D32+Донецк!E32</f>
        <v>0</v>
      </c>
      <c r="L32" s="1">
        <f t="shared" si="0"/>
        <v>288</v>
      </c>
      <c r="M32" s="1" t="str">
        <f>VLOOKUP(A32,[1]Мелитополь!$A:$M,13,0)</f>
        <v>Весь объем</v>
      </c>
    </row>
    <row r="33" spans="1:13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 t="shared" si="1"/>
        <v>0</v>
      </c>
      <c r="G33" s="27">
        <v>0.14000000000000001</v>
      </c>
      <c r="H33" s="30">
        <f t="shared" si="2"/>
        <v>0</v>
      </c>
      <c r="I33" s="37"/>
      <c r="J33" s="1">
        <f>Бердянск!D33+Бердянск!E33</f>
        <v>0</v>
      </c>
      <c r="K33" s="1">
        <f>Донецк!D33+Донецк!E33</f>
        <v>0</v>
      </c>
      <c r="L33" s="1">
        <f t="shared" si="0"/>
        <v>0</v>
      </c>
      <c r="M33" s="1">
        <f>VLOOKUP(A33,[1]Мелитополь!$A:$M,13,0)</f>
        <v>0</v>
      </c>
    </row>
    <row r="34" spans="1:13" s="11" customFormat="1">
      <c r="A34" s="26">
        <v>9988391</v>
      </c>
      <c r="B34" s="39" t="s">
        <v>51</v>
      </c>
      <c r="C34" s="36">
        <v>16</v>
      </c>
      <c r="D34" s="38">
        <v>368</v>
      </c>
      <c r="E34" s="38"/>
      <c r="F34" s="37">
        <f t="shared" si="1"/>
        <v>23</v>
      </c>
      <c r="G34" s="27">
        <v>0.14000000000000001</v>
      </c>
      <c r="H34" s="30">
        <f t="shared" si="2"/>
        <v>51.52</v>
      </c>
      <c r="I34" s="37"/>
      <c r="J34" s="1">
        <f>Бердянск!D34+Бердянск!E34</f>
        <v>0</v>
      </c>
      <c r="K34" s="1">
        <f>Донецк!D34+Донецк!E34</f>
        <v>32</v>
      </c>
      <c r="L34" s="1">
        <f t="shared" si="0"/>
        <v>400</v>
      </c>
      <c r="M34" s="1" t="str">
        <f>VLOOKUP(A34,[1]Мелитополь!$A:$M,13,0)</f>
        <v>Весь объем</v>
      </c>
    </row>
    <row r="35" spans="1:13" s="11" customFormat="1">
      <c r="A35" s="26">
        <v>5034819</v>
      </c>
      <c r="B35" s="39" t="s">
        <v>52</v>
      </c>
      <c r="C35" s="36">
        <v>6</v>
      </c>
      <c r="D35" s="38"/>
      <c r="E35" s="38"/>
      <c r="F35" s="37">
        <f t="shared" si="1"/>
        <v>0</v>
      </c>
      <c r="G35" s="27">
        <v>0.18</v>
      </c>
      <c r="H35" s="30">
        <f t="shared" si="2"/>
        <v>0</v>
      </c>
      <c r="I35" s="37"/>
      <c r="J35" s="1">
        <f>Бердянск!D35+Бердянск!E35</f>
        <v>360</v>
      </c>
      <c r="K35" s="1">
        <f>Донецк!D35+Донецк!E35</f>
        <v>12</v>
      </c>
      <c r="L35" s="1">
        <f t="shared" si="0"/>
        <v>372</v>
      </c>
      <c r="M35" s="1" t="str">
        <f>VLOOKUP(A35,[1]Мелитополь!$A:$M,13,0)</f>
        <v>Весь объем</v>
      </c>
    </row>
    <row r="36" spans="1:13" s="11" customFormat="1">
      <c r="A36" s="26">
        <v>5034864</v>
      </c>
      <c r="B36" s="39" t="s">
        <v>53</v>
      </c>
      <c r="C36" s="36">
        <v>6</v>
      </c>
      <c r="D36" s="38">
        <v>114</v>
      </c>
      <c r="E36" s="38"/>
      <c r="F36" s="37">
        <f t="shared" si="1"/>
        <v>19</v>
      </c>
      <c r="G36" s="27">
        <v>0.18</v>
      </c>
      <c r="H36" s="30">
        <f t="shared" si="2"/>
        <v>20.52</v>
      </c>
      <c r="I36" s="37"/>
      <c r="J36" s="1">
        <f>Бердянск!D36+Бердянск!E36</f>
        <v>0</v>
      </c>
      <c r="K36" s="1">
        <f>Донецк!D36+Донецк!E36</f>
        <v>0</v>
      </c>
      <c r="L36" s="1">
        <f t="shared" si="0"/>
        <v>114</v>
      </c>
      <c r="M36" s="1" t="str">
        <f>VLOOKUP(A36,[1]Мелитополь!$A:$M,13,0)</f>
        <v>Весь объем</v>
      </c>
    </row>
    <row r="37" spans="1:13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 t="shared" si="2"/>
        <v>0</v>
      </c>
      <c r="I37" s="37" t="s">
        <v>15</v>
      </c>
      <c r="J37" s="1">
        <f>Бердянск!D37+Бердянск!E37</f>
        <v>0</v>
      </c>
      <c r="K37" s="1">
        <f>Донецк!D37+Донецк!E37</f>
        <v>0</v>
      </c>
      <c r="L37" s="1">
        <f t="shared" si="0"/>
        <v>0</v>
      </c>
      <c r="M37" s="1">
        <f>VLOOKUP(A37,[1]Мелитополь!$A:$M,13,0)</f>
        <v>0</v>
      </c>
    </row>
    <row r="38" spans="1:13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 t="shared" si="2"/>
        <v>0</v>
      </c>
      <c r="I38" s="37" t="s">
        <v>22</v>
      </c>
      <c r="J38" s="1">
        <f>Бердянск!D38+Бердянск!E38</f>
        <v>0</v>
      </c>
      <c r="K38" s="1">
        <f>Донецк!D38+Донецк!E38</f>
        <v>0</v>
      </c>
      <c r="L38" s="1">
        <f t="shared" si="0"/>
        <v>0</v>
      </c>
      <c r="M38" s="1">
        <f>VLOOKUP(A38,[1]Мелитополь!$A:$M,13,0)</f>
        <v>0</v>
      </c>
    </row>
    <row r="39" spans="1:13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 t="shared" si="2"/>
        <v>0</v>
      </c>
      <c r="I39" s="37"/>
      <c r="J39" s="1">
        <f>Бердянск!D39+Бердянск!E39</f>
        <v>0</v>
      </c>
      <c r="K39" s="1">
        <f>Донецк!D39+Донецк!E39</f>
        <v>0</v>
      </c>
      <c r="L39" s="1">
        <f t="shared" si="0"/>
        <v>0</v>
      </c>
      <c r="M39" s="1">
        <f>VLOOKUP(A39,[1]Мелитополь!$A:$M,13,0)</f>
        <v>0</v>
      </c>
    </row>
    <row r="40" spans="1:13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 t="shared" si="2"/>
        <v>0</v>
      </c>
      <c r="I40" s="37"/>
      <c r="J40" s="1">
        <f>Бердянск!D40+Бердянск!E40</f>
        <v>0</v>
      </c>
      <c r="K40" s="1">
        <f>Донецк!D40+Донецк!E40</f>
        <v>0</v>
      </c>
      <c r="L40" s="1">
        <f t="shared" si="0"/>
        <v>0</v>
      </c>
      <c r="M40" s="1">
        <f>VLOOKUP(A40,[1]Мелитополь!$A:$M,13,0)</f>
        <v>0</v>
      </c>
    </row>
    <row r="41" spans="1:13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  <c r="J41" s="1">
        <f>Бердянск!D41+Бердянск!E41</f>
        <v>0</v>
      </c>
      <c r="K41" s="1">
        <f>Донецк!D41+Донецк!E41</f>
        <v>0</v>
      </c>
      <c r="L41" s="1">
        <f t="shared" si="0"/>
        <v>0</v>
      </c>
      <c r="M41" s="1">
        <f>VLOOKUP(A41,[1]Мелитополь!$A:$M,13,0)</f>
        <v>0</v>
      </c>
    </row>
    <row r="42" spans="1:13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  <c r="J42" s="1">
        <f>Бердянск!D42+Бердянск!E42</f>
        <v>0</v>
      </c>
      <c r="K42" s="1">
        <f>Донецк!D42+Донецк!E42</f>
        <v>0</v>
      </c>
      <c r="L42" s="1">
        <f t="shared" si="0"/>
        <v>0</v>
      </c>
      <c r="M42" s="1">
        <f>VLOOKUP(A42,[1]Мелитополь!$A:$M,13,0)</f>
        <v>0</v>
      </c>
    </row>
    <row r="43" spans="1:13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  <c r="J43" s="1">
        <f>Бердянск!D43+Бердянск!E43</f>
        <v>0</v>
      </c>
      <c r="K43" s="1">
        <f>Донецк!D43+Донецк!E43</f>
        <v>0</v>
      </c>
      <c r="L43" s="1">
        <f t="shared" si="0"/>
        <v>0</v>
      </c>
      <c r="M43" s="1">
        <f>VLOOKUP(A43,[1]Мелитополь!$A:$M,13,0)</f>
        <v>0</v>
      </c>
    </row>
    <row r="44" spans="1:13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>G44*D44</f>
        <v>0</v>
      </c>
      <c r="I44" s="37"/>
      <c r="J44" s="1">
        <f>Бердянск!D44+Бердянск!E44</f>
        <v>0</v>
      </c>
      <c r="K44" s="1">
        <f>Донецк!D44+Донецк!E44</f>
        <v>0</v>
      </c>
      <c r="L44" s="1">
        <f t="shared" si="0"/>
        <v>0</v>
      </c>
      <c r="M44" s="1">
        <f>VLOOKUP(A44,[1]Мелитополь!$A:$M,13,0)</f>
        <v>0</v>
      </c>
    </row>
    <row r="45" spans="1:13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>G45*D45</f>
        <v>0</v>
      </c>
      <c r="I45" s="37"/>
      <c r="J45" s="1">
        <f>Бердянск!D45+Бердянск!E45</f>
        <v>0</v>
      </c>
      <c r="K45" s="1">
        <f>Донецк!D45+Донецк!E45</f>
        <v>0</v>
      </c>
      <c r="L45" s="1">
        <f t="shared" si="0"/>
        <v>0</v>
      </c>
      <c r="M45" s="1">
        <f>VLOOKUP(A45,[1]Мелитополь!$A:$M,13,0)</f>
        <v>0</v>
      </c>
    </row>
    <row r="46" spans="1:13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>G46*D46</f>
        <v>0</v>
      </c>
      <c r="I46" s="37"/>
      <c r="J46" s="1">
        <f>Бердянск!D46+Бердянск!E46</f>
        <v>0</v>
      </c>
      <c r="K46" s="1">
        <f>Донецк!D46+Донецк!E46</f>
        <v>0</v>
      </c>
      <c r="L46" s="1">
        <f t="shared" si="0"/>
        <v>0</v>
      </c>
      <c r="M46" s="1">
        <f>VLOOKUP(A46,[1]Мелитополь!$A:$M,13,0)</f>
        <v>0</v>
      </c>
    </row>
    <row r="47" spans="1:13" s="11" customFormat="1">
      <c r="A47" s="40">
        <v>9988445</v>
      </c>
      <c r="B47" s="41" t="s">
        <v>64</v>
      </c>
      <c r="C47" s="36">
        <v>16</v>
      </c>
      <c r="D47" s="38">
        <v>160</v>
      </c>
      <c r="E47" s="38"/>
      <c r="F47" s="37">
        <f>D47/C47</f>
        <v>10</v>
      </c>
      <c r="G47" s="27">
        <v>0.18</v>
      </c>
      <c r="H47" s="37">
        <f>G47*D47</f>
        <v>28.799999999999997</v>
      </c>
      <c r="I47" s="37"/>
      <c r="J47" s="1">
        <f>Бердянск!D47+Бердянск!E47</f>
        <v>192</v>
      </c>
      <c r="K47" s="1">
        <f>Донецк!D47+Донецк!E47</f>
        <v>0</v>
      </c>
      <c r="L47" s="1">
        <f t="shared" si="0"/>
        <v>352</v>
      </c>
      <c r="M47" s="1" t="str">
        <f>VLOOKUP(A47,[1]Мелитополь!$A:$M,13,0)</f>
        <v>Весь объем</v>
      </c>
    </row>
    <row r="48" spans="1:13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  <c r="J48" s="1">
        <f>Бердянск!D48+Бердянск!E48</f>
        <v>0</v>
      </c>
      <c r="K48" s="1">
        <f>Донецк!D48+Донецк!E48</f>
        <v>0</v>
      </c>
      <c r="L48" s="1">
        <f t="shared" si="0"/>
        <v>0</v>
      </c>
      <c r="M48" s="1">
        <f>VLOOKUP(A48,[1]Мелитополь!$A:$M,13,0)</f>
        <v>0</v>
      </c>
    </row>
    <row r="49" spans="1:13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  <c r="J49" s="1">
        <f>Бердянск!D49+Бердянск!E49</f>
        <v>0</v>
      </c>
      <c r="K49" s="1">
        <f>Донецк!D49+Донецк!E49</f>
        <v>0</v>
      </c>
      <c r="L49" s="1">
        <f t="shared" si="0"/>
        <v>0</v>
      </c>
      <c r="M49" s="1">
        <f>VLOOKUP(A49,[1]Мелитополь!$A:$M,13,0)</f>
        <v>0</v>
      </c>
    </row>
    <row r="50" spans="1:13" s="11" customFormat="1">
      <c r="A50" s="40">
        <v>9988421</v>
      </c>
      <c r="B50" s="41" t="s">
        <v>67</v>
      </c>
      <c r="C50" s="36">
        <v>16</v>
      </c>
      <c r="D50" s="38">
        <v>80</v>
      </c>
      <c r="E50" s="38"/>
      <c r="F50" s="37">
        <f>D50/C50</f>
        <v>5</v>
      </c>
      <c r="G50" s="27">
        <v>0.14000000000000001</v>
      </c>
      <c r="H50" s="30">
        <f>G50*D50</f>
        <v>11.200000000000001</v>
      </c>
      <c r="I50" s="37"/>
      <c r="J50" s="1">
        <f>Бердянск!D50+Бердянск!E50</f>
        <v>192</v>
      </c>
      <c r="K50" s="1">
        <f>Донецк!D50+Донецк!E50</f>
        <v>0</v>
      </c>
      <c r="L50" s="1">
        <f t="shared" si="0"/>
        <v>272</v>
      </c>
      <c r="M50" s="1" t="str">
        <f>VLOOKUP(A50,[1]Мелитополь!$A:$M,13,0)</f>
        <v>Весь объем</v>
      </c>
    </row>
    <row r="51" spans="1:13">
      <c r="B51" s="24" t="s">
        <v>13</v>
      </c>
      <c r="H51" s="25">
        <f>SUM(H3:H49)</f>
        <v>4211.9600000000009</v>
      </c>
    </row>
    <row r="54" spans="1:13">
      <c r="A54" s="1">
        <f>H51+Бердянск!H51+Донецк!H51</f>
        <v>9452.7200000000012</v>
      </c>
    </row>
  </sheetData>
  <sheetProtection selectLockedCells="1" selectUnlockedCells="1"/>
  <autoFilter ref="A1:I51" xr:uid="{BE268055-863A-44C1-AB77-C8EA703E03C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18.71093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>
        <v>280</v>
      </c>
      <c r="F5" s="4">
        <f>E5/20</f>
        <v>14</v>
      </c>
      <c r="G5" s="4">
        <v>2.5</v>
      </c>
      <c r="H5" s="4">
        <f>E5</f>
        <v>280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/>
      <c r="E7" s="8"/>
      <c r="F7" s="4">
        <f>D7/C7</f>
        <v>0</v>
      </c>
      <c r="G7" s="9">
        <v>0.2</v>
      </c>
      <c r="H7" s="4">
        <f>G7*D7</f>
        <v>0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/>
      <c r="F8" s="23">
        <f>E8/20</f>
        <v>0</v>
      </c>
      <c r="G8" s="23">
        <v>2.5</v>
      </c>
      <c r="H8" s="23">
        <f>E8</f>
        <v>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>
        <v>108</v>
      </c>
      <c r="E10" s="29"/>
      <c r="F10" s="30">
        <f>D10/C10</f>
        <v>9</v>
      </c>
      <c r="G10" s="31">
        <v>0.2</v>
      </c>
      <c r="H10" s="30">
        <f>G10*D10</f>
        <v>21.6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>
        <v>280</v>
      </c>
      <c r="F11" s="30">
        <f>E11/20</f>
        <v>14</v>
      </c>
      <c r="G11" s="30">
        <v>2.5</v>
      </c>
      <c r="H11" s="30">
        <f>E11</f>
        <v>280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>
        <v>132</v>
      </c>
      <c r="E13" s="29"/>
      <c r="F13" s="30">
        <f>D13/C13</f>
        <v>11</v>
      </c>
      <c r="G13" s="31">
        <v>0.2</v>
      </c>
      <c r="H13" s="30">
        <f>G13*D13</f>
        <v>26.400000000000002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>
        <v>380</v>
      </c>
      <c r="F14" s="30">
        <f>E14/20</f>
        <v>19</v>
      </c>
      <c r="G14" s="30">
        <v>2.5</v>
      </c>
      <c r="H14" s="30">
        <f>E14</f>
        <v>380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/>
      <c r="E18" s="29"/>
      <c r="F18" s="30">
        <f>D18/C18</f>
        <v>0</v>
      </c>
      <c r="G18" s="31">
        <v>0.2</v>
      </c>
      <c r="H18" s="30">
        <f>G18*D18</f>
        <v>0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>
        <v>42</v>
      </c>
      <c r="F19" s="30">
        <f>E19/7</f>
        <v>6</v>
      </c>
      <c r="G19" s="31">
        <v>3.5</v>
      </c>
      <c r="H19" s="30">
        <f>E19</f>
        <v>42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>
        <v>441</v>
      </c>
      <c r="F20" s="30">
        <f>E20/7</f>
        <v>63</v>
      </c>
      <c r="G20" s="31">
        <v>3.5</v>
      </c>
      <c r="H20" s="30">
        <f>E20</f>
        <v>441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>
        <v>234</v>
      </c>
      <c r="E23" s="29"/>
      <c r="F23" s="30">
        <f>D23/C23</f>
        <v>13</v>
      </c>
      <c r="G23" s="27">
        <v>0.2</v>
      </c>
      <c r="H23" s="30">
        <f>G23*D23</f>
        <v>46.800000000000004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>
        <v>135</v>
      </c>
      <c r="F24" s="30">
        <f>E24/15</f>
        <v>9</v>
      </c>
      <c r="G24" s="27">
        <v>3.5</v>
      </c>
      <c r="H24" s="30">
        <f>E24</f>
        <v>135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>
        <v>162</v>
      </c>
      <c r="E25" s="29"/>
      <c r="F25" s="30">
        <f>D25/C25</f>
        <v>9</v>
      </c>
      <c r="G25" s="27">
        <v>0.2</v>
      </c>
      <c r="H25" s="30">
        <f>G25*D25</f>
        <v>32.4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>
        <v>375</v>
      </c>
      <c r="F26" s="30">
        <f>E26/15</f>
        <v>25</v>
      </c>
      <c r="G26" s="27">
        <v>3.5</v>
      </c>
      <c r="H26" s="30">
        <f>E26</f>
        <v>375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>
        <v>224</v>
      </c>
      <c r="E28" s="38"/>
      <c r="F28" s="37">
        <f t="shared" ref="F28:F36" si="0">D28/C28</f>
        <v>28</v>
      </c>
      <c r="G28" s="27">
        <v>0.19</v>
      </c>
      <c r="H28" s="30">
        <f t="shared" ref="H28:H40" si="1">G28*D28</f>
        <v>42.56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/>
      <c r="E29" s="38"/>
      <c r="F29" s="37">
        <f t="shared" si="0"/>
        <v>0</v>
      </c>
      <c r="G29" s="27">
        <v>0.1</v>
      </c>
      <c r="H29" s="30">
        <f t="shared" si="1"/>
        <v>0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>
        <v>546</v>
      </c>
      <c r="E30" s="38"/>
      <c r="F30" s="37">
        <f t="shared" si="0"/>
        <v>91</v>
      </c>
      <c r="G30" s="27">
        <v>0.1</v>
      </c>
      <c r="H30" s="30">
        <f t="shared" si="1"/>
        <v>54.6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 t="shared" si="0"/>
        <v>0</v>
      </c>
      <c r="G31" s="27">
        <v>0.1</v>
      </c>
      <c r="H31" s="30">
        <f t="shared" si="1"/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/>
      <c r="E32" s="38"/>
      <c r="F32" s="37">
        <f t="shared" si="0"/>
        <v>0</v>
      </c>
      <c r="G32" s="27">
        <v>0.1</v>
      </c>
      <c r="H32" s="30">
        <f t="shared" si="1"/>
        <v>0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 t="shared" si="0"/>
        <v>0</v>
      </c>
      <c r="G33" s="27">
        <v>0.14000000000000001</v>
      </c>
      <c r="H33" s="30">
        <f t="shared" si="1"/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/>
      <c r="E34" s="38"/>
      <c r="F34" s="37">
        <f t="shared" si="0"/>
        <v>0</v>
      </c>
      <c r="G34" s="27">
        <v>0.14000000000000001</v>
      </c>
      <c r="H34" s="30">
        <f t="shared" si="1"/>
        <v>0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>
        <v>360</v>
      </c>
      <c r="E35" s="38"/>
      <c r="F35" s="37">
        <f t="shared" si="0"/>
        <v>60</v>
      </c>
      <c r="G35" s="27">
        <v>0.18</v>
      </c>
      <c r="H35" s="30">
        <f t="shared" si="1"/>
        <v>64.8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/>
      <c r="E36" s="38"/>
      <c r="F36" s="37">
        <f t="shared" si="0"/>
        <v>0</v>
      </c>
      <c r="G36" s="27">
        <v>0.18</v>
      </c>
      <c r="H36" s="30">
        <f t="shared" si="1"/>
        <v>0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 t="shared" si="1"/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 t="shared" si="1"/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 t="shared" si="1"/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 t="shared" si="1"/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>G44*D44</f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>G45*D45</f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>G46*D46</f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>
        <v>192</v>
      </c>
      <c r="E47" s="38"/>
      <c r="F47" s="37">
        <f>D47/C47</f>
        <v>12</v>
      </c>
      <c r="G47" s="27">
        <v>0.18</v>
      </c>
      <c r="H47" s="37">
        <f>G47*D47</f>
        <v>34.56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>
        <v>192</v>
      </c>
      <c r="E50" s="38"/>
      <c r="F50" s="37">
        <f>D50/C50</f>
        <v>12</v>
      </c>
      <c r="G50" s="27">
        <v>0.14000000000000001</v>
      </c>
      <c r="H50" s="30">
        <f>G50*D50</f>
        <v>26.880000000000003</v>
      </c>
      <c r="I50" s="37"/>
    </row>
    <row r="51" spans="1:9">
      <c r="B51" s="24" t="s">
        <v>13</v>
      </c>
      <c r="H51" s="25">
        <f>SUM(H3:H49)</f>
        <v>2256.7199999999998</v>
      </c>
    </row>
  </sheetData>
  <autoFilter ref="A1:I51" xr:uid="{003410CD-465F-45D5-AF90-44A1F3B1A6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zoomScale="85" zoomScaleNormal="85" workbookViewId="0">
      <selection activeCell="E13" sqref="E1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18.71093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>
        <v>80</v>
      </c>
      <c r="F5" s="4">
        <f>E5/20</f>
        <v>4</v>
      </c>
      <c r="G5" s="4">
        <v>2.5</v>
      </c>
      <c r="H5" s="4">
        <f>E5</f>
        <v>80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>
        <v>132</v>
      </c>
      <c r="E7" s="8"/>
      <c r="F7" s="4">
        <f>D7/C7</f>
        <v>11</v>
      </c>
      <c r="G7" s="9">
        <v>0.2</v>
      </c>
      <c r="H7" s="4">
        <f>G7*D7</f>
        <v>26.400000000000002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>
        <v>140</v>
      </c>
      <c r="F8" s="23">
        <f>E8/20</f>
        <v>7</v>
      </c>
      <c r="G8" s="23">
        <v>2.5</v>
      </c>
      <c r="H8" s="23">
        <f>E8</f>
        <v>140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>
        <v>120</v>
      </c>
      <c r="E10" s="29"/>
      <c r="F10" s="30">
        <f>D10/C10</f>
        <v>10</v>
      </c>
      <c r="G10" s="31">
        <v>0.2</v>
      </c>
      <c r="H10" s="30">
        <f>G10*D10</f>
        <v>24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/>
      <c r="F11" s="30">
        <f>E11/20</f>
        <v>0</v>
      </c>
      <c r="G11" s="30">
        <v>2.5</v>
      </c>
      <c r="H11" s="30">
        <f>E11</f>
        <v>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/>
      <c r="E13" s="29"/>
      <c r="F13" s="30">
        <f>D13/C13</f>
        <v>0</v>
      </c>
      <c r="G13" s="31">
        <v>0.2</v>
      </c>
      <c r="H13" s="30">
        <f>G13*D13</f>
        <v>0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/>
      <c r="F14" s="30">
        <f>E14/20</f>
        <v>0</v>
      </c>
      <c r="G14" s="30">
        <v>2.5</v>
      </c>
      <c r="H14" s="30">
        <f>E14</f>
        <v>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/>
      <c r="E18" s="29"/>
      <c r="F18" s="30">
        <f>D18/C18</f>
        <v>0</v>
      </c>
      <c r="G18" s="31">
        <v>0.2</v>
      </c>
      <c r="H18" s="30">
        <f>G18*D18</f>
        <v>0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/>
      <c r="F19" s="30">
        <f>E19/7</f>
        <v>0</v>
      </c>
      <c r="G19" s="31">
        <v>3.5</v>
      </c>
      <c r="H19" s="30">
        <f>E19</f>
        <v>0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>
        <v>7</v>
      </c>
      <c r="F20" s="30">
        <f>E20/7</f>
        <v>1</v>
      </c>
      <c r="G20" s="31">
        <v>3.5</v>
      </c>
      <c r="H20" s="30">
        <f>E20</f>
        <v>7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/>
      <c r="E23" s="29"/>
      <c r="F23" s="30">
        <f>D23/C23</f>
        <v>0</v>
      </c>
      <c r="G23" s="27">
        <v>0.2</v>
      </c>
      <c r="H23" s="30">
        <f>G23*D23</f>
        <v>0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>
        <v>195</v>
      </c>
      <c r="F24" s="30">
        <f>E24/15</f>
        <v>13</v>
      </c>
      <c r="G24" s="27">
        <v>3.5</v>
      </c>
      <c r="H24" s="30">
        <f>E24</f>
        <v>195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/>
      <c r="E25" s="29"/>
      <c r="F25" s="30">
        <f>D25/C25</f>
        <v>0</v>
      </c>
      <c r="G25" s="27">
        <v>0.2</v>
      </c>
      <c r="H25" s="30">
        <f>G25*D25</f>
        <v>0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>
        <v>2505</v>
      </c>
      <c r="F26" s="30">
        <f>E26/15</f>
        <v>167</v>
      </c>
      <c r="G26" s="27">
        <v>3.5</v>
      </c>
      <c r="H26" s="30">
        <f>E26</f>
        <v>2505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/>
      <c r="E28" s="38"/>
      <c r="F28" s="37">
        <f t="shared" ref="F28:F36" si="0">D28/C28</f>
        <v>0</v>
      </c>
      <c r="G28" s="27">
        <v>0.19</v>
      </c>
      <c r="H28" s="30">
        <f t="shared" ref="H28:H40" si="1">G28*D28</f>
        <v>0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/>
      <c r="E29" s="38"/>
      <c r="F29" s="37">
        <f t="shared" si="0"/>
        <v>0</v>
      </c>
      <c r="G29" s="27">
        <v>0.1</v>
      </c>
      <c r="H29" s="30">
        <f t="shared" si="1"/>
        <v>0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/>
      <c r="E30" s="38"/>
      <c r="F30" s="37">
        <f t="shared" si="0"/>
        <v>0</v>
      </c>
      <c r="G30" s="27">
        <v>0.1</v>
      </c>
      <c r="H30" s="30">
        <f t="shared" si="1"/>
        <v>0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 t="shared" si="0"/>
        <v>0</v>
      </c>
      <c r="G31" s="27">
        <v>0.1</v>
      </c>
      <c r="H31" s="30">
        <f t="shared" si="1"/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/>
      <c r="E32" s="38"/>
      <c r="F32" s="37">
        <f t="shared" si="0"/>
        <v>0</v>
      </c>
      <c r="G32" s="27">
        <v>0.1</v>
      </c>
      <c r="H32" s="30">
        <f t="shared" si="1"/>
        <v>0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 t="shared" si="0"/>
        <v>0</v>
      </c>
      <c r="G33" s="27">
        <v>0.14000000000000001</v>
      </c>
      <c r="H33" s="30">
        <f t="shared" si="1"/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>
        <v>32</v>
      </c>
      <c r="E34" s="38"/>
      <c r="F34" s="37">
        <f t="shared" si="0"/>
        <v>2</v>
      </c>
      <c r="G34" s="27">
        <v>0.14000000000000001</v>
      </c>
      <c r="H34" s="30">
        <f t="shared" si="1"/>
        <v>4.4800000000000004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>
        <v>12</v>
      </c>
      <c r="E35" s="38"/>
      <c r="F35" s="37">
        <f t="shared" si="0"/>
        <v>2</v>
      </c>
      <c r="G35" s="27">
        <v>0.18</v>
      </c>
      <c r="H35" s="30">
        <f t="shared" si="1"/>
        <v>2.16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/>
      <c r="E36" s="38"/>
      <c r="F36" s="37">
        <f t="shared" si="0"/>
        <v>0</v>
      </c>
      <c r="G36" s="27">
        <v>0.18</v>
      </c>
      <c r="H36" s="30">
        <f t="shared" si="1"/>
        <v>0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 t="shared" si="1"/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 t="shared" si="1"/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 t="shared" si="1"/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 t="shared" si="1"/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>G44*D44</f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>G45*D45</f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>G46*D46</f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/>
      <c r="E47" s="38"/>
      <c r="F47" s="37">
        <f>D47/C47</f>
        <v>0</v>
      </c>
      <c r="G47" s="27">
        <v>0.18</v>
      </c>
      <c r="H47" s="37">
        <f>G47*D47</f>
        <v>0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/>
      <c r="E50" s="38"/>
      <c r="F50" s="37">
        <f>D50/C50</f>
        <v>0</v>
      </c>
      <c r="G50" s="27">
        <v>0.14000000000000001</v>
      </c>
      <c r="H50" s="30">
        <f>G50*D50</f>
        <v>0</v>
      </c>
      <c r="I50" s="37"/>
    </row>
    <row r="51" spans="1:9">
      <c r="B51" s="24" t="s">
        <v>13</v>
      </c>
      <c r="H51" s="25">
        <f>SUM(H3:H49)</f>
        <v>2984.04</v>
      </c>
    </row>
  </sheetData>
  <autoFilter ref="A1:I51" xr:uid="{7166A268-1119-47AF-BAF4-20169FD88D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2024-04-12T13:23:22Z</dcterms:modified>
</cp:coreProperties>
</file>