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22,03,24 Ост СЫР филиалы\"/>
    </mc:Choice>
  </mc:AlternateContent>
  <xr:revisionPtr revIDLastSave="0" documentId="13_ncr:1_{A0C5A878-B3A4-47A2-B93E-6056D3DC457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9" i="1" l="1"/>
  <c r="AA7" i="1"/>
  <c r="AA9" i="1"/>
  <c r="AA10" i="1"/>
  <c r="AA12" i="1"/>
  <c r="AA13" i="1"/>
  <c r="AA14" i="1"/>
  <c r="AA16" i="1"/>
  <c r="AA17" i="1"/>
  <c r="AA20" i="1"/>
  <c r="AA21" i="1"/>
  <c r="AA22" i="1"/>
  <c r="AA23" i="1"/>
  <c r="AA24" i="1"/>
  <c r="AA25" i="1"/>
  <c r="AA26" i="1"/>
  <c r="AA27" i="1"/>
  <c r="AA28" i="1"/>
  <c r="AA6" i="1"/>
  <c r="U29" i="1"/>
  <c r="R8" i="1"/>
  <c r="AA8" i="1" s="1"/>
  <c r="R11" i="1"/>
  <c r="AA11" i="1" s="1"/>
  <c r="AA15" i="1"/>
  <c r="R18" i="1"/>
  <c r="AA18" i="1" s="1"/>
  <c r="R19" i="1"/>
  <c r="AA19" i="1" s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7" i="1"/>
  <c r="N8" i="1"/>
  <c r="N9" i="1"/>
  <c r="N6" i="1"/>
  <c r="R5" i="1" l="1"/>
  <c r="P28" i="1"/>
  <c r="V28" i="1" s="1"/>
  <c r="K28" i="1"/>
  <c r="P27" i="1"/>
  <c r="U27" i="1" s="1"/>
  <c r="K27" i="1"/>
  <c r="P26" i="1"/>
  <c r="V26" i="1" s="1"/>
  <c r="K26" i="1"/>
  <c r="P25" i="1"/>
  <c r="U25" i="1" s="1"/>
  <c r="K25" i="1"/>
  <c r="P24" i="1"/>
  <c r="U24" i="1" s="1"/>
  <c r="K24" i="1"/>
  <c r="P23" i="1"/>
  <c r="U23" i="1" s="1"/>
  <c r="K23" i="1"/>
  <c r="P22" i="1"/>
  <c r="V22" i="1" s="1"/>
  <c r="K22" i="1"/>
  <c r="P21" i="1"/>
  <c r="U21" i="1" s="1"/>
  <c r="K21" i="1"/>
  <c r="P20" i="1"/>
  <c r="V20" i="1" s="1"/>
  <c r="K20" i="1"/>
  <c r="P19" i="1"/>
  <c r="V19" i="1" s="1"/>
  <c r="K19" i="1"/>
  <c r="P18" i="1"/>
  <c r="U18" i="1" s="1"/>
  <c r="K18" i="1"/>
  <c r="P17" i="1"/>
  <c r="V17" i="1" s="1"/>
  <c r="K17" i="1"/>
  <c r="P16" i="1"/>
  <c r="V16" i="1" s="1"/>
  <c r="K16" i="1"/>
  <c r="P15" i="1"/>
  <c r="U15" i="1" s="1"/>
  <c r="K15" i="1"/>
  <c r="P14" i="1"/>
  <c r="Q14" i="1" s="1"/>
  <c r="K14" i="1"/>
  <c r="P13" i="1"/>
  <c r="K13" i="1"/>
  <c r="P12" i="1"/>
  <c r="K12" i="1"/>
  <c r="P11" i="1"/>
  <c r="U11" i="1" s="1"/>
  <c r="K11" i="1"/>
  <c r="P10" i="1"/>
  <c r="K10" i="1"/>
  <c r="P9" i="1"/>
  <c r="Q9" i="1" s="1"/>
  <c r="K9" i="1"/>
  <c r="P8" i="1"/>
  <c r="U8" i="1" s="1"/>
  <c r="K8" i="1"/>
  <c r="P7" i="1"/>
  <c r="V7" i="1" s="1"/>
  <c r="K7" i="1"/>
  <c r="P6" i="1"/>
  <c r="U6" i="1" s="1"/>
  <c r="K6" i="1"/>
  <c r="Y5" i="1"/>
  <c r="X5" i="1"/>
  <c r="W5" i="1"/>
  <c r="S5" i="1"/>
  <c r="O5" i="1"/>
  <c r="M5" i="1"/>
  <c r="L5" i="1"/>
  <c r="J5" i="1"/>
  <c r="F5" i="1"/>
  <c r="E5" i="1"/>
  <c r="V15" i="1" l="1"/>
  <c r="U19" i="1"/>
  <c r="V23" i="1"/>
  <c r="Q23" i="1"/>
  <c r="V25" i="1"/>
  <c r="Q10" i="1"/>
  <c r="U10" i="1"/>
  <c r="Q12" i="1"/>
  <c r="U12" i="1"/>
  <c r="V13" i="1"/>
  <c r="U13" i="1"/>
  <c r="U14" i="1"/>
  <c r="U22" i="1"/>
  <c r="U26" i="1"/>
  <c r="U9" i="1"/>
  <c r="V6" i="1"/>
  <c r="Q21" i="1"/>
  <c r="U16" i="1"/>
  <c r="U20" i="1"/>
  <c r="U28" i="1"/>
  <c r="U17" i="1"/>
  <c r="U7" i="1"/>
  <c r="Q16" i="1"/>
  <c r="V9" i="1"/>
  <c r="Q13" i="1"/>
  <c r="Q27" i="1"/>
  <c r="Q24" i="1"/>
  <c r="V14" i="1"/>
  <c r="V11" i="1"/>
  <c r="V12" i="1"/>
  <c r="V18" i="1"/>
  <c r="V24" i="1"/>
  <c r="V27" i="1"/>
  <c r="V21" i="1"/>
  <c r="Q28" i="1"/>
  <c r="Q6" i="1"/>
  <c r="V8" i="1"/>
  <c r="K5" i="1"/>
  <c r="N5" i="1"/>
  <c r="Q20" i="1"/>
  <c r="V10" i="1"/>
  <c r="P5" i="1"/>
  <c r="Q17" i="1"/>
  <c r="Q22" i="1"/>
  <c r="AA5" i="1" l="1"/>
  <c r="Q5" i="1"/>
</calcChain>
</file>

<file path=xl/sharedStrings.xml><?xml version="1.0" encoding="utf-8"?>
<sst xmlns="http://schemas.openxmlformats.org/spreadsheetml/2006/main" count="87" uniqueCount="58">
  <si>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</si>
  <si>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</si>
  <si>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</si>
  <si>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</si>
  <si>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</si>
  <si>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</si>
  <si>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</si>
  <si>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</si>
  <si>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</si>
  <si>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</si>
  <si>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</si>
  <si>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</si>
  <si>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</si>
  <si>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</si>
  <si>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</si>
  <si>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</si>
  <si>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</si>
  <si>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</si>
  <si>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</si>
  <si>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</si>
  <si>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</si>
  <si>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</si>
  <si>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</si>
  <si>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хотели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</si>
  <si>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</si>
  <si>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</si>
  <si>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</si>
  <si>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</si>
  <si>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</si>
  <si>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</si>
  <si>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</si>
  <si>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</si>
  <si>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Боккончини копченый 40% 100 гр.  ОСТАНКИНО</t>
  </si>
  <si>
    <t>Сыр Папа Может Гауда  45% 200гр     Останкино</t>
  </si>
  <si>
    <t>нет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</si>
  <si>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</si>
  <si>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</si>
  <si>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</si>
  <si>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</si>
  <si>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</si>
  <si>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</si>
  <si>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</si>
  <si>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</si>
  <si>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</si>
  <si>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</si>
  <si>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</si>
  <si>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</si>
  <si>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</si>
  <si>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</si>
  <si>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</si>
  <si>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</si>
  <si>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</si>
  <si>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</si>
  <si>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</si>
  <si>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Сыр Сливочный со вкусом топленого молока 50% тм Папа Может, брус (2 шт)</t>
  </si>
  <si>
    <t>заказ</t>
  </si>
  <si>
    <t>31,03,</t>
  </si>
  <si>
    <t>нет / 63 кг -просрок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</si>
</sst>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204"/>
    </font>
    <font>
      <b/>
      <sz val="11"/>
      <name val="Cambria"/>
      <family val="1"/>
      <charset val="204"/>
    </font>
    <font>
      <b/>
      <sz val="11"/>
      <color rgb="FFFF0000"/>
      <name val="Cambria"/>
      <family val="1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2" fontId="0" fillId="0" borderId="0" xfId="0" applyNumberFormat="1"/>
    <xf numFmtId="0" fontId="3" fillId="0" borderId="0" xfId="0" applyFont="1"/>
    <xf numFmtId="164" fontId="2" fillId="0" borderId="0" xfId="1" applyNumberFormat="1"/>
    <xf numFmtId="2" fontId="2" fillId="0" borderId="0" xfId="1" applyNumberFormat="1"/>
    <xf numFmtId="164" fontId="4" fillId="0" borderId="0" xfId="1" applyNumberFormat="1" applyFont="1"/>
    <xf numFmtId="164" fontId="5" fillId="2" borderId="0" xfId="1" applyNumberFormat="1" applyFont="1" applyFill="1"/>
    <xf numFmtId="2" fontId="5" fillId="2" borderId="0" xfId="1" applyNumberFormat="1" applyFont="1" applyFill="1"/>
    <xf numFmtId="164" fontId="6" fillId="2" borderId="0" xfId="1" applyNumberFormat="1" applyFont="1" applyFill="1"/>
    <xf numFmtId="164" fontId="2" fillId="3" borderId="0" xfId="1" applyNumberFormat="1" applyFill="1"/>
    <xf numFmtId="164" fontId="4" fillId="3" borderId="0" xfId="1" applyNumberFormat="1" applyFont="1" applyFill="1"/>
    <xf numFmtId="164" fontId="2" fillId="0" borderId="1" xfId="1" applyNumberFormat="1" applyBorder="1"/>
    <xf numFmtId="164" fontId="2" fillId="4" borderId="0" xfId="1" applyNumberFormat="1" applyFill="1"/>
    <xf numFmtId="2" fontId="2" fillId="4" borderId="0" xfId="1" applyNumberFormat="1" applyFill="1"/>
    <xf numFmtId="164" fontId="4" fillId="4" borderId="0" xfId="1" applyNumberFormat="1" applyFont="1" applyFill="1"/>
    <xf numFmtId="164" fontId="2" fillId="4" borderId="1" xfId="1" applyNumberFormat="1" applyFill="1" applyBorder="1"/>
    <xf numFmtId="165" fontId="2" fillId="0" borderId="1" xfId="1" applyNumberFormat="1" applyBorder="1"/>
    <xf numFmtId="165" fontId="2" fillId="4" borderId="1" xfId="1" applyNumberFormat="1" applyFill="1" applyBorder="1"/>
    <xf numFmtId="164" fontId="1" fillId="0" borderId="0" xfId="1" applyNumberFormat="1" applyFont="1"/>
    <xf numFmtId="164" fontId="7" fillId="4" borderId="0" xfId="1" applyNumberFormat="1" applyFont="1" applyFill="1"/>
    <xf numFmtId="164" fontId="7" fillId="0" borderId="0" xfId="1" applyNumberFormat="1" applyFont="1"/>
    <xf numFmtId="165" fontId="2" fillId="5" borderId="0" xfId="1" applyNumberFormat="1" applyFill="1"/>
    <xf numFmtId="164" fontId="2" fillId="5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2,03,24%20&#1054;&#1089;&#1090;%20&#1057;&#1067;&#1056;%20&#1092;&#1080;&#1083;&#1080;&#1072;&#1083;&#1099;/&#1047;&#1072;&#1082;&#1072;&#1079;%2013,03,24%20(&#1086;&#1090;&#1082;&#1086;&#1088;&#1088;&#1077;&#1082;&#1090;&#1080;&#1088;&#1086;&#1074;&#1072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  <sheetName val="Бердянск"/>
      <sheetName val="Донецк"/>
    </sheetNames>
    <sheetDataSet>
      <sheetData sheetId="0">
        <row r="1">
          <cell r="B1" t="str">
            <v>Наименование Контрагента</v>
          </cell>
          <cell r="D1" t="str">
            <v>Мелитополь</v>
          </cell>
        </row>
        <row r="2">
          <cell r="A2" t="str">
            <v>Артикул</v>
          </cell>
          <cell r="B2" t="str">
            <v>Наименование</v>
          </cell>
          <cell r="C2" t="str">
            <v>Кол-во в коробе</v>
          </cell>
          <cell r="D2" t="str">
            <v>Заказ в штуках</v>
          </cell>
        </row>
        <row r="3">
          <cell r="A3">
            <v>6159826</v>
          </cell>
          <cell r="B3" t="str">
            <v>Сыр Российский сливочный 50% тм Папа Может, нарезанные ломтики 125 г (МИНИ)</v>
          </cell>
          <cell r="C3">
            <v>9</v>
          </cell>
        </row>
        <row r="4">
          <cell r="A4">
            <v>3350098</v>
          </cell>
          <cell r="B4" t="str">
            <v>Сыр Российский ж.50% 200г фасовка ТМ Папа может (вл 12)</v>
          </cell>
          <cell r="C4">
            <v>12</v>
          </cell>
        </row>
        <row r="5">
          <cell r="A5">
            <v>2700004</v>
          </cell>
          <cell r="B5" t="str">
            <v>Сыр Российский ж.50% вес ТМ Папа может (вл 4)</v>
          </cell>
          <cell r="C5">
            <v>8</v>
          </cell>
          <cell r="D5">
            <v>1500</v>
          </cell>
        </row>
        <row r="6">
          <cell r="A6">
            <v>6159796</v>
          </cell>
          <cell r="B6" t="str">
            <v>Сыр Голландский 45% тм Папа Может, нарезанные ломтики 125 г (МИНИ)</v>
          </cell>
          <cell r="C6">
            <v>9</v>
          </cell>
        </row>
        <row r="7">
          <cell r="A7">
            <v>3350104</v>
          </cell>
          <cell r="B7" t="str">
            <v>Сыр Голландский ж.45% 200г фасовка ТМ Папа может (вл 12)</v>
          </cell>
          <cell r="C7">
            <v>12</v>
          </cell>
        </row>
        <row r="8">
          <cell r="A8">
            <v>2700002</v>
          </cell>
          <cell r="B8" t="str">
            <v>Сыр Голландский ж.45% вес ТМ Папа может (вл 4)</v>
          </cell>
          <cell r="C8">
            <v>8</v>
          </cell>
          <cell r="D8">
            <v>800</v>
          </cell>
        </row>
        <row r="9">
          <cell r="A9">
            <v>5521103</v>
          </cell>
          <cell r="B9" t="str">
            <v>Сыр Гауда 45% тм Папа Может, нарезанные ломтики 125г (МИНИ)</v>
          </cell>
          <cell r="C9">
            <v>9</v>
          </cell>
        </row>
        <row r="10">
          <cell r="A10">
            <v>3350111</v>
          </cell>
          <cell r="B10" t="str">
            <v>Сыр Гауда ж.45% 200г фасовка ТМ Папа может (вл 12)</v>
          </cell>
          <cell r="C10">
            <v>12</v>
          </cell>
        </row>
        <row r="11">
          <cell r="A11">
            <v>2700005</v>
          </cell>
          <cell r="B11" t="str">
            <v>Сыр Гауда ж.45% вес ТМ Папа может (вл 4)</v>
          </cell>
          <cell r="C11">
            <v>8</v>
          </cell>
          <cell r="D11">
            <v>1800</v>
          </cell>
        </row>
        <row r="12">
          <cell r="A12">
            <v>6159833</v>
          </cell>
          <cell r="B12" t="str">
            <v xml:space="preserve">Сыр Тильзитер 50% тм Папа Может, нарезанные ломтики 125 г (МИНИ) </v>
          </cell>
          <cell r="C12">
            <v>9</v>
          </cell>
        </row>
        <row r="13">
          <cell r="A13">
            <v>3350128</v>
          </cell>
          <cell r="B13" t="str">
            <v>Сыр Тильзитер ж.45% 200г фасовка ТМ Папа может (вл 12)</v>
          </cell>
          <cell r="C13">
            <v>12</v>
          </cell>
          <cell r="D13">
            <v>420</v>
          </cell>
        </row>
        <row r="14">
          <cell r="A14">
            <v>2700001</v>
          </cell>
          <cell r="B14" t="str">
            <v>Сыр Тильзитер ж.45% вес ТМ Папа может (вл 4)</v>
          </cell>
          <cell r="C14">
            <v>8</v>
          </cell>
          <cell r="D14">
            <v>400</v>
          </cell>
        </row>
        <row r="15">
          <cell r="A15">
            <v>6159819</v>
          </cell>
          <cell r="B15" t="str">
            <v>Сыр Папин завтрак 45% тм Папа Может, нарезанные ломтики 125 г (МИНИ)</v>
          </cell>
          <cell r="C15">
            <v>9</v>
          </cell>
        </row>
        <row r="16">
          <cell r="A16">
            <v>99876543</v>
          </cell>
          <cell r="B16" t="str">
            <v>Сыр Папин завтрак ж.50% 200г фасовка ТМ Папа может (вл 12)</v>
          </cell>
          <cell r="C16">
            <v>12</v>
          </cell>
        </row>
        <row r="17">
          <cell r="A17">
            <v>6159802</v>
          </cell>
          <cell r="B17" t="str">
            <v>Сыр Министерский 50% тм Папа Может, нарезанные ломтики 125 г (МИНИ)</v>
          </cell>
          <cell r="C17">
            <v>9</v>
          </cell>
        </row>
        <row r="18">
          <cell r="A18">
            <v>99876550</v>
          </cell>
          <cell r="B18" t="str">
            <v>Сыр Министерский ж.45% 200г фасовка ТМ Папа может (вл 12)</v>
          </cell>
          <cell r="C18">
            <v>12</v>
          </cell>
          <cell r="D18">
            <v>108</v>
          </cell>
        </row>
        <row r="19">
          <cell r="A19">
            <v>6159949</v>
          </cell>
          <cell r="B19" t="str">
            <v>Сыр Эдам 45% тм Папа Может, брус (2 шт)</v>
          </cell>
          <cell r="C19">
            <v>2</v>
          </cell>
          <cell r="D19">
            <v>210</v>
          </cell>
        </row>
        <row r="20">
          <cell r="A20">
            <v>6159901</v>
          </cell>
          <cell r="B20" t="str">
            <v>Сыр Сливочный со вкусом топленого молока 50% тм Папа Может, брус (2 шт)</v>
          </cell>
          <cell r="C20">
            <v>2</v>
          </cell>
        </row>
        <row r="21">
          <cell r="A21">
            <v>99876321</v>
          </cell>
          <cell r="B21" t="str">
            <v>Масло сливочное ж.72,5% 180г фольга ТМ Папа может (вл 12)</v>
          </cell>
          <cell r="C21">
            <v>12</v>
          </cell>
        </row>
        <row r="22">
          <cell r="A22">
            <v>99876352</v>
          </cell>
          <cell r="B22" t="str">
            <v>Масло сливочное ж.82,5% 180г фольга ТМ Папа может (вл 12)</v>
          </cell>
          <cell r="C22">
            <v>12</v>
          </cell>
        </row>
        <row r="23">
          <cell r="A23">
            <v>783798</v>
          </cell>
          <cell r="B23" t="str">
            <v>Сыч/Прод Коровино Российский 50% 200г  СЗМЖ</v>
          </cell>
          <cell r="C23">
            <v>18</v>
          </cell>
          <cell r="D23">
            <v>1278</v>
          </cell>
        </row>
        <row r="24">
          <cell r="A24">
            <v>783811</v>
          </cell>
          <cell r="B24" t="str">
            <v>Сыч/Прод Коровино Российский Оригин  50% вес  (3,5 кг брус) СЗМЖ</v>
          </cell>
          <cell r="C24">
            <v>4</v>
          </cell>
          <cell r="D24">
            <v>300</v>
          </cell>
        </row>
        <row r="25">
          <cell r="A25">
            <v>783804</v>
          </cell>
          <cell r="B25" t="str">
            <v>Сыч/Прод Коровино Тильзитер 50% 200г  СЗМЖ</v>
          </cell>
          <cell r="C25">
            <v>18</v>
          </cell>
          <cell r="D25">
            <v>0</v>
          </cell>
        </row>
        <row r="26">
          <cell r="A26">
            <v>783828</v>
          </cell>
          <cell r="B26" t="str">
            <v>Сыч/Прод Коровино Тильзитер Оригин  50% вес  (3,5 кг брус) СЗМЖ</v>
          </cell>
          <cell r="C26">
            <v>4</v>
          </cell>
          <cell r="D26">
            <v>210</v>
          </cell>
        </row>
        <row r="27">
          <cell r="A27">
            <v>8784474</v>
          </cell>
          <cell r="B27" t="str">
            <v xml:space="preserve">Сыч/Прод Коровино Российский Оригин 50% вес (7,5 кг круг) СЗМЖ </v>
          </cell>
          <cell r="C27">
            <v>2</v>
          </cell>
        </row>
        <row r="28">
          <cell r="A28">
            <v>9877076</v>
          </cell>
          <cell r="B28" t="str">
            <v>Сыр плавленый Сливочный  ж.55% 190г ТМ Папа может (8 вл)</v>
          </cell>
          <cell r="C28">
            <v>8</v>
          </cell>
          <cell r="D28">
            <v>0</v>
          </cell>
        </row>
        <row r="29">
          <cell r="A29">
            <v>8444194</v>
          </cell>
          <cell r="B29" t="str">
            <v>Сыр Чечил копченый 43% 100г/6шт ТМ Папа Может</v>
          </cell>
          <cell r="C29">
            <v>6</v>
          </cell>
          <cell r="D29">
            <v>114</v>
          </cell>
        </row>
        <row r="30">
          <cell r="A30">
            <v>8444187</v>
          </cell>
          <cell r="B30" t="str">
            <v>Сыр Чечил свежий 45% 100г/6шт ТМ Папа Может</v>
          </cell>
          <cell r="C30">
            <v>6</v>
          </cell>
          <cell r="D30">
            <v>0</v>
          </cell>
        </row>
        <row r="31">
          <cell r="A31">
            <v>8444163</v>
          </cell>
          <cell r="B31" t="str">
            <v>Сыр Боккончини копченый 40% 100г/8шт ТМ Папа Может</v>
          </cell>
          <cell r="C31">
            <v>8</v>
          </cell>
        </row>
        <row r="32">
          <cell r="A32">
            <v>8444170</v>
          </cell>
          <cell r="B32" t="str">
            <v>Сыр Скаморца свежий 100г/8шт ТМ Папа Может</v>
          </cell>
          <cell r="C32">
            <v>8</v>
          </cell>
          <cell r="D32">
            <v>288</v>
          </cell>
        </row>
        <row r="33">
          <cell r="A33">
            <v>9988377</v>
          </cell>
          <cell r="B33" t="str">
            <v>Творожный Сыр 60% Сливочный  СТМ "ПапаМожет"- 140гр</v>
          </cell>
          <cell r="C33">
            <v>16</v>
          </cell>
        </row>
        <row r="34">
          <cell r="A34">
            <v>9988391</v>
          </cell>
          <cell r="B34" t="str">
            <v>Творожный Сыр 60 % С зеленью СТМ "ПапаМожет-" 140гр</v>
          </cell>
          <cell r="C34">
            <v>16</v>
          </cell>
          <cell r="D34">
            <v>368</v>
          </cell>
        </row>
        <row r="35">
          <cell r="A35">
            <v>5034819</v>
          </cell>
          <cell r="B35" t="str">
            <v>Сыр "Пармезан" (срок созревания 3 мес) м.д.ж. в с.в. 40% фас в газ.среда 180 г ОСТАНКИНО</v>
          </cell>
          <cell r="C35">
            <v>6</v>
          </cell>
        </row>
        <row r="36">
          <cell r="A36">
            <v>5034864</v>
          </cell>
          <cell r="B36" t="str">
            <v>Сыр "Пармезан" (6 мес) м.д.ж. в с.в. 40% колотый, пакет полим, газ среда, 100 г ОСТАНКИНО</v>
          </cell>
          <cell r="C36">
            <v>6</v>
          </cell>
          <cell r="D36">
            <v>114</v>
          </cell>
        </row>
        <row r="37">
          <cell r="A37">
            <v>5037308</v>
          </cell>
          <cell r="B37" t="str">
            <v>Сыр "Пармезан" (срок созревания 3 месяцев) м.д.ж. в с.в. 40%  брус ОСТАНКИНО</v>
          </cell>
          <cell r="C37">
            <v>3</v>
          </cell>
        </row>
        <row r="38">
          <cell r="A38">
            <v>2981244</v>
          </cell>
          <cell r="B38" t="str">
            <v>Сыр «Алтайский Gold» («Алтайский Золотой») с м.д.ж. в сухом веществе 50%, ТМ "Останкино" цилиндр 1,5 кг</v>
          </cell>
          <cell r="C38">
            <v>6</v>
          </cell>
        </row>
        <row r="39">
          <cell r="A39">
            <v>3402729</v>
          </cell>
          <cell r="B39" t="str">
            <v>Сыр порционированный Пармезан тертый с м.д.ж. в сухом веществе 40%, ТМ Останкино 90 г (12 шт)</v>
          </cell>
          <cell r="C39">
            <v>12</v>
          </cell>
        </row>
        <row r="40">
          <cell r="A40">
            <v>3402712</v>
          </cell>
          <cell r="B40" t="str">
            <v>Сыр порционированный Три сыра тертый с м.д.ж. в сухом веществе 45%, ТМ Папа может 200 г (12 шт)</v>
          </cell>
          <cell r="C40">
            <v>12</v>
          </cell>
        </row>
        <row r="41">
          <cell r="A41">
            <v>8785198</v>
          </cell>
          <cell r="B41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C41">
            <v>5</v>
          </cell>
        </row>
        <row r="42">
          <cell r="A42">
            <v>8785211</v>
          </cell>
          <cell r="B42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C42">
            <v>5</v>
          </cell>
        </row>
        <row r="43">
          <cell r="A43">
            <v>8785228</v>
          </cell>
          <cell r="B43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C43">
            <v>5</v>
          </cell>
        </row>
        <row r="44">
          <cell r="A44">
            <v>9988452</v>
          </cell>
          <cell r="B44" t="str">
            <v>Плавленый Сыр колбасный копченый 40% СТМ "ПапаМожет" 400гр</v>
          </cell>
          <cell r="C44">
            <v>8</v>
          </cell>
        </row>
        <row r="45">
          <cell r="A45">
            <v>9988476</v>
          </cell>
          <cell r="B45" t="str">
            <v>Плавленый продукт с Сыром колбасный копченый 40% СТМ "Коровино" 400гр</v>
          </cell>
          <cell r="C45">
            <v>28</v>
          </cell>
        </row>
        <row r="46">
          <cell r="A46">
            <v>9988438</v>
          </cell>
          <cell r="B46" t="str">
            <v>Плавленый Сыр 45% "С ветчиной" СТМ "ПапаМожет" 180гр</v>
          </cell>
          <cell r="C46">
            <v>16</v>
          </cell>
        </row>
        <row r="47">
          <cell r="A47">
            <v>9988445</v>
          </cell>
          <cell r="B47" t="str">
            <v>Плавленый Сыр 45% "С грибами" СТМ "ПапаМожет" 180гр</v>
          </cell>
          <cell r="C47">
            <v>16</v>
          </cell>
          <cell r="D47">
            <v>160</v>
          </cell>
        </row>
        <row r="48">
          <cell r="A48">
            <v>8785204</v>
          </cell>
          <cell r="B48" t="str">
            <v>Сыр полутвердый "Российский" с массовой долей жира в пересчете на сухое вещество 50%, брус из блока 1/5, пленка желтая, короб складной, весовой</v>
          </cell>
          <cell r="C48">
            <v>5</v>
          </cell>
        </row>
        <row r="49">
          <cell r="A49">
            <v>8785259</v>
          </cell>
          <cell r="B49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C49">
            <v>5</v>
          </cell>
        </row>
        <row r="50">
          <cell r="A50">
            <v>9988421</v>
          </cell>
          <cell r="B50" t="str">
            <v>Творожный Сыр 60 % С маринованными огурчиками и укропом СТМ "ПапаМожет" 140гр</v>
          </cell>
          <cell r="C50">
            <v>16</v>
          </cell>
          <cell r="D50">
            <v>80</v>
          </cell>
        </row>
        <row r="51">
          <cell r="B51" t="str">
            <v>ИТОГО вес поставки в КГ</v>
          </cell>
        </row>
        <row r="54">
          <cell r="A54">
            <v>8995.4400000000023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Normal="100" workbookViewId="0">
      <selection activeCell="AB14" sqref="AB14"/>
    </sheetView>
  </sheetViews>
  <sheetFormatPr defaultColWidth="8.5703125" defaultRowHeight="15" x14ac:dyDescent="0.25"/>
  <cols>
    <col min="1" max="1" width="60" customWidth="1"/>
    <col min="2" max="2" width="3.7109375" customWidth="1"/>
    <col min="3" max="6" width="8" customWidth="1"/>
    <col min="7" max="7" width="4.85546875" style="1" customWidth="1"/>
    <col min="8" max="8" width="1.85546875" customWidth="1"/>
    <col min="9" max="9" width="9.7109375" customWidth="1"/>
    <col min="10" max="11" width="8" customWidth="1"/>
    <col min="12" max="13" width="1.28515625" customWidth="1"/>
    <col min="14" max="14" width="8.140625" style="2" customWidth="1"/>
    <col min="15" max="15" width="1.28515625" customWidth="1"/>
    <col min="16" max="16" width="6.85546875" customWidth="1"/>
    <col min="17" max="18" width="7.5703125" customWidth="1"/>
    <col min="19" max="19" width="6.85546875" customWidth="1"/>
    <col min="20" max="20" width="14.5703125" customWidth="1"/>
    <col min="21" max="22" width="5.140625" customWidth="1"/>
    <col min="23" max="25" width="8" customWidth="1"/>
    <col min="26" max="26" width="19.7109375" customWidth="1"/>
    <col min="27" max="28" width="8" customWidth="1"/>
    <col min="29" max="29" width="9.5703125" bestFit="1" customWidth="1"/>
    <col min="30" max="53" width="8" customWidth="1"/>
  </cols>
  <sheetData>
    <row r="1" spans="1:53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13</v>
      </c>
      <c r="P3" s="6" t="s">
        <v>14</v>
      </c>
      <c r="Q3" s="8" t="s">
        <v>15</v>
      </c>
      <c r="R3" s="8" t="s">
        <v>55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20</v>
      </c>
      <c r="Y3" s="6" t="s">
        <v>20</v>
      </c>
      <c r="Z3" s="6" t="s">
        <v>21</v>
      </c>
      <c r="AA3" s="6" t="s">
        <v>22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5" t="s">
        <v>19</v>
      </c>
      <c r="O4" s="3" t="s">
        <v>23</v>
      </c>
      <c r="P4" s="3" t="s">
        <v>24</v>
      </c>
      <c r="Q4" s="3"/>
      <c r="R4" s="18" t="s">
        <v>56</v>
      </c>
      <c r="S4" s="3"/>
      <c r="T4" s="3"/>
      <c r="U4" s="3"/>
      <c r="V4" s="3"/>
      <c r="W4" s="3" t="s">
        <v>25</v>
      </c>
      <c r="X4" s="3" t="s">
        <v>26</v>
      </c>
      <c r="Y4" s="3" t="s">
        <v>27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3"/>
      <c r="B5" s="3"/>
      <c r="C5" s="3"/>
      <c r="D5" s="3"/>
      <c r="E5" s="9">
        <f>SUM(E6:E498)</f>
        <v>4596.1810000000005</v>
      </c>
      <c r="F5" s="9">
        <f>SUM(F6:F498)</f>
        <v>2093.0360000000001</v>
      </c>
      <c r="G5" s="4"/>
      <c r="H5" s="3"/>
      <c r="I5" s="3"/>
      <c r="J5" s="9">
        <f t="shared" ref="J5:S5" si="0">SUM(J6:J498)</f>
        <v>5189.5</v>
      </c>
      <c r="K5" s="9">
        <f t="shared" si="0"/>
        <v>-593.31899999999996</v>
      </c>
      <c r="L5" s="9">
        <f t="shared" si="0"/>
        <v>0</v>
      </c>
      <c r="M5" s="9">
        <f t="shared" si="0"/>
        <v>0</v>
      </c>
      <c r="N5" s="10">
        <f t="shared" si="0"/>
        <v>6650</v>
      </c>
      <c r="O5" s="9">
        <f t="shared" si="0"/>
        <v>7950.5538000000006</v>
      </c>
      <c r="P5" s="9">
        <f t="shared" si="0"/>
        <v>919.23620000000017</v>
      </c>
      <c r="Q5" s="9">
        <f t="shared" si="0"/>
        <v>13230.951999999999</v>
      </c>
      <c r="R5" s="9">
        <f t="shared" si="0"/>
        <v>17190</v>
      </c>
      <c r="S5" s="9">
        <f t="shared" si="0"/>
        <v>10500</v>
      </c>
      <c r="T5" s="3"/>
      <c r="U5" s="3"/>
      <c r="V5" s="3"/>
      <c r="W5" s="9">
        <f>SUM(W6:W498)</f>
        <v>1159.8187999999998</v>
      </c>
      <c r="X5" s="9">
        <f>SUM(X6:X498)</f>
        <v>1444.9004000000002</v>
      </c>
      <c r="Y5" s="9">
        <f>SUM(Y6:Y498)</f>
        <v>1241.6838</v>
      </c>
      <c r="Z5" s="3"/>
      <c r="AA5" s="9">
        <f>SUM(AA6:AA498)</f>
        <v>7052.2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3" t="s">
        <v>28</v>
      </c>
      <c r="B6" s="3" t="s">
        <v>29</v>
      </c>
      <c r="C6" s="3"/>
      <c r="D6" s="3">
        <v>32</v>
      </c>
      <c r="E6" s="3">
        <v>27</v>
      </c>
      <c r="F6" s="3">
        <v>5</v>
      </c>
      <c r="G6" s="4">
        <v>0.14000000000000001</v>
      </c>
      <c r="H6" s="3"/>
      <c r="I6" s="3">
        <v>9988421</v>
      </c>
      <c r="J6" s="3">
        <v>27</v>
      </c>
      <c r="K6" s="3">
        <f t="shared" ref="K6:K28" si="1">E6-J6</f>
        <v>0</v>
      </c>
      <c r="L6" s="3"/>
      <c r="M6" s="3"/>
      <c r="N6" s="5">
        <f>VLOOKUP(I6,[1]Мелитополь!$A:$D,4,)</f>
        <v>80</v>
      </c>
      <c r="O6" s="3">
        <v>70.400000000000006</v>
      </c>
      <c r="P6" s="3">
        <f t="shared" ref="P6:P28" si="2">E6/5</f>
        <v>5.4</v>
      </c>
      <c r="Q6" s="11">
        <f>20*P6-N6-F6</f>
        <v>23</v>
      </c>
      <c r="R6" s="11">
        <v>30</v>
      </c>
      <c r="S6" s="16"/>
      <c r="T6" s="3"/>
      <c r="U6" s="3">
        <f>(R6+N6+F6)/P6</f>
        <v>21.296296296296294</v>
      </c>
      <c r="V6" s="3">
        <f t="shared" ref="V6:V28" si="3">(F6+N6)/P6</f>
        <v>15.74074074074074</v>
      </c>
      <c r="W6" s="3">
        <v>6.4</v>
      </c>
      <c r="X6" s="3">
        <v>0</v>
      </c>
      <c r="Y6" s="3">
        <v>0</v>
      </c>
      <c r="Z6" s="3"/>
      <c r="AA6" s="3">
        <f>R6*G6</f>
        <v>4.2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3" t="s">
        <v>30</v>
      </c>
      <c r="B7" s="3" t="s">
        <v>29</v>
      </c>
      <c r="C7" s="3"/>
      <c r="D7" s="3"/>
      <c r="E7" s="3"/>
      <c r="F7" s="3"/>
      <c r="G7" s="4">
        <v>0.18</v>
      </c>
      <c r="H7" s="3"/>
      <c r="I7" s="3">
        <v>9988445</v>
      </c>
      <c r="J7" s="3"/>
      <c r="K7" s="3">
        <f t="shared" si="1"/>
        <v>0</v>
      </c>
      <c r="L7" s="3"/>
      <c r="M7" s="3"/>
      <c r="N7" s="5">
        <f>VLOOKUP(I7,[1]Мелитополь!$A:$D,4,)</f>
        <v>160</v>
      </c>
      <c r="O7" s="3">
        <v>149.6</v>
      </c>
      <c r="P7" s="3">
        <f t="shared" si="2"/>
        <v>0</v>
      </c>
      <c r="Q7" s="11"/>
      <c r="R7" s="11">
        <v>600</v>
      </c>
      <c r="S7" s="16">
        <v>1000</v>
      </c>
      <c r="T7" s="3"/>
      <c r="U7" s="3" t="e">
        <f t="shared" ref="U7:U29" si="4">(R7+N7+F7)/P7</f>
        <v>#DIV/0!</v>
      </c>
      <c r="V7" s="3" t="e">
        <f t="shared" si="3"/>
        <v>#DIV/0!</v>
      </c>
      <c r="W7" s="3">
        <v>13.6</v>
      </c>
      <c r="X7" s="3">
        <v>0</v>
      </c>
      <c r="Y7" s="3">
        <v>0</v>
      </c>
      <c r="Z7" s="3"/>
      <c r="AA7" s="3">
        <f t="shared" ref="AA7:AA29" si="5">R7*G7</f>
        <v>108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3" t="s">
        <v>31</v>
      </c>
      <c r="B8" s="3" t="s">
        <v>29</v>
      </c>
      <c r="C8" s="3">
        <v>75</v>
      </c>
      <c r="D8" s="3"/>
      <c r="E8" s="3">
        <v>31</v>
      </c>
      <c r="F8" s="3">
        <v>38</v>
      </c>
      <c r="G8" s="4">
        <v>0.1</v>
      </c>
      <c r="H8" s="3"/>
      <c r="I8" s="3">
        <v>5034864</v>
      </c>
      <c r="J8" s="3">
        <v>61</v>
      </c>
      <c r="K8" s="3">
        <f t="shared" si="1"/>
        <v>-30</v>
      </c>
      <c r="L8" s="3"/>
      <c r="M8" s="3"/>
      <c r="N8" s="5">
        <f>VLOOKUP(I8,[1]Мелитополь!$A:$D,4,)</f>
        <v>114</v>
      </c>
      <c r="O8" s="3">
        <v>112</v>
      </c>
      <c r="P8" s="3">
        <f t="shared" si="2"/>
        <v>6.2</v>
      </c>
      <c r="Q8" s="11"/>
      <c r="R8" s="11">
        <f t="shared" ref="R8:R19" si="6">Q8</f>
        <v>0</v>
      </c>
      <c r="S8" s="16"/>
      <c r="T8" s="3"/>
      <c r="U8" s="3">
        <f t="shared" si="4"/>
        <v>24.516129032258064</v>
      </c>
      <c r="V8" s="3">
        <f t="shared" si="3"/>
        <v>24.516129032258064</v>
      </c>
      <c r="W8" s="3">
        <v>11.6</v>
      </c>
      <c r="X8" s="3">
        <v>10</v>
      </c>
      <c r="Y8" s="3">
        <v>3.4</v>
      </c>
      <c r="Z8" s="3"/>
      <c r="AA8" s="3">
        <f t="shared" si="5"/>
        <v>0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3" t="s">
        <v>32</v>
      </c>
      <c r="B9" s="3" t="s">
        <v>29</v>
      </c>
      <c r="C9" s="3">
        <v>418</v>
      </c>
      <c r="D9" s="3"/>
      <c r="E9" s="3">
        <v>189</v>
      </c>
      <c r="F9" s="3">
        <v>201</v>
      </c>
      <c r="G9" s="4">
        <v>0.1</v>
      </c>
      <c r="H9" s="3"/>
      <c r="I9" s="3">
        <v>8444163</v>
      </c>
      <c r="J9" s="3">
        <v>165</v>
      </c>
      <c r="K9" s="3">
        <f t="shared" si="1"/>
        <v>24</v>
      </c>
      <c r="L9" s="3"/>
      <c r="M9" s="3"/>
      <c r="N9" s="5">
        <f>VLOOKUP(I9,[1]Мелитополь!$A:$D,4,)</f>
        <v>0</v>
      </c>
      <c r="O9" s="3"/>
      <c r="P9" s="3">
        <f t="shared" si="2"/>
        <v>37.799999999999997</v>
      </c>
      <c r="Q9" s="11">
        <f>20*P9-N9-F9</f>
        <v>555</v>
      </c>
      <c r="R9" s="11">
        <v>560</v>
      </c>
      <c r="S9" s="16"/>
      <c r="T9" s="3"/>
      <c r="U9" s="3">
        <f t="shared" si="4"/>
        <v>20.132275132275133</v>
      </c>
      <c r="V9" s="3">
        <f t="shared" si="3"/>
        <v>5.3174603174603181</v>
      </c>
      <c r="W9" s="3">
        <v>28.8</v>
      </c>
      <c r="X9" s="3">
        <v>52.4</v>
      </c>
      <c r="Y9" s="3">
        <v>40</v>
      </c>
      <c r="Z9" s="3"/>
      <c r="AA9" s="3">
        <f t="shared" si="5"/>
        <v>56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2" t="s">
        <v>33</v>
      </c>
      <c r="B10" s="12" t="s">
        <v>29</v>
      </c>
      <c r="C10" s="12">
        <v>1273</v>
      </c>
      <c r="D10" s="12"/>
      <c r="E10" s="12">
        <v>608</v>
      </c>
      <c r="F10" s="12">
        <v>583</v>
      </c>
      <c r="G10" s="13">
        <v>0.2</v>
      </c>
      <c r="H10" s="12"/>
      <c r="I10" s="19">
        <v>5038411</v>
      </c>
      <c r="J10" s="12">
        <v>602</v>
      </c>
      <c r="K10" s="12">
        <f t="shared" si="1"/>
        <v>6</v>
      </c>
      <c r="L10" s="12"/>
      <c r="M10" s="12"/>
      <c r="N10" s="14">
        <v>0</v>
      </c>
      <c r="O10" s="12"/>
      <c r="P10" s="12">
        <f t="shared" si="2"/>
        <v>121.6</v>
      </c>
      <c r="Q10" s="15">
        <f>20*P10-N10-F10</f>
        <v>1849</v>
      </c>
      <c r="R10" s="15">
        <v>2000</v>
      </c>
      <c r="S10" s="17"/>
      <c r="T10" s="12"/>
      <c r="U10" s="12">
        <f t="shared" si="4"/>
        <v>21.241776315789476</v>
      </c>
      <c r="V10" s="12">
        <f t="shared" si="3"/>
        <v>4.7944078947368425</v>
      </c>
      <c r="W10" s="12">
        <v>68</v>
      </c>
      <c r="X10" s="12">
        <v>170.2</v>
      </c>
      <c r="Y10" s="12">
        <v>163.80000000000001</v>
      </c>
      <c r="Z10" s="12" t="s">
        <v>34</v>
      </c>
      <c r="AA10" s="12">
        <f t="shared" si="5"/>
        <v>400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3" t="s">
        <v>35</v>
      </c>
      <c r="B11" s="3" t="s">
        <v>36</v>
      </c>
      <c r="C11" s="3"/>
      <c r="D11" s="3"/>
      <c r="E11" s="3"/>
      <c r="F11" s="3"/>
      <c r="G11" s="4">
        <v>1</v>
      </c>
      <c r="H11" s="3"/>
      <c r="I11" s="20">
        <v>5038572</v>
      </c>
      <c r="J11" s="3"/>
      <c r="K11" s="3">
        <f t="shared" si="1"/>
        <v>0</v>
      </c>
      <c r="L11" s="3"/>
      <c r="M11" s="3"/>
      <c r="N11" s="5">
        <v>1800</v>
      </c>
      <c r="O11" s="3">
        <v>916.43380000000002</v>
      </c>
      <c r="P11" s="3">
        <f t="shared" si="2"/>
        <v>0</v>
      </c>
      <c r="Q11" s="11"/>
      <c r="R11" s="11">
        <f t="shared" si="6"/>
        <v>0</v>
      </c>
      <c r="S11" s="16"/>
      <c r="T11" s="3"/>
      <c r="U11" s="3" t="e">
        <f t="shared" si="4"/>
        <v>#DIV/0!</v>
      </c>
      <c r="V11" s="3" t="e">
        <f t="shared" si="3"/>
        <v>#DIV/0!</v>
      </c>
      <c r="W11" s="3">
        <v>80.448400000000007</v>
      </c>
      <c r="X11" s="3">
        <v>69.344200000000001</v>
      </c>
      <c r="Y11" s="3">
        <v>65.928399999999996</v>
      </c>
      <c r="Z11" s="3"/>
      <c r="AA11" s="3">
        <f t="shared" si="5"/>
        <v>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2" t="s">
        <v>37</v>
      </c>
      <c r="B12" s="12" t="s">
        <v>29</v>
      </c>
      <c r="C12" s="12">
        <v>1683</v>
      </c>
      <c r="D12" s="12">
        <v>2</v>
      </c>
      <c r="E12" s="12">
        <v>720</v>
      </c>
      <c r="F12" s="12">
        <v>862</v>
      </c>
      <c r="G12" s="13">
        <v>0.2</v>
      </c>
      <c r="H12" s="12"/>
      <c r="I12" s="19">
        <v>5038459</v>
      </c>
      <c r="J12" s="12">
        <v>711</v>
      </c>
      <c r="K12" s="12">
        <f t="shared" si="1"/>
        <v>9</v>
      </c>
      <c r="L12" s="12"/>
      <c r="M12" s="12"/>
      <c r="N12" s="14">
        <v>0</v>
      </c>
      <c r="O12" s="12"/>
      <c r="P12" s="12">
        <f t="shared" si="2"/>
        <v>144</v>
      </c>
      <c r="Q12" s="15">
        <f>20*P12-N12-F12</f>
        <v>2018</v>
      </c>
      <c r="R12" s="15">
        <v>2100</v>
      </c>
      <c r="S12" s="17"/>
      <c r="T12" s="12"/>
      <c r="U12" s="12">
        <f t="shared" si="4"/>
        <v>20.569444444444443</v>
      </c>
      <c r="V12" s="12">
        <f t="shared" si="3"/>
        <v>5.9861111111111107</v>
      </c>
      <c r="W12" s="12">
        <v>81.599999999999994</v>
      </c>
      <c r="X12" s="12">
        <v>203</v>
      </c>
      <c r="Y12" s="12">
        <v>165.6</v>
      </c>
      <c r="Z12" s="12" t="s">
        <v>34</v>
      </c>
      <c r="AA12" s="12">
        <f t="shared" si="5"/>
        <v>420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2" t="s">
        <v>38</v>
      </c>
      <c r="B13" s="12" t="s">
        <v>36</v>
      </c>
      <c r="C13" s="12">
        <v>279.00900000000001</v>
      </c>
      <c r="D13" s="12">
        <v>2.2490000000000001</v>
      </c>
      <c r="E13" s="12">
        <v>255.22900000000001</v>
      </c>
      <c r="F13" s="12"/>
      <c r="G13" s="13">
        <v>1</v>
      </c>
      <c r="H13" s="12"/>
      <c r="I13" s="19">
        <v>5038596</v>
      </c>
      <c r="J13" s="12">
        <v>348.5</v>
      </c>
      <c r="K13" s="12">
        <f t="shared" si="1"/>
        <v>-93.270999999999987</v>
      </c>
      <c r="L13" s="12"/>
      <c r="M13" s="12"/>
      <c r="N13" s="14">
        <v>800</v>
      </c>
      <c r="O13" s="12">
        <v>413.93599999999998</v>
      </c>
      <c r="P13" s="12">
        <f t="shared" si="2"/>
        <v>51.0458</v>
      </c>
      <c r="Q13" s="15">
        <f>20*P13-N13-F13</f>
        <v>220.91599999999994</v>
      </c>
      <c r="R13" s="15">
        <v>250</v>
      </c>
      <c r="S13" s="17"/>
      <c r="T13" s="12">
        <v>500</v>
      </c>
      <c r="U13" s="12">
        <f t="shared" si="4"/>
        <v>20.569762840429576</v>
      </c>
      <c r="V13" s="12">
        <f t="shared" si="3"/>
        <v>15.672200259374915</v>
      </c>
      <c r="W13" s="12">
        <v>53.956600000000002</v>
      </c>
      <c r="X13" s="12">
        <v>72.547600000000003</v>
      </c>
      <c r="Y13" s="12">
        <v>79.852199999999996</v>
      </c>
      <c r="Z13" s="12" t="s">
        <v>34</v>
      </c>
      <c r="AA13" s="12">
        <f t="shared" si="5"/>
        <v>250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3" t="s">
        <v>39</v>
      </c>
      <c r="B14" s="3" t="s">
        <v>29</v>
      </c>
      <c r="C14" s="3">
        <v>315</v>
      </c>
      <c r="D14" s="3"/>
      <c r="E14" s="3">
        <v>284</v>
      </c>
      <c r="F14" s="3"/>
      <c r="G14" s="4">
        <v>0.2</v>
      </c>
      <c r="H14" s="3"/>
      <c r="I14" s="3">
        <v>99876550</v>
      </c>
      <c r="J14" s="3">
        <v>323</v>
      </c>
      <c r="K14" s="3">
        <f t="shared" si="1"/>
        <v>-39</v>
      </c>
      <c r="L14" s="3"/>
      <c r="M14" s="3"/>
      <c r="N14" s="5">
        <f>VLOOKUP(I14,[1]Мелитополь!$A:$D,4,)</f>
        <v>108</v>
      </c>
      <c r="O14" s="3">
        <v>109</v>
      </c>
      <c r="P14" s="3">
        <f t="shared" si="2"/>
        <v>56.8</v>
      </c>
      <c r="Q14" s="11">
        <f>20*P14-N14-F14</f>
        <v>1028</v>
      </c>
      <c r="R14" s="11">
        <v>1100</v>
      </c>
      <c r="S14" s="16"/>
      <c r="T14" s="3"/>
      <c r="U14" s="3">
        <f t="shared" si="4"/>
        <v>21.26760563380282</v>
      </c>
      <c r="V14" s="3">
        <f t="shared" si="3"/>
        <v>1.9014084507042255</v>
      </c>
      <c r="W14" s="3">
        <v>44.4</v>
      </c>
      <c r="X14" s="3">
        <v>64.8</v>
      </c>
      <c r="Y14" s="3">
        <v>29.8</v>
      </c>
      <c r="Z14" s="3"/>
      <c r="AA14" s="3">
        <f t="shared" si="5"/>
        <v>220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2" t="s">
        <v>40</v>
      </c>
      <c r="B15" s="12" t="s">
        <v>36</v>
      </c>
      <c r="C15" s="12"/>
      <c r="D15" s="12"/>
      <c r="E15" s="12"/>
      <c r="F15" s="12"/>
      <c r="G15" s="13">
        <v>1</v>
      </c>
      <c r="H15" s="12"/>
      <c r="I15" s="19">
        <v>8785204</v>
      </c>
      <c r="J15" s="12">
        <v>2.5</v>
      </c>
      <c r="K15" s="12">
        <f t="shared" si="1"/>
        <v>-2.5</v>
      </c>
      <c r="L15" s="12"/>
      <c r="M15" s="12"/>
      <c r="N15" s="14">
        <f>VLOOKUP(I15,[1]Мелитополь!$A:$D,4,)</f>
        <v>0</v>
      </c>
      <c r="O15" s="12">
        <v>737.14440000000002</v>
      </c>
      <c r="P15" s="12">
        <f t="shared" si="2"/>
        <v>0</v>
      </c>
      <c r="Q15" s="15"/>
      <c r="R15" s="15">
        <v>0</v>
      </c>
      <c r="S15" s="17"/>
      <c r="T15" s="12">
        <v>1500</v>
      </c>
      <c r="U15" s="12" t="e">
        <f t="shared" si="4"/>
        <v>#DIV/0!</v>
      </c>
      <c r="V15" s="12" t="e">
        <f t="shared" si="3"/>
        <v>#DIV/0!</v>
      </c>
      <c r="W15" s="12">
        <v>68.982399999999998</v>
      </c>
      <c r="X15" s="12">
        <v>0</v>
      </c>
      <c r="Y15" s="12">
        <v>0</v>
      </c>
      <c r="Z15" s="12" t="s">
        <v>34</v>
      </c>
      <c r="AA15" s="12">
        <f t="shared" si="5"/>
        <v>0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3" t="s">
        <v>41</v>
      </c>
      <c r="B16" s="3" t="s">
        <v>36</v>
      </c>
      <c r="C16" s="3">
        <v>661.45299999999997</v>
      </c>
      <c r="D16" s="3">
        <v>1.0620000000000001</v>
      </c>
      <c r="E16" s="3">
        <v>566.54899999999998</v>
      </c>
      <c r="F16" s="3">
        <v>3.55</v>
      </c>
      <c r="G16" s="4">
        <v>1</v>
      </c>
      <c r="H16" s="3"/>
      <c r="I16" s="3">
        <v>6159901</v>
      </c>
      <c r="J16" s="3">
        <v>653.5</v>
      </c>
      <c r="K16" s="3">
        <f t="shared" si="1"/>
        <v>-86.951000000000022</v>
      </c>
      <c r="L16" s="3"/>
      <c r="M16" s="3"/>
      <c r="N16" s="5">
        <f>VLOOKUP(I16,[1]Мелитополь!$A:$D,4,)</f>
        <v>0</v>
      </c>
      <c r="O16" s="3"/>
      <c r="P16" s="3">
        <f t="shared" si="2"/>
        <v>113.3098</v>
      </c>
      <c r="Q16" s="11">
        <f>20*P16-N16-F16</f>
        <v>2262.6459999999997</v>
      </c>
      <c r="R16" s="11">
        <v>2300</v>
      </c>
      <c r="S16" s="16"/>
      <c r="T16" s="3"/>
      <c r="U16" s="3">
        <f t="shared" si="4"/>
        <v>20.329662571110358</v>
      </c>
      <c r="V16" s="3">
        <f t="shared" si="3"/>
        <v>3.1330035001385578E-2</v>
      </c>
      <c r="W16" s="3">
        <v>43.876800000000003</v>
      </c>
      <c r="X16" s="3">
        <v>81.194800000000001</v>
      </c>
      <c r="Y16" s="3">
        <v>29.317599999999999</v>
      </c>
      <c r="Z16" s="3"/>
      <c r="AA16" s="3">
        <f t="shared" si="5"/>
        <v>2300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3" t="s">
        <v>42</v>
      </c>
      <c r="B17" s="3" t="s">
        <v>29</v>
      </c>
      <c r="C17" s="3">
        <v>902</v>
      </c>
      <c r="D17" s="3"/>
      <c r="E17" s="3">
        <v>586</v>
      </c>
      <c r="F17" s="3">
        <v>280</v>
      </c>
      <c r="G17" s="4">
        <v>0.2</v>
      </c>
      <c r="H17" s="3"/>
      <c r="I17" s="3">
        <v>3350128</v>
      </c>
      <c r="J17" s="3">
        <v>580</v>
      </c>
      <c r="K17" s="3">
        <f t="shared" si="1"/>
        <v>6</v>
      </c>
      <c r="L17" s="3"/>
      <c r="M17" s="3"/>
      <c r="N17" s="5">
        <f>VLOOKUP(I17,[1]Мелитополь!$A:$D,4,)</f>
        <v>420</v>
      </c>
      <c r="O17" s="3">
        <v>412</v>
      </c>
      <c r="P17" s="3">
        <f t="shared" si="2"/>
        <v>117.2</v>
      </c>
      <c r="Q17" s="11">
        <f>20*P17-N17-F17</f>
        <v>1644</v>
      </c>
      <c r="R17" s="11">
        <v>1700</v>
      </c>
      <c r="S17" s="16"/>
      <c r="T17" s="3"/>
      <c r="U17" s="3">
        <f t="shared" si="4"/>
        <v>20.477815699658702</v>
      </c>
      <c r="V17" s="3">
        <f t="shared" si="3"/>
        <v>5.972696245733788</v>
      </c>
      <c r="W17" s="3">
        <v>106</v>
      </c>
      <c r="X17" s="3">
        <v>149.6</v>
      </c>
      <c r="Y17" s="3">
        <v>144.6</v>
      </c>
      <c r="Z17" s="3"/>
      <c r="AA17" s="3">
        <f t="shared" si="5"/>
        <v>340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3" t="s">
        <v>43</v>
      </c>
      <c r="B18" s="3" t="s">
        <v>36</v>
      </c>
      <c r="C18" s="3">
        <v>36.405000000000001</v>
      </c>
      <c r="D18" s="3">
        <v>5.1970000000000001</v>
      </c>
      <c r="E18" s="3"/>
      <c r="F18" s="3"/>
      <c r="G18" s="4">
        <v>1</v>
      </c>
      <c r="H18" s="3"/>
      <c r="I18" s="3">
        <v>2700001</v>
      </c>
      <c r="J18" s="3"/>
      <c r="K18" s="3">
        <f t="shared" si="1"/>
        <v>0</v>
      </c>
      <c r="L18" s="3"/>
      <c r="M18" s="3"/>
      <c r="N18" s="5">
        <f>VLOOKUP(I18,[1]Мелитополь!$A:$D,4,)</f>
        <v>400</v>
      </c>
      <c r="O18" s="3">
        <v>245.916</v>
      </c>
      <c r="P18" s="3">
        <f t="shared" si="2"/>
        <v>0</v>
      </c>
      <c r="Q18" s="11"/>
      <c r="R18" s="11">
        <f t="shared" si="6"/>
        <v>0</v>
      </c>
      <c r="S18" s="16"/>
      <c r="T18" s="3"/>
      <c r="U18" s="3" t="e">
        <f t="shared" si="4"/>
        <v>#DIV/0!</v>
      </c>
      <c r="V18" s="3" t="e">
        <f t="shared" si="3"/>
        <v>#DIV/0!</v>
      </c>
      <c r="W18" s="3">
        <v>24.617599999999999</v>
      </c>
      <c r="X18" s="3">
        <v>20.365600000000001</v>
      </c>
      <c r="Y18" s="3">
        <v>12.381399999999999</v>
      </c>
      <c r="Z18" s="3"/>
      <c r="AA18" s="3">
        <f t="shared" si="5"/>
        <v>0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3" t="s">
        <v>44</v>
      </c>
      <c r="B19" s="3" t="s">
        <v>36</v>
      </c>
      <c r="C19" s="3"/>
      <c r="D19" s="3"/>
      <c r="E19" s="3"/>
      <c r="F19" s="3"/>
      <c r="G19" s="4">
        <v>1</v>
      </c>
      <c r="H19" s="3"/>
      <c r="I19" s="3">
        <v>6159949</v>
      </c>
      <c r="J19" s="3"/>
      <c r="K19" s="3">
        <f t="shared" si="1"/>
        <v>0</v>
      </c>
      <c r="L19" s="3"/>
      <c r="M19" s="3"/>
      <c r="N19" s="5">
        <f>VLOOKUP(I19,[1]Мелитополь!$A:$D,4,)</f>
        <v>210</v>
      </c>
      <c r="O19" s="3">
        <v>101.3676</v>
      </c>
      <c r="P19" s="3">
        <f t="shared" si="2"/>
        <v>0</v>
      </c>
      <c r="Q19" s="11"/>
      <c r="R19" s="11">
        <f t="shared" si="6"/>
        <v>0</v>
      </c>
      <c r="S19" s="16"/>
      <c r="T19" s="3"/>
      <c r="U19" s="3" t="e">
        <f t="shared" si="4"/>
        <v>#DIV/0!</v>
      </c>
      <c r="V19" s="3" t="e">
        <f t="shared" si="3"/>
        <v>#DIV/0!</v>
      </c>
      <c r="W19" s="3">
        <v>9.5275999999999996</v>
      </c>
      <c r="X19" s="3">
        <v>14.234400000000001</v>
      </c>
      <c r="Y19" s="3">
        <v>28.724799999999998</v>
      </c>
      <c r="Z19" s="3"/>
      <c r="AA19" s="3">
        <f t="shared" si="5"/>
        <v>0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3" t="s">
        <v>45</v>
      </c>
      <c r="B20" s="3" t="s">
        <v>29</v>
      </c>
      <c r="C20" s="3">
        <v>232</v>
      </c>
      <c r="D20" s="3">
        <v>1</v>
      </c>
      <c r="E20" s="3">
        <v>120</v>
      </c>
      <c r="F20" s="3"/>
      <c r="G20" s="4">
        <v>0.19</v>
      </c>
      <c r="H20" s="3"/>
      <c r="I20" s="3">
        <v>9877076</v>
      </c>
      <c r="J20" s="3">
        <v>153</v>
      </c>
      <c r="K20" s="3">
        <f t="shared" si="1"/>
        <v>-33</v>
      </c>
      <c r="L20" s="3"/>
      <c r="M20" s="3"/>
      <c r="N20" s="5">
        <f>VLOOKUP(I20,[1]Мелитополь!$A:$D,4,)</f>
        <v>0</v>
      </c>
      <c r="O20" s="3">
        <v>891</v>
      </c>
      <c r="P20" s="3">
        <f t="shared" si="2"/>
        <v>24</v>
      </c>
      <c r="Q20" s="11">
        <f>20*P20-N20-F20</f>
        <v>480</v>
      </c>
      <c r="R20" s="11">
        <v>500</v>
      </c>
      <c r="S20" s="16"/>
      <c r="T20" s="3"/>
      <c r="U20" s="3">
        <f t="shared" si="4"/>
        <v>20.833333333333332</v>
      </c>
      <c r="V20" s="3">
        <f t="shared" si="3"/>
        <v>0</v>
      </c>
      <c r="W20" s="3">
        <v>86.2</v>
      </c>
      <c r="X20" s="3">
        <v>81.599999999999994</v>
      </c>
      <c r="Y20" s="3">
        <v>33.799999999999997</v>
      </c>
      <c r="Z20" s="3"/>
      <c r="AA20" s="3">
        <f t="shared" si="5"/>
        <v>95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3" t="s">
        <v>46</v>
      </c>
      <c r="B21" s="3" t="s">
        <v>29</v>
      </c>
      <c r="C21" s="3">
        <v>144</v>
      </c>
      <c r="D21" s="3"/>
      <c r="E21" s="3">
        <v>105</v>
      </c>
      <c r="F21" s="3"/>
      <c r="G21" s="4">
        <v>0.1</v>
      </c>
      <c r="H21" s="3"/>
      <c r="I21" s="3">
        <v>8444170</v>
      </c>
      <c r="J21" s="3">
        <v>143</v>
      </c>
      <c r="K21" s="3">
        <f t="shared" si="1"/>
        <v>-38</v>
      </c>
      <c r="L21" s="3"/>
      <c r="M21" s="3"/>
      <c r="N21" s="5">
        <f>VLOOKUP(I21,[1]Мелитополь!$A:$D,4,)</f>
        <v>288</v>
      </c>
      <c r="O21" s="3">
        <v>286</v>
      </c>
      <c r="P21" s="3">
        <f t="shared" si="2"/>
        <v>21</v>
      </c>
      <c r="Q21" s="11">
        <f>20*P21-N21-F21</f>
        <v>132</v>
      </c>
      <c r="R21" s="11">
        <v>150</v>
      </c>
      <c r="S21" s="16"/>
      <c r="T21" s="3"/>
      <c r="U21" s="3">
        <f t="shared" si="4"/>
        <v>20.857142857142858</v>
      </c>
      <c r="V21" s="3">
        <f t="shared" si="3"/>
        <v>13.714285714285714</v>
      </c>
      <c r="W21" s="3">
        <v>32.799999999999997</v>
      </c>
      <c r="X21" s="3">
        <v>36.4</v>
      </c>
      <c r="Y21" s="3">
        <v>45</v>
      </c>
      <c r="Z21" s="3"/>
      <c r="AA21" s="3">
        <f t="shared" si="5"/>
        <v>15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3" t="s">
        <v>47</v>
      </c>
      <c r="B22" s="3" t="s">
        <v>29</v>
      </c>
      <c r="C22" s="3">
        <v>294</v>
      </c>
      <c r="D22" s="3"/>
      <c r="E22" s="3">
        <v>166</v>
      </c>
      <c r="F22" s="3">
        <v>3</v>
      </c>
      <c r="G22" s="4">
        <v>0.14000000000000001</v>
      </c>
      <c r="H22" s="3"/>
      <c r="I22" s="3">
        <v>9988391</v>
      </c>
      <c r="J22" s="3">
        <v>233</v>
      </c>
      <c r="K22" s="3">
        <f t="shared" si="1"/>
        <v>-67</v>
      </c>
      <c r="L22" s="3"/>
      <c r="M22" s="3"/>
      <c r="N22" s="5">
        <f>VLOOKUP(I22,[1]Мелитополь!$A:$D,4,)</f>
        <v>368</v>
      </c>
      <c r="O22" s="3">
        <v>376</v>
      </c>
      <c r="P22" s="3">
        <f t="shared" si="2"/>
        <v>33.200000000000003</v>
      </c>
      <c r="Q22" s="11">
        <f>20*P22-N22-F22</f>
        <v>293</v>
      </c>
      <c r="R22" s="11">
        <v>600</v>
      </c>
      <c r="S22" s="16">
        <v>1000</v>
      </c>
      <c r="T22" s="3"/>
      <c r="U22" s="3">
        <f t="shared" si="4"/>
        <v>29.246987951807228</v>
      </c>
      <c r="V22" s="3">
        <f t="shared" si="3"/>
        <v>11.174698795180722</v>
      </c>
      <c r="W22" s="3">
        <v>52.4</v>
      </c>
      <c r="X22" s="3">
        <v>68.599999999999994</v>
      </c>
      <c r="Y22" s="3">
        <v>95.8</v>
      </c>
      <c r="Z22" s="3"/>
      <c r="AA22" s="3">
        <f t="shared" si="5"/>
        <v>84.000000000000014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3" t="s">
        <v>48</v>
      </c>
      <c r="B23" s="3" t="s">
        <v>29</v>
      </c>
      <c r="C23" s="3">
        <v>182</v>
      </c>
      <c r="D23" s="3"/>
      <c r="E23" s="3">
        <v>141</v>
      </c>
      <c r="F23" s="3"/>
      <c r="G23" s="4">
        <v>0.1</v>
      </c>
      <c r="H23" s="3"/>
      <c r="I23" s="3">
        <v>8444187</v>
      </c>
      <c r="J23" s="3">
        <v>174</v>
      </c>
      <c r="K23" s="3">
        <f t="shared" si="1"/>
        <v>-33</v>
      </c>
      <c r="L23" s="3"/>
      <c r="M23" s="3"/>
      <c r="N23" s="5">
        <f>VLOOKUP(I23,[1]Мелитополь!$A:$D,4,)</f>
        <v>0</v>
      </c>
      <c r="O23" s="3">
        <v>114</v>
      </c>
      <c r="P23" s="3">
        <f t="shared" si="2"/>
        <v>28.2</v>
      </c>
      <c r="Q23" s="11">
        <f>20*P23-N23-F23</f>
        <v>564</v>
      </c>
      <c r="R23" s="11">
        <v>600</v>
      </c>
      <c r="S23" s="16"/>
      <c r="T23" s="3"/>
      <c r="U23" s="3">
        <f t="shared" si="4"/>
        <v>21.276595744680851</v>
      </c>
      <c r="V23" s="3">
        <f t="shared" si="3"/>
        <v>0</v>
      </c>
      <c r="W23" s="3">
        <v>25.2</v>
      </c>
      <c r="X23" s="3">
        <v>32.4</v>
      </c>
      <c r="Y23" s="3">
        <v>11.6</v>
      </c>
      <c r="Z23" s="3"/>
      <c r="AA23" s="3">
        <f t="shared" si="5"/>
        <v>60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3" t="s">
        <v>49</v>
      </c>
      <c r="B24" s="3" t="s">
        <v>29</v>
      </c>
      <c r="C24" s="3">
        <v>335</v>
      </c>
      <c r="D24" s="3"/>
      <c r="E24" s="3">
        <v>236</v>
      </c>
      <c r="F24" s="3">
        <v>46</v>
      </c>
      <c r="G24" s="4">
        <v>0.1</v>
      </c>
      <c r="H24" s="3"/>
      <c r="I24" s="3">
        <v>8444194</v>
      </c>
      <c r="J24" s="3">
        <v>220</v>
      </c>
      <c r="K24" s="3">
        <f t="shared" si="1"/>
        <v>16</v>
      </c>
      <c r="L24" s="3"/>
      <c r="M24" s="3"/>
      <c r="N24" s="5">
        <f>VLOOKUP(I24,[1]Мелитополь!$A:$D,4,)</f>
        <v>114</v>
      </c>
      <c r="O24" s="3">
        <v>110</v>
      </c>
      <c r="P24" s="3">
        <f t="shared" si="2"/>
        <v>47.2</v>
      </c>
      <c r="Q24" s="11">
        <f>20*P24-N24-F24</f>
        <v>784</v>
      </c>
      <c r="R24" s="11">
        <v>800</v>
      </c>
      <c r="S24" s="16"/>
      <c r="T24" s="3"/>
      <c r="U24" s="3">
        <f t="shared" si="4"/>
        <v>20.338983050847457</v>
      </c>
      <c r="V24" s="3">
        <f t="shared" si="3"/>
        <v>3.3898305084745761</v>
      </c>
      <c r="W24" s="3">
        <v>37.6</v>
      </c>
      <c r="X24" s="3">
        <v>47.8</v>
      </c>
      <c r="Y24" s="3">
        <v>59.6</v>
      </c>
      <c r="Z24" s="3"/>
      <c r="AA24" s="3">
        <f t="shared" si="5"/>
        <v>80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3" t="s">
        <v>50</v>
      </c>
      <c r="B25" s="3" t="s">
        <v>29</v>
      </c>
      <c r="C25" s="3">
        <v>138</v>
      </c>
      <c r="D25" s="3"/>
      <c r="E25" s="3">
        <v>96</v>
      </c>
      <c r="F25" s="3"/>
      <c r="G25" s="4">
        <v>0.2</v>
      </c>
      <c r="H25" s="3"/>
      <c r="I25" s="3">
        <v>783798</v>
      </c>
      <c r="J25" s="3">
        <v>103</v>
      </c>
      <c r="K25" s="3">
        <f t="shared" si="1"/>
        <v>-7</v>
      </c>
      <c r="L25" s="3"/>
      <c r="M25" s="3"/>
      <c r="N25" s="5">
        <f>VLOOKUP(I25,[1]Мелитополь!$A:$D,4,)</f>
        <v>1278</v>
      </c>
      <c r="O25" s="3">
        <v>1283</v>
      </c>
      <c r="P25" s="3">
        <f t="shared" si="2"/>
        <v>19.2</v>
      </c>
      <c r="Q25" s="11"/>
      <c r="R25" s="11">
        <v>1000</v>
      </c>
      <c r="S25" s="16">
        <v>1000</v>
      </c>
      <c r="T25" s="3"/>
      <c r="U25" s="3">
        <f t="shared" si="4"/>
        <v>118.64583333333334</v>
      </c>
      <c r="V25" s="3">
        <f t="shared" si="3"/>
        <v>66.5625</v>
      </c>
      <c r="W25" s="3">
        <v>107</v>
      </c>
      <c r="X25" s="3">
        <v>71.400000000000006</v>
      </c>
      <c r="Y25" s="3">
        <v>96.4</v>
      </c>
      <c r="Z25" s="3"/>
      <c r="AA25" s="3">
        <f t="shared" si="5"/>
        <v>200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2" t="s">
        <v>51</v>
      </c>
      <c r="B26" s="12" t="s">
        <v>36</v>
      </c>
      <c r="C26" s="12">
        <v>186.53</v>
      </c>
      <c r="D26" s="12"/>
      <c r="E26" s="12">
        <v>66.347999999999999</v>
      </c>
      <c r="F26" s="19">
        <v>62.655999999999999</v>
      </c>
      <c r="G26" s="13">
        <v>1</v>
      </c>
      <c r="H26" s="12"/>
      <c r="I26" s="12">
        <v>783811</v>
      </c>
      <c r="J26" s="12">
        <v>185.5</v>
      </c>
      <c r="K26" s="12">
        <f t="shared" si="1"/>
        <v>-119.152</v>
      </c>
      <c r="L26" s="12"/>
      <c r="M26" s="12"/>
      <c r="N26" s="14">
        <f>VLOOKUP(I26,[1]Мелитополь!$A:$D,4,)</f>
        <v>300</v>
      </c>
      <c r="O26" s="12">
        <v>546.81500000000005</v>
      </c>
      <c r="P26" s="12">
        <f t="shared" si="2"/>
        <v>13.269600000000001</v>
      </c>
      <c r="Q26" s="15"/>
      <c r="R26" s="15">
        <v>1000</v>
      </c>
      <c r="S26" s="17">
        <v>2500</v>
      </c>
      <c r="T26" s="12"/>
      <c r="U26" s="12">
        <f t="shared" si="4"/>
        <v>102.69005847953215</v>
      </c>
      <c r="V26" s="12">
        <f t="shared" si="3"/>
        <v>27.329836619039007</v>
      </c>
      <c r="W26" s="12">
        <v>54.460999999999999</v>
      </c>
      <c r="X26" s="12">
        <v>60.747</v>
      </c>
      <c r="Y26" s="12">
        <v>29.223600000000001</v>
      </c>
      <c r="Z26" s="19" t="s">
        <v>57</v>
      </c>
      <c r="AA26" s="12">
        <f t="shared" si="5"/>
        <v>1000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3" t="s">
        <v>52</v>
      </c>
      <c r="B27" s="3" t="s">
        <v>29</v>
      </c>
      <c r="C27" s="3">
        <v>79</v>
      </c>
      <c r="D27" s="3"/>
      <c r="E27" s="3">
        <v>69</v>
      </c>
      <c r="F27" s="3"/>
      <c r="G27" s="4">
        <v>0.2</v>
      </c>
      <c r="H27" s="3"/>
      <c r="I27" s="3">
        <v>783804</v>
      </c>
      <c r="J27" s="3">
        <v>136</v>
      </c>
      <c r="K27" s="3">
        <f t="shared" si="1"/>
        <v>-67</v>
      </c>
      <c r="L27" s="3"/>
      <c r="M27" s="3"/>
      <c r="N27" s="5">
        <f>VLOOKUP(I27,[1]Мелитополь!$A:$D,4,)</f>
        <v>0</v>
      </c>
      <c r="O27" s="3">
        <v>644</v>
      </c>
      <c r="P27" s="3">
        <f t="shared" si="2"/>
        <v>13.8</v>
      </c>
      <c r="Q27" s="11">
        <f>20*P27-N27-F27</f>
        <v>276</v>
      </c>
      <c r="R27" s="11">
        <v>600</v>
      </c>
      <c r="S27" s="16">
        <v>1000</v>
      </c>
      <c r="T27" s="3"/>
      <c r="U27" s="3">
        <f t="shared" si="4"/>
        <v>43.478260869565219</v>
      </c>
      <c r="V27" s="3">
        <f t="shared" si="3"/>
        <v>0</v>
      </c>
      <c r="W27" s="3">
        <v>56.8</v>
      </c>
      <c r="X27" s="3">
        <v>53.2</v>
      </c>
      <c r="Y27" s="3">
        <v>45.4</v>
      </c>
      <c r="Z27" s="3"/>
      <c r="AA27" s="3">
        <f t="shared" si="5"/>
        <v>120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2" t="s">
        <v>53</v>
      </c>
      <c r="B28" s="12" t="s">
        <v>36</v>
      </c>
      <c r="C28" s="12">
        <v>412.178</v>
      </c>
      <c r="D28" s="12">
        <v>3.085</v>
      </c>
      <c r="E28" s="12">
        <v>330.05500000000001</v>
      </c>
      <c r="F28" s="12">
        <v>8.83</v>
      </c>
      <c r="G28" s="13">
        <v>1</v>
      </c>
      <c r="H28" s="12"/>
      <c r="I28" s="12">
        <v>783828</v>
      </c>
      <c r="J28" s="12">
        <v>368.5</v>
      </c>
      <c r="K28" s="12">
        <f t="shared" si="1"/>
        <v>-38.444999999999993</v>
      </c>
      <c r="L28" s="12"/>
      <c r="M28" s="12"/>
      <c r="N28" s="14">
        <f>VLOOKUP(I28,[1]Мелитополь!$A:$D,4,)</f>
        <v>210</v>
      </c>
      <c r="O28" s="12">
        <v>431.94099999999997</v>
      </c>
      <c r="P28" s="12">
        <f t="shared" si="2"/>
        <v>66.010999999999996</v>
      </c>
      <c r="Q28" s="15">
        <f>20*P28-N28-F28</f>
        <v>1101.3899999999999</v>
      </c>
      <c r="R28" s="15">
        <v>1300</v>
      </c>
      <c r="S28" s="17">
        <v>2500</v>
      </c>
      <c r="T28" s="12"/>
      <c r="U28" s="12">
        <f t="shared" si="4"/>
        <v>23.008740967414521</v>
      </c>
      <c r="V28" s="12">
        <f t="shared" si="3"/>
        <v>3.3150535516807809</v>
      </c>
      <c r="W28" s="12">
        <v>65.548400000000001</v>
      </c>
      <c r="X28" s="12">
        <v>85.066800000000001</v>
      </c>
      <c r="Y28" s="12">
        <v>61.455800000000004</v>
      </c>
      <c r="Z28" s="12" t="s">
        <v>34</v>
      </c>
      <c r="AA28" s="12">
        <f t="shared" si="5"/>
        <v>1300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22" t="s">
        <v>54</v>
      </c>
      <c r="B29" s="18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21">
        <v>1500</v>
      </c>
      <c r="T29" s="3"/>
      <c r="U29" s="3" t="e">
        <f t="shared" si="4"/>
        <v>#DIV/0!</v>
      </c>
      <c r="V29" s="3"/>
      <c r="W29" s="3"/>
      <c r="X29" s="3"/>
      <c r="Y29" s="3"/>
      <c r="Z29" s="3"/>
      <c r="AA29" s="3">
        <f t="shared" si="5"/>
        <v>0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x14ac:dyDescent="0.2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x14ac:dyDescent="0.2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x14ac:dyDescent="0.2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x14ac:dyDescent="0.2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x14ac:dyDescent="0.2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x14ac:dyDescent="0.2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x14ac:dyDescent="0.2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x14ac:dyDescent="0.2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x14ac:dyDescent="0.2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x14ac:dyDescent="0.2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x14ac:dyDescent="0.2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x14ac:dyDescent="0.2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x14ac:dyDescent="0.2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x14ac:dyDescent="0.2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x14ac:dyDescent="0.2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x14ac:dyDescent="0.2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1:53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1:53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1:53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1:53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1:53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1:53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1:53" x14ac:dyDescent="0.2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1:53" x14ac:dyDescent="0.2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</sheetData>
  <autoFilter ref="A3:AA29" xr:uid="{00000000-0009-0000-0000-000000000000}"/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2</cp:revision>
  <dcterms:created xsi:type="dcterms:W3CDTF">2024-03-22T14:14:02Z</dcterms:created>
  <dcterms:modified xsi:type="dcterms:W3CDTF">2024-04-12T13:15:23Z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