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E55A366E-1260-42A4-AB6A-0D1F4AC0F2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P5" i="1" s="1"/>
  <c r="Q46" i="1"/>
  <c r="V46" i="1" s="1"/>
  <c r="AD46" i="1"/>
  <c r="U46" i="1" l="1"/>
  <c r="U49" i="1"/>
  <c r="Q49" i="1"/>
  <c r="V49" i="1" s="1"/>
  <c r="Q48" i="1"/>
  <c r="U48" i="1" s="1"/>
  <c r="V48" i="1" l="1"/>
  <c r="AD7" i="1" l="1"/>
  <c r="AD8" i="1"/>
  <c r="AD11" i="1"/>
  <c r="AD13" i="1"/>
  <c r="AD14" i="1"/>
  <c r="AD18" i="1"/>
  <c r="AD25" i="1"/>
  <c r="AD26" i="1"/>
  <c r="AD27" i="1"/>
  <c r="AD37" i="1"/>
  <c r="AD15" i="1"/>
  <c r="AD17" i="1"/>
  <c r="AD20" i="1"/>
  <c r="AD22" i="1"/>
  <c r="AD24" i="1"/>
  <c r="AD30" i="1"/>
  <c r="AD31" i="1"/>
  <c r="AD29" i="1"/>
  <c r="AD32" i="1"/>
  <c r="AD40" i="1"/>
  <c r="AD42" i="1"/>
  <c r="AD45" i="1"/>
  <c r="AD6" i="1"/>
  <c r="Q7" i="1"/>
  <c r="Q8" i="1"/>
  <c r="Q9" i="1"/>
  <c r="R9" i="1" s="1"/>
  <c r="Q10" i="1"/>
  <c r="Q11" i="1"/>
  <c r="Q12" i="1"/>
  <c r="R12" i="1" s="1"/>
  <c r="Q13" i="1"/>
  <c r="Q14" i="1"/>
  <c r="Q16" i="1"/>
  <c r="Q18" i="1"/>
  <c r="Q19" i="1"/>
  <c r="R19" i="1" s="1"/>
  <c r="Q21" i="1"/>
  <c r="Q23" i="1"/>
  <c r="Q25" i="1"/>
  <c r="Q26" i="1"/>
  <c r="Q27" i="1"/>
  <c r="Q37" i="1"/>
  <c r="Q15" i="1"/>
  <c r="Q17" i="1"/>
  <c r="Q20" i="1"/>
  <c r="Q22" i="1"/>
  <c r="Q28" i="1"/>
  <c r="Q24" i="1"/>
  <c r="Q30" i="1"/>
  <c r="Q31" i="1"/>
  <c r="Q29" i="1"/>
  <c r="Q32" i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Q41" i="1"/>
  <c r="R41" i="1" s="1"/>
  <c r="Q42" i="1"/>
  <c r="Q43" i="1"/>
  <c r="R43" i="1" s="1"/>
  <c r="Q44" i="1"/>
  <c r="Q45" i="1"/>
  <c r="Q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23" i="1" l="1"/>
  <c r="R16" i="1"/>
  <c r="R44" i="1"/>
  <c r="R28" i="1"/>
  <c r="R21" i="1"/>
  <c r="U19" i="1"/>
  <c r="V19" i="1"/>
  <c r="U6" i="1"/>
  <c r="V6" i="1"/>
  <c r="V44" i="1"/>
  <c r="V42" i="1"/>
  <c r="U42" i="1"/>
  <c r="V40" i="1"/>
  <c r="U40" i="1"/>
  <c r="V38" i="1"/>
  <c r="V35" i="1"/>
  <c r="V33" i="1"/>
  <c r="U29" i="1"/>
  <c r="V29" i="1"/>
  <c r="V30" i="1"/>
  <c r="U30" i="1"/>
  <c r="V28" i="1"/>
  <c r="V20" i="1"/>
  <c r="U20" i="1"/>
  <c r="U15" i="1"/>
  <c r="V15" i="1"/>
  <c r="U27" i="1"/>
  <c r="V27" i="1"/>
  <c r="U25" i="1"/>
  <c r="V25" i="1"/>
  <c r="V21" i="1"/>
  <c r="V18" i="1"/>
  <c r="U18" i="1"/>
  <c r="V14" i="1"/>
  <c r="U14" i="1"/>
  <c r="V12" i="1"/>
  <c r="V10" i="1"/>
  <c r="V8" i="1"/>
  <c r="U8" i="1"/>
  <c r="U45" i="1"/>
  <c r="V45" i="1"/>
  <c r="V43" i="1"/>
  <c r="V41" i="1"/>
  <c r="V39" i="1"/>
  <c r="V36" i="1"/>
  <c r="V34" i="1"/>
  <c r="V32" i="1"/>
  <c r="U32" i="1"/>
  <c r="U31" i="1"/>
  <c r="V31" i="1"/>
  <c r="V24" i="1"/>
  <c r="U24" i="1"/>
  <c r="V22" i="1"/>
  <c r="U22" i="1"/>
  <c r="U17" i="1"/>
  <c r="V17" i="1"/>
  <c r="U37" i="1"/>
  <c r="V37" i="1"/>
  <c r="V26" i="1"/>
  <c r="U26" i="1"/>
  <c r="V23" i="1"/>
  <c r="V16" i="1"/>
  <c r="U13" i="1"/>
  <c r="V13" i="1"/>
  <c r="U11" i="1"/>
  <c r="V11" i="1"/>
  <c r="V9" i="1"/>
  <c r="U7" i="1"/>
  <c r="V7" i="1"/>
  <c r="K5" i="1"/>
  <c r="Q5" i="1"/>
  <c r="U36" i="1" l="1"/>
  <c r="AD36" i="1"/>
  <c r="U10" i="1"/>
  <c r="AD10" i="1"/>
  <c r="U44" i="1"/>
  <c r="AD44" i="1"/>
  <c r="U9" i="1"/>
  <c r="AD9" i="1"/>
  <c r="R5" i="1"/>
  <c r="U16" i="1"/>
  <c r="AD16" i="1"/>
  <c r="AD19" i="1"/>
  <c r="U23" i="1"/>
  <c r="AD23" i="1"/>
  <c r="U34" i="1"/>
  <c r="AD34" i="1"/>
  <c r="U39" i="1"/>
  <c r="AD39" i="1"/>
  <c r="U41" i="1"/>
  <c r="AD41" i="1"/>
  <c r="U43" i="1"/>
  <c r="AD43" i="1"/>
  <c r="U12" i="1"/>
  <c r="AD12" i="1"/>
  <c r="U21" i="1"/>
  <c r="AD21" i="1"/>
  <c r="U28" i="1"/>
  <c r="AD28" i="1"/>
  <c r="U33" i="1"/>
  <c r="AD33" i="1"/>
  <c r="U35" i="1"/>
  <c r="AD35" i="1"/>
  <c r="U38" i="1"/>
  <c r="AD38" i="1"/>
  <c r="AD5" i="1" l="1"/>
</calcChain>
</file>

<file path=xl/sharedStrings.xml><?xml version="1.0" encoding="utf-8"?>
<sst xmlns="http://schemas.openxmlformats.org/spreadsheetml/2006/main" count="148" uniqueCount="90">
  <si>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</si>
  <si>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</si>
  <si>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</si>
  <si>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</si>
  <si>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</si>
  <si>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</si>
  <si>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</si>
  <si>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</si>
  <si>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</si>
  <si>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</si>
  <si>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</si>
  <si>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</si>
  <si>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</si>
  <si>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</si>
  <si>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</si>
  <si>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</si>
  <si>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</si>
  <si>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</si>
  <si>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</si>
  <si>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</si>
  <si>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</si>
  <si>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</si>
  <si>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</si>
  <si>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</si>
  <si>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</si>
  <si>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</si>
  <si>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</si>
  <si>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</si>
  <si>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</si>
  <si>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</si>
  <si>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</si>
  <si>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</si>
  <si>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</si>
  <si>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</si>
  <si>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</si>
  <si>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2000шт 09,09 будет на заводе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</si>
  <si>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</si>
  <si>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</si>
  <si>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</si>
  <si>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</si>
  <si>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</si>
  <si>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</si>
  <si>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</si>
  <si>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</si>
  <si>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</si>
  <si>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</si>
  <si>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</si>
  <si>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18,08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</si>
  <si>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</si>
  <si>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</si>
  <si>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</si>
  <si>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</si>
  <si>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</si>
  <si>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</si>
  <si>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</si>
  <si>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</si>
  <si>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</si>
  <si>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</si>
  <si>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</si>
  <si>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</si>
  <si>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</si>
  <si>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</si>
  <si>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</si>
  <si>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</si>
  <si>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</si>
  <si>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</si>
  <si>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</si>
  <si>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</si>
  <si>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</si>
  <si>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</si>
  <si>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</si>
  <si>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</si>
  <si>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</si>
  <si>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 11,08,24 завод не отгружает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</si>
  <si>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</si>
  <si>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</si>
  <si>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</si>
  <si>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</si>
  <si>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</si>
  <si>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</si>
  <si>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</si>
  <si>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(сделан 28,08 400кг)/ нет в бланке</t>
  </si>
  <si>
    <t>получили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</si>
  <si>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</si>
  <si>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</si>
  <si>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</si>
  <si>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</si>
  <si>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</si>
  <si>
    <t>09,09,24 завод не отгрузит / завод выводит из производства</t>
  </si>
  <si>
    <t>09,09,24 завод не отгрузит / поступление товара 23,09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</si>
</sst>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8" borderId="1" xfId="1" applyNumberFormat="1" applyFont="1" applyFill="1"/>
    <xf numFmtId="164" fontId="2" fillId="2" borderId="3" xfId="1" applyNumberFormat="1" applyFont="1" applyFill="1" applyBorder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3" borderId="9" xfId="1" applyNumberFormat="1" applyFill="1" applyBorder="1"/>
    <xf numFmtId="164" fontId="1" fillId="3" borderId="10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4" fillId="10" borderId="9" xfId="1" applyNumberFormat="1" applyFon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9" borderId="9" xfId="1" applyNumberFormat="1" applyFont="1" applyFill="1" applyBorder="1"/>
    <xf numFmtId="164" fontId="4" fillId="9" borderId="10" xfId="1" applyNumberFormat="1" applyFon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T35" sqref="T35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10.85546875" customWidth="1"/>
    <col min="10" max="11" width="6.42578125" customWidth="1"/>
    <col min="12" max="13" width="1" customWidth="1"/>
    <col min="14" max="15" width="6.42578125" customWidth="1"/>
    <col min="16" max="16" width="9.140625" customWidth="1"/>
    <col min="17" max="19" width="6.42578125" customWidth="1"/>
    <col min="20" max="20" width="21.28515625" customWidth="1"/>
    <col min="21" max="22" width="5.42578125" customWidth="1"/>
    <col min="23" max="28" width="6" customWidth="1"/>
    <col min="29" max="29" width="49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32" t="s">
        <v>87</v>
      </c>
      <c r="O1" s="3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4" t="s">
        <v>82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6" t="s">
        <v>84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37" t="s">
        <v>24</v>
      </c>
      <c r="P4" s="38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6692.8829999999998</v>
      </c>
      <c r="F5" s="4">
        <f>SUM(F6:F499)</f>
        <v>20699.608999999997</v>
      </c>
      <c r="G5" s="6"/>
      <c r="H5" s="1"/>
      <c r="I5" s="1"/>
      <c r="J5" s="4">
        <f t="shared" ref="J5:S5" si="0">SUM(J6:J499)</f>
        <v>7166.2980000000007</v>
      </c>
      <c r="K5" s="4">
        <f t="shared" si="0"/>
        <v>-473.41500000000019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39">
        <f t="shared" si="0"/>
        <v>6016.59</v>
      </c>
      <c r="P5" s="40">
        <f t="shared" si="0"/>
        <v>6234</v>
      </c>
      <c r="Q5" s="4">
        <f t="shared" si="0"/>
        <v>1338.5765999999999</v>
      </c>
      <c r="R5" s="4">
        <f t="shared" si="0"/>
        <v>6039.8436000000002</v>
      </c>
      <c r="S5" s="4">
        <f t="shared" si="0"/>
        <v>0</v>
      </c>
      <c r="T5" s="1"/>
      <c r="U5" s="1"/>
      <c r="V5" s="1"/>
      <c r="W5" s="4">
        <f t="shared" ref="W5:AB5" si="1">SUM(W6:W499)</f>
        <v>1520.2483999999999</v>
      </c>
      <c r="X5" s="4">
        <f t="shared" si="1"/>
        <v>1445.5776000000001</v>
      </c>
      <c r="Y5" s="4">
        <f t="shared" si="1"/>
        <v>1552.1858000000002</v>
      </c>
      <c r="Z5" s="4">
        <f t="shared" si="1"/>
        <v>1369.6342</v>
      </c>
      <c r="AA5" s="4">
        <f t="shared" si="1"/>
        <v>1441.5140000000004</v>
      </c>
      <c r="AB5" s="4">
        <f t="shared" si="1"/>
        <v>1239.4924000000001</v>
      </c>
      <c r="AC5" s="1"/>
      <c r="AD5" s="4">
        <f>SUM(AD6:AD499)</f>
        <v>2030.0236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164</v>
      </c>
      <c r="D6" s="1"/>
      <c r="E6" s="1">
        <v>17</v>
      </c>
      <c r="F6" s="1">
        <v>147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5" si="2">E6-J6</f>
        <v>-4</v>
      </c>
      <c r="L6" s="1"/>
      <c r="M6" s="1"/>
      <c r="N6" s="1"/>
      <c r="O6" s="37"/>
      <c r="P6" s="38"/>
      <c r="Q6" s="1">
        <f>E6/5</f>
        <v>3.4</v>
      </c>
      <c r="R6" s="5"/>
      <c r="S6" s="5"/>
      <c r="T6" s="1"/>
      <c r="U6" s="1">
        <f>(F6+O6+R6)/Q6</f>
        <v>43.235294117647058</v>
      </c>
      <c r="V6" s="1">
        <f>(F6+O6)/Q6</f>
        <v>43.235294117647058</v>
      </c>
      <c r="W6" s="1">
        <v>7.2</v>
      </c>
      <c r="X6" s="1">
        <v>4</v>
      </c>
      <c r="Y6" s="1">
        <v>12.2</v>
      </c>
      <c r="Z6" s="1">
        <v>8.6</v>
      </c>
      <c r="AA6" s="1">
        <v>8.6</v>
      </c>
      <c r="AB6" s="1">
        <v>11</v>
      </c>
      <c r="AC6" s="30" t="s">
        <v>39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220</v>
      </c>
      <c r="D7" s="1"/>
      <c r="E7" s="1">
        <v>71</v>
      </c>
      <c r="F7" s="1">
        <v>149</v>
      </c>
      <c r="G7" s="6">
        <v>0.18</v>
      </c>
      <c r="H7" s="1">
        <v>270</v>
      </c>
      <c r="I7" s="1">
        <v>9988438</v>
      </c>
      <c r="J7" s="1">
        <v>65</v>
      </c>
      <c r="K7" s="1">
        <f t="shared" si="2"/>
        <v>6</v>
      </c>
      <c r="L7" s="1"/>
      <c r="M7" s="1"/>
      <c r="N7" s="1"/>
      <c r="O7" s="37">
        <v>150</v>
      </c>
      <c r="P7" s="38">
        <v>144</v>
      </c>
      <c r="Q7" s="1">
        <f t="shared" ref="Q7:Q46" si="3">E7/5</f>
        <v>14.2</v>
      </c>
      <c r="R7" s="5"/>
      <c r="S7" s="5"/>
      <c r="T7" s="1"/>
      <c r="U7" s="1">
        <f t="shared" ref="U7:U45" si="4">(F7+O7+R7)/Q7</f>
        <v>21.056338028169016</v>
      </c>
      <c r="V7" s="1">
        <f t="shared" ref="V7:V45" si="5">(F7+O7)/Q7</f>
        <v>21.056338028169016</v>
      </c>
      <c r="W7" s="1">
        <v>22</v>
      </c>
      <c r="X7" s="1">
        <v>14.8</v>
      </c>
      <c r="Y7" s="1">
        <v>25.4</v>
      </c>
      <c r="Z7" s="1">
        <v>18</v>
      </c>
      <c r="AA7" s="1">
        <v>28.2</v>
      </c>
      <c r="AB7" s="1">
        <v>24.2</v>
      </c>
      <c r="AC7" s="1"/>
      <c r="AD7" s="1">
        <f t="shared" ref="AD7:AD46" si="6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300</v>
      </c>
      <c r="D8" s="1">
        <v>96</v>
      </c>
      <c r="E8" s="1">
        <v>77</v>
      </c>
      <c r="F8" s="1">
        <v>319</v>
      </c>
      <c r="G8" s="6">
        <v>0.18</v>
      </c>
      <c r="H8" s="1">
        <v>270</v>
      </c>
      <c r="I8" s="1">
        <v>9988445</v>
      </c>
      <c r="J8" s="1">
        <v>71</v>
      </c>
      <c r="K8" s="1">
        <f t="shared" si="2"/>
        <v>6</v>
      </c>
      <c r="L8" s="1"/>
      <c r="M8" s="1"/>
      <c r="N8" s="22">
        <v>97</v>
      </c>
      <c r="O8" s="37"/>
      <c r="P8" s="38"/>
      <c r="Q8" s="1">
        <f t="shared" si="3"/>
        <v>15.4</v>
      </c>
      <c r="R8" s="5"/>
      <c r="S8" s="5"/>
      <c r="T8" s="1"/>
      <c r="U8" s="1">
        <f t="shared" si="4"/>
        <v>20.714285714285715</v>
      </c>
      <c r="V8" s="1">
        <f t="shared" si="5"/>
        <v>20.714285714285715</v>
      </c>
      <c r="W8" s="1">
        <v>20.2</v>
      </c>
      <c r="X8" s="1">
        <v>20</v>
      </c>
      <c r="Y8" s="1">
        <v>27</v>
      </c>
      <c r="Z8" s="1">
        <v>18.8</v>
      </c>
      <c r="AA8" s="1">
        <v>13</v>
      </c>
      <c r="AB8" s="1">
        <v>24.4</v>
      </c>
      <c r="AC8" s="1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35</v>
      </c>
      <c r="D9" s="1">
        <v>24</v>
      </c>
      <c r="E9" s="1">
        <v>16</v>
      </c>
      <c r="F9" s="1">
        <v>43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22">
        <v>21.2</v>
      </c>
      <c r="O9" s="37"/>
      <c r="P9" s="38"/>
      <c r="Q9" s="1">
        <f t="shared" si="3"/>
        <v>3.2</v>
      </c>
      <c r="R9" s="5">
        <f>18*Q9-O9-F9</f>
        <v>14.600000000000001</v>
      </c>
      <c r="S9" s="5"/>
      <c r="T9" s="1"/>
      <c r="U9" s="1">
        <f t="shared" si="4"/>
        <v>18</v>
      </c>
      <c r="V9" s="1">
        <f t="shared" si="5"/>
        <v>13.4375</v>
      </c>
      <c r="W9" s="1">
        <v>3.2</v>
      </c>
      <c r="X9" s="1">
        <v>3</v>
      </c>
      <c r="Y9" s="1">
        <v>4.8</v>
      </c>
      <c r="Z9" s="1">
        <v>3.4</v>
      </c>
      <c r="AA9" s="1">
        <v>4</v>
      </c>
      <c r="AB9" s="1">
        <v>4</v>
      </c>
      <c r="AC9" s="1"/>
      <c r="AD9" s="1">
        <f t="shared" si="6"/>
        <v>5.8400000000000007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53</v>
      </c>
      <c r="D10" s="1">
        <v>28</v>
      </c>
      <c r="E10" s="1">
        <v>18</v>
      </c>
      <c r="F10" s="1">
        <v>63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22">
        <v>26.2</v>
      </c>
      <c r="O10" s="37"/>
      <c r="P10" s="38"/>
      <c r="Q10" s="1">
        <f t="shared" si="3"/>
        <v>3.6</v>
      </c>
      <c r="R10" s="5"/>
      <c r="S10" s="5"/>
      <c r="T10" s="1"/>
      <c r="U10" s="1">
        <f t="shared" si="4"/>
        <v>17.5</v>
      </c>
      <c r="V10" s="1">
        <f t="shared" si="5"/>
        <v>17.5</v>
      </c>
      <c r="W10" s="1">
        <v>1.4</v>
      </c>
      <c r="X10" s="1">
        <v>4</v>
      </c>
      <c r="Y10" s="1">
        <v>5.8</v>
      </c>
      <c r="Z10" s="1">
        <v>5</v>
      </c>
      <c r="AA10" s="1">
        <v>3</v>
      </c>
      <c r="AB10" s="1">
        <v>2.4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31</v>
      </c>
      <c r="C11" s="1">
        <v>225</v>
      </c>
      <c r="D11" s="1">
        <v>528</v>
      </c>
      <c r="E11" s="1">
        <v>126</v>
      </c>
      <c r="F11" s="1">
        <v>627</v>
      </c>
      <c r="G11" s="6">
        <v>0.18</v>
      </c>
      <c r="H11" s="1">
        <v>150</v>
      </c>
      <c r="I11" s="1">
        <v>5034819</v>
      </c>
      <c r="J11" s="1">
        <v>122</v>
      </c>
      <c r="K11" s="1">
        <f t="shared" si="2"/>
        <v>4</v>
      </c>
      <c r="L11" s="1"/>
      <c r="M11" s="1"/>
      <c r="N11" s="22">
        <v>582</v>
      </c>
      <c r="O11" s="37"/>
      <c r="P11" s="38"/>
      <c r="Q11" s="1">
        <f t="shared" si="3"/>
        <v>25.2</v>
      </c>
      <c r="R11" s="5"/>
      <c r="S11" s="5"/>
      <c r="T11" s="1"/>
      <c r="U11" s="1">
        <f t="shared" si="4"/>
        <v>24.880952380952383</v>
      </c>
      <c r="V11" s="1">
        <f t="shared" si="5"/>
        <v>24.880952380952383</v>
      </c>
      <c r="W11" s="1">
        <v>28.4</v>
      </c>
      <c r="X11" s="1">
        <v>38</v>
      </c>
      <c r="Y11" s="1">
        <v>34.4</v>
      </c>
      <c r="Z11" s="1">
        <v>30.8</v>
      </c>
      <c r="AA11" s="1">
        <v>44.6</v>
      </c>
      <c r="AB11" s="1">
        <v>33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42</v>
      </c>
      <c r="C12" s="1">
        <v>52.908999999999999</v>
      </c>
      <c r="D12" s="1">
        <v>28.44</v>
      </c>
      <c r="E12" s="1">
        <v>24.596</v>
      </c>
      <c r="F12" s="1">
        <v>56.753</v>
      </c>
      <c r="G12" s="6">
        <v>1</v>
      </c>
      <c r="H12" s="1">
        <v>150</v>
      </c>
      <c r="I12" s="1">
        <v>5039845</v>
      </c>
      <c r="J12" s="1">
        <v>23.5</v>
      </c>
      <c r="K12" s="1">
        <f t="shared" si="2"/>
        <v>1.0960000000000001</v>
      </c>
      <c r="L12" s="1"/>
      <c r="M12" s="1"/>
      <c r="N12" s="22">
        <v>25.98640000000001</v>
      </c>
      <c r="O12" s="37"/>
      <c r="P12" s="38"/>
      <c r="Q12" s="1">
        <f t="shared" si="3"/>
        <v>4.9192</v>
      </c>
      <c r="R12" s="5">
        <f>18*Q12-O12-F12</f>
        <v>31.792600000000007</v>
      </c>
      <c r="S12" s="5"/>
      <c r="T12" s="1"/>
      <c r="U12" s="1">
        <f t="shared" si="4"/>
        <v>18</v>
      </c>
      <c r="V12" s="1">
        <f t="shared" si="5"/>
        <v>11.537038542852496</v>
      </c>
      <c r="W12" s="1">
        <v>4.2721999999999998</v>
      </c>
      <c r="X12" s="1">
        <v>3.8868</v>
      </c>
      <c r="Y12" s="1">
        <v>5.8195999999999994</v>
      </c>
      <c r="Z12" s="1">
        <v>2.92</v>
      </c>
      <c r="AA12" s="1">
        <v>3.468</v>
      </c>
      <c r="AB12" s="1">
        <v>2.9889999999999999</v>
      </c>
      <c r="AC12" s="1"/>
      <c r="AD12" s="1">
        <f t="shared" si="6"/>
        <v>31.792600000000007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31</v>
      </c>
      <c r="C13" s="1">
        <v>194</v>
      </c>
      <c r="D13" s="1">
        <v>384</v>
      </c>
      <c r="E13" s="1">
        <v>97</v>
      </c>
      <c r="F13" s="1">
        <v>477</v>
      </c>
      <c r="G13" s="6">
        <v>0.1</v>
      </c>
      <c r="H13" s="1">
        <v>90</v>
      </c>
      <c r="I13" s="1">
        <v>8444163</v>
      </c>
      <c r="J13" s="1">
        <v>95</v>
      </c>
      <c r="K13" s="1">
        <f t="shared" si="2"/>
        <v>2</v>
      </c>
      <c r="L13" s="1"/>
      <c r="M13" s="1"/>
      <c r="N13" s="22">
        <v>381.4</v>
      </c>
      <c r="O13" s="37"/>
      <c r="P13" s="38"/>
      <c r="Q13" s="1">
        <f t="shared" si="3"/>
        <v>19.399999999999999</v>
      </c>
      <c r="R13" s="5"/>
      <c r="S13" s="5"/>
      <c r="T13" s="1"/>
      <c r="U13" s="1">
        <f t="shared" si="4"/>
        <v>24.587628865979383</v>
      </c>
      <c r="V13" s="1">
        <f t="shared" si="5"/>
        <v>24.587628865979383</v>
      </c>
      <c r="W13" s="1">
        <v>32.4</v>
      </c>
      <c r="X13" s="1">
        <v>30</v>
      </c>
      <c r="Y13" s="1">
        <v>36.6</v>
      </c>
      <c r="Z13" s="1">
        <v>25.2</v>
      </c>
      <c r="AA13" s="1">
        <v>26</v>
      </c>
      <c r="AB13" s="1">
        <v>36.4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44</v>
      </c>
      <c r="B14" s="13" t="s">
        <v>31</v>
      </c>
      <c r="C14" s="13"/>
      <c r="D14" s="13">
        <v>800</v>
      </c>
      <c r="E14" s="13">
        <v>-5</v>
      </c>
      <c r="F14" s="14">
        <v>800</v>
      </c>
      <c r="G14" s="6">
        <v>0.18</v>
      </c>
      <c r="H14" s="1">
        <v>150</v>
      </c>
      <c r="I14" s="1">
        <v>5038411</v>
      </c>
      <c r="J14" s="1">
        <v>1</v>
      </c>
      <c r="K14" s="1">
        <f t="shared" si="2"/>
        <v>-6</v>
      </c>
      <c r="L14" s="1"/>
      <c r="M14" s="1"/>
      <c r="N14" s="22">
        <v>875</v>
      </c>
      <c r="O14" s="37"/>
      <c r="P14" s="38"/>
      <c r="Q14" s="1">
        <f t="shared" si="3"/>
        <v>-1</v>
      </c>
      <c r="R14" s="5"/>
      <c r="S14" s="5"/>
      <c r="T14" s="1"/>
      <c r="U14" s="1">
        <f t="shared" si="4"/>
        <v>-800</v>
      </c>
      <c r="V14" s="1">
        <f t="shared" si="5"/>
        <v>-800</v>
      </c>
      <c r="W14" s="1">
        <v>-0.4</v>
      </c>
      <c r="X14" s="1">
        <v>65.400000000000006</v>
      </c>
      <c r="Y14" s="1">
        <v>74.599999999999994</v>
      </c>
      <c r="Z14" s="1">
        <v>80</v>
      </c>
      <c r="AA14" s="1">
        <v>80.2</v>
      </c>
      <c r="AB14" s="1">
        <v>80.599999999999994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5" t="s">
        <v>56</v>
      </c>
      <c r="B15" s="26" t="s">
        <v>31</v>
      </c>
      <c r="C15" s="26">
        <v>550</v>
      </c>
      <c r="D15" s="26">
        <v>24</v>
      </c>
      <c r="E15" s="26">
        <v>236</v>
      </c>
      <c r="F15" s="27">
        <v>337</v>
      </c>
      <c r="G15" s="28">
        <v>0</v>
      </c>
      <c r="H15" s="22" t="e">
        <v>#N/A</v>
      </c>
      <c r="I15" s="22" t="s">
        <v>55</v>
      </c>
      <c r="J15" s="22">
        <v>227</v>
      </c>
      <c r="K15" s="22">
        <f>E15-J15</f>
        <v>9</v>
      </c>
      <c r="L15" s="22"/>
      <c r="M15" s="22"/>
      <c r="N15" s="22"/>
      <c r="O15" s="41"/>
      <c r="P15" s="42"/>
      <c r="Q15" s="22">
        <f>E15/5</f>
        <v>47.2</v>
      </c>
      <c r="R15" s="29"/>
      <c r="S15" s="29"/>
      <c r="T15" s="22"/>
      <c r="U15" s="22">
        <f t="shared" si="4"/>
        <v>7.1398305084745761</v>
      </c>
      <c r="V15" s="22">
        <f t="shared" si="5"/>
        <v>7.1398305084745761</v>
      </c>
      <c r="W15" s="22">
        <v>47.8</v>
      </c>
      <c r="X15" s="22">
        <v>0.6</v>
      </c>
      <c r="Y15" s="22">
        <v>0.2</v>
      </c>
      <c r="Z15" s="22">
        <v>0</v>
      </c>
      <c r="AA15" s="22">
        <v>0</v>
      </c>
      <c r="AB15" s="22">
        <v>0</v>
      </c>
      <c r="AC15" s="22"/>
      <c r="AD15" s="22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45</v>
      </c>
      <c r="B16" s="13" t="s">
        <v>31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37">
        <v>200</v>
      </c>
      <c r="P16" s="38">
        <v>200</v>
      </c>
      <c r="Q16" s="1">
        <f t="shared" si="3"/>
        <v>0</v>
      </c>
      <c r="R16" s="5">
        <f>18*(Q16+Q17)-O16-O17-F16-F17</f>
        <v>576.79999999999995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-0.2</v>
      </c>
      <c r="X16" s="1">
        <v>-0.6</v>
      </c>
      <c r="Y16" s="1">
        <v>-0.6</v>
      </c>
      <c r="Z16" s="1">
        <v>-0.8</v>
      </c>
      <c r="AA16" s="1">
        <v>-0.4</v>
      </c>
      <c r="AB16" s="1">
        <v>-0.2</v>
      </c>
      <c r="AC16" s="1"/>
      <c r="AD16" s="1">
        <f t="shared" si="6"/>
        <v>103.82399999999998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5" t="s">
        <v>57</v>
      </c>
      <c r="B17" s="26" t="s">
        <v>31</v>
      </c>
      <c r="C17" s="26">
        <v>549</v>
      </c>
      <c r="D17" s="26"/>
      <c r="E17" s="26">
        <v>288</v>
      </c>
      <c r="F17" s="27">
        <v>260</v>
      </c>
      <c r="G17" s="28">
        <v>0</v>
      </c>
      <c r="H17" s="22" t="e">
        <v>#N/A</v>
      </c>
      <c r="I17" s="22" t="s">
        <v>55</v>
      </c>
      <c r="J17" s="22">
        <v>284</v>
      </c>
      <c r="K17" s="22">
        <f>E17-J17</f>
        <v>4</v>
      </c>
      <c r="L17" s="22"/>
      <c r="M17" s="22"/>
      <c r="N17" s="22"/>
      <c r="O17" s="41"/>
      <c r="P17" s="42"/>
      <c r="Q17" s="22">
        <f>E17/5</f>
        <v>57.6</v>
      </c>
      <c r="R17" s="29"/>
      <c r="S17" s="29"/>
      <c r="T17" s="22"/>
      <c r="U17" s="22">
        <f t="shared" si="4"/>
        <v>4.5138888888888884</v>
      </c>
      <c r="V17" s="22">
        <f t="shared" si="5"/>
        <v>4.5138888888888884</v>
      </c>
      <c r="W17" s="22">
        <v>36.200000000000003</v>
      </c>
      <c r="X17" s="22">
        <v>31.4</v>
      </c>
      <c r="Y17" s="22">
        <v>54</v>
      </c>
      <c r="Z17" s="22">
        <v>13</v>
      </c>
      <c r="AA17" s="22">
        <v>0</v>
      </c>
      <c r="AB17" s="22">
        <v>0</v>
      </c>
      <c r="AC17" s="22"/>
      <c r="AD17" s="22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31</v>
      </c>
      <c r="C18" s="1"/>
      <c r="D18" s="1">
        <v>360</v>
      </c>
      <c r="E18" s="1"/>
      <c r="F18" s="1">
        <v>360</v>
      </c>
      <c r="G18" s="6">
        <v>0.18</v>
      </c>
      <c r="H18" s="1">
        <v>150</v>
      </c>
      <c r="I18" s="1">
        <v>5038831</v>
      </c>
      <c r="J18" s="1">
        <v>12</v>
      </c>
      <c r="K18" s="1">
        <f t="shared" si="2"/>
        <v>-12</v>
      </c>
      <c r="L18" s="1"/>
      <c r="M18" s="1"/>
      <c r="N18" s="22">
        <v>358.00000000000011</v>
      </c>
      <c r="O18" s="43">
        <v>170</v>
      </c>
      <c r="P18" s="38"/>
      <c r="Q18" s="1">
        <f t="shared" si="3"/>
        <v>0</v>
      </c>
      <c r="R18" s="5">
        <v>300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31.2</v>
      </c>
      <c r="X18" s="1">
        <v>33.4</v>
      </c>
      <c r="Y18" s="1">
        <v>43.8</v>
      </c>
      <c r="Z18" s="1">
        <v>20.399999999999999</v>
      </c>
      <c r="AA18" s="1">
        <v>28.6</v>
      </c>
      <c r="AB18" s="1">
        <v>34</v>
      </c>
      <c r="AC18" s="1" t="s">
        <v>47</v>
      </c>
      <c r="AD18" s="1">
        <f t="shared" si="6"/>
        <v>54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48</v>
      </c>
      <c r="B19" s="16" t="s">
        <v>31</v>
      </c>
      <c r="C19" s="16">
        <v>106</v>
      </c>
      <c r="D19" s="16">
        <v>390</v>
      </c>
      <c r="E19" s="16">
        <v>84</v>
      </c>
      <c r="F19" s="17">
        <v>408</v>
      </c>
      <c r="G19" s="6">
        <v>0.18</v>
      </c>
      <c r="H19" s="1">
        <v>120</v>
      </c>
      <c r="I19" s="1">
        <v>5038855</v>
      </c>
      <c r="J19" s="1">
        <v>88</v>
      </c>
      <c r="K19" s="1">
        <f t="shared" si="2"/>
        <v>-4</v>
      </c>
      <c r="L19" s="1"/>
      <c r="M19" s="1"/>
      <c r="N19" s="22">
        <v>386</v>
      </c>
      <c r="O19" s="43">
        <v>120</v>
      </c>
      <c r="P19" s="38"/>
      <c r="Q19" s="1">
        <f t="shared" si="3"/>
        <v>16.8</v>
      </c>
      <c r="R19" s="5">
        <f>18*(Q19+Q20)-O20-F19-F20</f>
        <v>77.600000000000023</v>
      </c>
      <c r="S19" s="5"/>
      <c r="T19" s="1"/>
      <c r="U19" s="1">
        <f>(F19+R19)/Q19</f>
        <v>28.904761904761905</v>
      </c>
      <c r="V19" s="1">
        <f>(F19)/Q19</f>
        <v>24.285714285714285</v>
      </c>
      <c r="W19" s="1">
        <v>37</v>
      </c>
      <c r="X19" s="1">
        <v>29</v>
      </c>
      <c r="Y19" s="1">
        <v>25.4</v>
      </c>
      <c r="Z19" s="1">
        <v>25</v>
      </c>
      <c r="AA19" s="1">
        <v>40.799999999999997</v>
      </c>
      <c r="AB19" s="1">
        <v>30.8</v>
      </c>
      <c r="AC19" s="1"/>
      <c r="AD19" s="1">
        <f t="shared" si="6"/>
        <v>13.968000000000004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5" t="s">
        <v>58</v>
      </c>
      <c r="B20" s="26" t="s">
        <v>31</v>
      </c>
      <c r="C20" s="26">
        <v>56</v>
      </c>
      <c r="D20" s="26"/>
      <c r="E20" s="26">
        <v>52</v>
      </c>
      <c r="F20" s="27">
        <v>4</v>
      </c>
      <c r="G20" s="28">
        <v>0</v>
      </c>
      <c r="H20" s="22" t="e">
        <v>#N/A</v>
      </c>
      <c r="I20" s="22" t="s">
        <v>55</v>
      </c>
      <c r="J20" s="22">
        <v>93</v>
      </c>
      <c r="K20" s="22">
        <f>E20-J20</f>
        <v>-41</v>
      </c>
      <c r="L20" s="22"/>
      <c r="M20" s="22"/>
      <c r="N20" s="22"/>
      <c r="O20" s="41"/>
      <c r="P20" s="42"/>
      <c r="Q20" s="22">
        <f>E20/5</f>
        <v>10.4</v>
      </c>
      <c r="R20" s="29"/>
      <c r="S20" s="29"/>
      <c r="T20" s="22"/>
      <c r="U20" s="22">
        <f t="shared" si="4"/>
        <v>0.38461538461538458</v>
      </c>
      <c r="V20" s="22">
        <f t="shared" si="5"/>
        <v>0.38461538461538458</v>
      </c>
      <c r="W20" s="22">
        <v>0.4</v>
      </c>
      <c r="X20" s="22">
        <v>2.8</v>
      </c>
      <c r="Y20" s="22">
        <v>11.6</v>
      </c>
      <c r="Z20" s="22">
        <v>5.6</v>
      </c>
      <c r="AA20" s="22">
        <v>0</v>
      </c>
      <c r="AB20" s="22">
        <v>0</v>
      </c>
      <c r="AC20" s="22"/>
      <c r="AD20" s="22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49</v>
      </c>
      <c r="B21" s="16" t="s">
        <v>31</v>
      </c>
      <c r="C21" s="16">
        <v>43</v>
      </c>
      <c r="D21" s="16"/>
      <c r="E21" s="16">
        <v>44</v>
      </c>
      <c r="F21" s="17">
        <v>-1</v>
      </c>
      <c r="G21" s="6">
        <v>0.18</v>
      </c>
      <c r="H21" s="1">
        <v>150</v>
      </c>
      <c r="I21" s="1">
        <v>5038435</v>
      </c>
      <c r="J21" s="1">
        <v>81</v>
      </c>
      <c r="K21" s="1">
        <f t="shared" si="2"/>
        <v>-37</v>
      </c>
      <c r="L21" s="1"/>
      <c r="M21" s="1"/>
      <c r="N21" s="34">
        <v>1375.4</v>
      </c>
      <c r="O21" s="37"/>
      <c r="P21" s="38"/>
      <c r="Q21" s="1">
        <f t="shared" si="3"/>
        <v>8.8000000000000007</v>
      </c>
      <c r="R21" s="5">
        <f>18*(Q21+Q22)-O21-O22-F21-F22</f>
        <v>61.200000000000045</v>
      </c>
      <c r="S21" s="5"/>
      <c r="T21" s="1"/>
      <c r="U21" s="1">
        <f t="shared" si="4"/>
        <v>6.8409090909090953</v>
      </c>
      <c r="V21" s="1">
        <f t="shared" si="5"/>
        <v>-0.11363636363636363</v>
      </c>
      <c r="W21" s="1">
        <v>86.2</v>
      </c>
      <c r="X21" s="1">
        <v>96.8</v>
      </c>
      <c r="Y21" s="1">
        <v>95.6</v>
      </c>
      <c r="Z21" s="1">
        <v>102</v>
      </c>
      <c r="AA21" s="1">
        <v>100.2</v>
      </c>
      <c r="AB21" s="1">
        <v>93.4</v>
      </c>
      <c r="AC21" s="1"/>
      <c r="AD21" s="1">
        <f t="shared" si="6"/>
        <v>11.016000000000007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5" t="s">
        <v>59</v>
      </c>
      <c r="B22" s="26" t="s">
        <v>31</v>
      </c>
      <c r="C22" s="26">
        <v>556</v>
      </c>
      <c r="D22" s="26">
        <v>936</v>
      </c>
      <c r="E22" s="26">
        <v>303</v>
      </c>
      <c r="F22" s="27">
        <v>1189</v>
      </c>
      <c r="G22" s="28">
        <v>0</v>
      </c>
      <c r="H22" s="22" t="e">
        <v>#N/A</v>
      </c>
      <c r="I22" s="22" t="s">
        <v>55</v>
      </c>
      <c r="J22" s="22">
        <v>289</v>
      </c>
      <c r="K22" s="22">
        <f>E22-J22</f>
        <v>14</v>
      </c>
      <c r="L22" s="22"/>
      <c r="M22" s="22"/>
      <c r="N22" s="22"/>
      <c r="O22" s="41"/>
      <c r="P22" s="42"/>
      <c r="Q22" s="22">
        <f>E22/5</f>
        <v>60.6</v>
      </c>
      <c r="R22" s="29"/>
      <c r="S22" s="29"/>
      <c r="T22" s="22"/>
      <c r="U22" s="22">
        <f t="shared" si="4"/>
        <v>19.620462046204619</v>
      </c>
      <c r="V22" s="22">
        <f t="shared" si="5"/>
        <v>19.620462046204619</v>
      </c>
      <c r="W22" s="22">
        <v>4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/>
      <c r="AD22" s="22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50</v>
      </c>
      <c r="B23" s="16" t="s">
        <v>31</v>
      </c>
      <c r="C23" s="16">
        <v>4</v>
      </c>
      <c r="D23" s="16"/>
      <c r="E23" s="16"/>
      <c r="F23" s="17"/>
      <c r="G23" s="6">
        <v>0.18</v>
      </c>
      <c r="H23" s="1">
        <v>120</v>
      </c>
      <c r="I23" s="1">
        <v>5038398</v>
      </c>
      <c r="J23" s="1">
        <v>28</v>
      </c>
      <c r="K23" s="1">
        <f t="shared" si="2"/>
        <v>-28</v>
      </c>
      <c r="L23" s="1"/>
      <c r="M23" s="1"/>
      <c r="N23" s="34">
        <v>415</v>
      </c>
      <c r="O23" s="37"/>
      <c r="P23" s="38"/>
      <c r="Q23" s="1">
        <f t="shared" si="3"/>
        <v>0</v>
      </c>
      <c r="R23" s="5">
        <f>18*(Q23+Q24)-O23-O24-F23-F24</f>
        <v>145.39999999999998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-1</v>
      </c>
      <c r="X23" s="1">
        <v>44.4</v>
      </c>
      <c r="Y23" s="1">
        <v>64</v>
      </c>
      <c r="Z23" s="1">
        <v>55.4</v>
      </c>
      <c r="AA23" s="1">
        <v>49.8</v>
      </c>
      <c r="AB23" s="1">
        <v>58.4</v>
      </c>
      <c r="AC23" s="1"/>
      <c r="AD23" s="1">
        <f t="shared" si="6"/>
        <v>26.171999999999993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5" t="s">
        <v>61</v>
      </c>
      <c r="B24" s="26" t="s">
        <v>31</v>
      </c>
      <c r="C24" s="26">
        <v>633</v>
      </c>
      <c r="D24" s="26">
        <v>276</v>
      </c>
      <c r="E24" s="26">
        <v>229</v>
      </c>
      <c r="F24" s="27">
        <v>679</v>
      </c>
      <c r="G24" s="28">
        <v>0</v>
      </c>
      <c r="H24" s="22" t="e">
        <v>#N/A</v>
      </c>
      <c r="I24" s="22" t="s">
        <v>55</v>
      </c>
      <c r="J24" s="22">
        <v>270</v>
      </c>
      <c r="K24" s="22">
        <f>E24-J24</f>
        <v>-41</v>
      </c>
      <c r="L24" s="22"/>
      <c r="M24" s="22"/>
      <c r="N24" s="22"/>
      <c r="O24" s="41"/>
      <c r="P24" s="42"/>
      <c r="Q24" s="22">
        <f>E24/5</f>
        <v>45.8</v>
      </c>
      <c r="R24" s="29"/>
      <c r="S24" s="29"/>
      <c r="T24" s="22"/>
      <c r="U24" s="22">
        <f t="shared" si="4"/>
        <v>14.825327510917031</v>
      </c>
      <c r="V24" s="22">
        <f t="shared" si="5"/>
        <v>14.825327510917031</v>
      </c>
      <c r="W24" s="22">
        <v>14.6</v>
      </c>
      <c r="X24" s="22">
        <v>1.2</v>
      </c>
      <c r="Y24" s="22">
        <v>0</v>
      </c>
      <c r="Z24" s="22">
        <v>0</v>
      </c>
      <c r="AA24" s="22">
        <v>0</v>
      </c>
      <c r="AB24" s="22">
        <v>0</v>
      </c>
      <c r="AC24" s="22"/>
      <c r="AD24" s="22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42</v>
      </c>
      <c r="C25" s="1">
        <v>399.01299999999998</v>
      </c>
      <c r="D25" s="1"/>
      <c r="E25" s="1">
        <v>66.225999999999999</v>
      </c>
      <c r="F25" s="1">
        <v>332.78699999999998</v>
      </c>
      <c r="G25" s="6">
        <v>1</v>
      </c>
      <c r="H25" s="1">
        <v>150</v>
      </c>
      <c r="I25" s="1">
        <v>5038572</v>
      </c>
      <c r="J25" s="1">
        <v>69.900000000000006</v>
      </c>
      <c r="K25" s="1">
        <f t="shared" si="2"/>
        <v>-3.6740000000000066</v>
      </c>
      <c r="L25" s="1"/>
      <c r="M25" s="1"/>
      <c r="N25" s="1"/>
      <c r="O25" s="37"/>
      <c r="P25" s="38"/>
      <c r="Q25" s="1">
        <f t="shared" si="3"/>
        <v>13.245200000000001</v>
      </c>
      <c r="R25" s="5"/>
      <c r="S25" s="5"/>
      <c r="T25" s="1"/>
      <c r="U25" s="1">
        <f t="shared" si="4"/>
        <v>25.125101923715757</v>
      </c>
      <c r="V25" s="1">
        <f t="shared" si="5"/>
        <v>25.125101923715757</v>
      </c>
      <c r="W25" s="1">
        <v>19.894400000000001</v>
      </c>
      <c r="X25" s="1">
        <v>14.7094</v>
      </c>
      <c r="Y25" s="1">
        <v>33.613399999999999</v>
      </c>
      <c r="Z25" s="1">
        <v>13.605</v>
      </c>
      <c r="AA25" s="1">
        <v>17.7346</v>
      </c>
      <c r="AB25" s="1">
        <v>11.164400000000001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52</v>
      </c>
      <c r="B26" s="1" t="s">
        <v>42</v>
      </c>
      <c r="C26" s="1">
        <v>50.351999999999997</v>
      </c>
      <c r="D26" s="1">
        <v>209.47</v>
      </c>
      <c r="E26" s="1">
        <v>50.408000000000001</v>
      </c>
      <c r="F26" s="1">
        <v>209.41399999999999</v>
      </c>
      <c r="G26" s="6">
        <v>1</v>
      </c>
      <c r="H26" s="1">
        <v>150</v>
      </c>
      <c r="I26" s="1">
        <v>5038596</v>
      </c>
      <c r="J26" s="1">
        <v>67.5</v>
      </c>
      <c r="K26" s="1">
        <f t="shared" si="2"/>
        <v>-17.091999999999999</v>
      </c>
      <c r="L26" s="1"/>
      <c r="M26" s="1"/>
      <c r="N26" s="22">
        <v>209.8</v>
      </c>
      <c r="O26" s="37">
        <v>70</v>
      </c>
      <c r="P26" s="38">
        <v>75</v>
      </c>
      <c r="Q26" s="1">
        <f t="shared" si="3"/>
        <v>10.0816</v>
      </c>
      <c r="R26" s="5"/>
      <c r="S26" s="5"/>
      <c r="T26" s="1"/>
      <c r="U26" s="1">
        <f t="shared" si="4"/>
        <v>27.715243612125057</v>
      </c>
      <c r="V26" s="1">
        <f t="shared" si="5"/>
        <v>27.715243612125057</v>
      </c>
      <c r="W26" s="1">
        <v>19.331600000000002</v>
      </c>
      <c r="X26" s="1">
        <v>14.272399999999999</v>
      </c>
      <c r="Y26" s="1">
        <v>8.5488</v>
      </c>
      <c r="Z26" s="1">
        <v>15.502000000000001</v>
      </c>
      <c r="AA26" s="1">
        <v>13.0176</v>
      </c>
      <c r="AB26" s="1">
        <v>15.771000000000001</v>
      </c>
      <c r="AC26" s="1"/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9" t="s">
        <v>53</v>
      </c>
      <c r="B27" s="19" t="s">
        <v>42</v>
      </c>
      <c r="C27" s="19">
        <v>49.344000000000001</v>
      </c>
      <c r="D27" s="19"/>
      <c r="E27" s="19">
        <v>51.86</v>
      </c>
      <c r="F27" s="19">
        <v>-2.516</v>
      </c>
      <c r="G27" s="20">
        <v>1</v>
      </c>
      <c r="H27" s="19">
        <v>120</v>
      </c>
      <c r="I27" s="19">
        <v>8785204</v>
      </c>
      <c r="J27" s="19">
        <v>73.7</v>
      </c>
      <c r="K27" s="19">
        <f t="shared" si="2"/>
        <v>-21.840000000000003</v>
      </c>
      <c r="L27" s="19"/>
      <c r="M27" s="19"/>
      <c r="N27" s="33">
        <v>276.21480000000008</v>
      </c>
      <c r="O27" s="44"/>
      <c r="P27" s="45"/>
      <c r="Q27" s="19">
        <f t="shared" si="3"/>
        <v>10.372</v>
      </c>
      <c r="R27" s="21"/>
      <c r="S27" s="21"/>
      <c r="T27" s="19"/>
      <c r="U27" s="19">
        <f t="shared" si="4"/>
        <v>-0.24257616660239106</v>
      </c>
      <c r="V27" s="19">
        <f t="shared" si="5"/>
        <v>-0.24257616660239106</v>
      </c>
      <c r="W27" s="19">
        <v>29.4392</v>
      </c>
      <c r="X27" s="19">
        <v>21.238800000000001</v>
      </c>
      <c r="Y27" s="19">
        <v>22.554200000000002</v>
      </c>
      <c r="Z27" s="19">
        <v>25.887</v>
      </c>
      <c r="AA27" s="19">
        <v>25.490200000000002</v>
      </c>
      <c r="AB27" s="19">
        <v>19.545000000000002</v>
      </c>
      <c r="AC27" s="18" t="s">
        <v>81</v>
      </c>
      <c r="AD27" s="19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60</v>
      </c>
      <c r="B28" s="16" t="s">
        <v>42</v>
      </c>
      <c r="C28" s="16">
        <v>46.823999999999998</v>
      </c>
      <c r="D28" s="16"/>
      <c r="E28" s="16">
        <v>90.856999999999999</v>
      </c>
      <c r="F28" s="17">
        <v>-44.033000000000001</v>
      </c>
      <c r="G28" s="6">
        <v>1</v>
      </c>
      <c r="H28" s="1">
        <v>120</v>
      </c>
      <c r="I28" s="1">
        <v>5522704</v>
      </c>
      <c r="J28" s="1">
        <v>101.5</v>
      </c>
      <c r="K28" s="1">
        <f t="shared" si="2"/>
        <v>-10.643000000000001</v>
      </c>
      <c r="L28" s="1"/>
      <c r="M28" s="1"/>
      <c r="N28" s="34">
        <v>374.30119999999988</v>
      </c>
      <c r="O28" s="37">
        <v>259.79000000000002</v>
      </c>
      <c r="P28" s="38">
        <f>57+200</f>
        <v>257</v>
      </c>
      <c r="Q28" s="1">
        <f t="shared" si="3"/>
        <v>18.171399999999998</v>
      </c>
      <c r="R28" s="5">
        <f>18*(Q28+Q29)-O28-O29-F28-F29</f>
        <v>151.36039999999994</v>
      </c>
      <c r="S28" s="5"/>
      <c r="T28" s="1"/>
      <c r="U28" s="1">
        <f t="shared" si="4"/>
        <v>20.203033338102735</v>
      </c>
      <c r="V28" s="1">
        <f t="shared" si="5"/>
        <v>11.873438480249185</v>
      </c>
      <c r="W28" s="1">
        <v>43.747399999999999</v>
      </c>
      <c r="X28" s="1">
        <v>30.042999999999999</v>
      </c>
      <c r="Y28" s="1">
        <v>34.098799999999997</v>
      </c>
      <c r="Z28" s="1">
        <v>33.910200000000003</v>
      </c>
      <c r="AA28" s="1">
        <v>38.866</v>
      </c>
      <c r="AB28" s="1">
        <v>21.680399999999999</v>
      </c>
      <c r="AC28" s="23" t="s">
        <v>83</v>
      </c>
      <c r="AD28" s="1">
        <f t="shared" si="6"/>
        <v>151.36039999999994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5" t="s">
        <v>66</v>
      </c>
      <c r="B29" s="26" t="s">
        <v>42</v>
      </c>
      <c r="C29" s="26">
        <v>106.538</v>
      </c>
      <c r="D29" s="26">
        <v>196.691</v>
      </c>
      <c r="E29" s="26">
        <v>74.622</v>
      </c>
      <c r="F29" s="27">
        <v>228.607</v>
      </c>
      <c r="G29" s="28">
        <v>0</v>
      </c>
      <c r="H29" s="22" t="e">
        <v>#N/A</v>
      </c>
      <c r="I29" s="22" t="s">
        <v>55</v>
      </c>
      <c r="J29" s="22">
        <v>178.1</v>
      </c>
      <c r="K29" s="22">
        <f>E29-J29</f>
        <v>-103.47799999999999</v>
      </c>
      <c r="L29" s="22"/>
      <c r="M29" s="22"/>
      <c r="N29" s="22"/>
      <c r="O29" s="41"/>
      <c r="P29" s="42"/>
      <c r="Q29" s="22">
        <f>E29/5</f>
        <v>14.9244</v>
      </c>
      <c r="R29" s="29"/>
      <c r="S29" s="29"/>
      <c r="T29" s="22"/>
      <c r="U29" s="22">
        <f t="shared" si="4"/>
        <v>15.317667711934817</v>
      </c>
      <c r="V29" s="22">
        <f t="shared" si="5"/>
        <v>15.317667711934817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/>
      <c r="AD29" s="22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2" t="s">
        <v>62</v>
      </c>
      <c r="B30" s="22" t="s">
        <v>42</v>
      </c>
      <c r="C30" s="22">
        <v>3.0169999999999999</v>
      </c>
      <c r="D30" s="22"/>
      <c r="E30" s="22">
        <v>3.0129999999999999</v>
      </c>
      <c r="F30" s="22">
        <v>4.0000000000000001E-3</v>
      </c>
      <c r="G30" s="28">
        <v>0</v>
      </c>
      <c r="H30" s="22">
        <v>120</v>
      </c>
      <c r="I30" s="22" t="s">
        <v>63</v>
      </c>
      <c r="J30" s="22">
        <v>10.5</v>
      </c>
      <c r="K30" s="22">
        <f t="shared" si="2"/>
        <v>-7.4870000000000001</v>
      </c>
      <c r="L30" s="22"/>
      <c r="M30" s="22"/>
      <c r="N30" s="22"/>
      <c r="O30" s="41"/>
      <c r="P30" s="42"/>
      <c r="Q30" s="22">
        <f t="shared" si="3"/>
        <v>0.60260000000000002</v>
      </c>
      <c r="R30" s="29"/>
      <c r="S30" s="29"/>
      <c r="T30" s="22"/>
      <c r="U30" s="22">
        <f t="shared" si="4"/>
        <v>6.637902422834384E-3</v>
      </c>
      <c r="V30" s="22">
        <f t="shared" si="5"/>
        <v>6.637902422834384E-3</v>
      </c>
      <c r="W30" s="22">
        <v>3.6966000000000001</v>
      </c>
      <c r="X30" s="22">
        <v>2.4904000000000002</v>
      </c>
      <c r="Y30" s="22">
        <v>3.0720000000000001</v>
      </c>
      <c r="Z30" s="22">
        <v>1.2312000000000001</v>
      </c>
      <c r="AA30" s="22">
        <v>6.7035999999999998</v>
      </c>
      <c r="AB30" s="22">
        <v>5.2557999999999998</v>
      </c>
      <c r="AC30" s="22" t="s">
        <v>64</v>
      </c>
      <c r="AD30" s="22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31</v>
      </c>
      <c r="C31" s="1">
        <v>383</v>
      </c>
      <c r="D31" s="1">
        <v>384</v>
      </c>
      <c r="E31" s="1">
        <v>124</v>
      </c>
      <c r="F31" s="1">
        <v>638</v>
      </c>
      <c r="G31" s="6">
        <v>0.1</v>
      </c>
      <c r="H31" s="1">
        <v>60</v>
      </c>
      <c r="I31" s="1">
        <v>8444170</v>
      </c>
      <c r="J31" s="1">
        <v>114</v>
      </c>
      <c r="K31" s="1">
        <f t="shared" si="2"/>
        <v>10</v>
      </c>
      <c r="L31" s="1"/>
      <c r="M31" s="1"/>
      <c r="N31" s="22">
        <v>380.8</v>
      </c>
      <c r="O31" s="37"/>
      <c r="P31" s="38"/>
      <c r="Q31" s="1">
        <f t="shared" si="3"/>
        <v>24.8</v>
      </c>
      <c r="R31" s="5"/>
      <c r="S31" s="5"/>
      <c r="T31" s="1"/>
      <c r="U31" s="1">
        <f t="shared" si="4"/>
        <v>25.725806451612904</v>
      </c>
      <c r="V31" s="1">
        <f t="shared" si="5"/>
        <v>25.725806451612904</v>
      </c>
      <c r="W31" s="1">
        <v>35.799999999999997</v>
      </c>
      <c r="X31" s="1">
        <v>37.4</v>
      </c>
      <c r="Y31" s="1">
        <v>49.6</v>
      </c>
      <c r="Z31" s="1">
        <v>39.4</v>
      </c>
      <c r="AA31" s="1">
        <v>39.200000000000003</v>
      </c>
      <c r="AB31" s="1">
        <v>29.2</v>
      </c>
      <c r="AC31" s="1"/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31</v>
      </c>
      <c r="C32" s="1">
        <v>211</v>
      </c>
      <c r="D32" s="1"/>
      <c r="E32" s="1">
        <v>57</v>
      </c>
      <c r="F32" s="1">
        <v>154</v>
      </c>
      <c r="G32" s="6">
        <v>0.14000000000000001</v>
      </c>
      <c r="H32" s="1">
        <v>180</v>
      </c>
      <c r="I32" s="1">
        <v>9988391</v>
      </c>
      <c r="J32" s="1">
        <v>54</v>
      </c>
      <c r="K32" s="1">
        <f t="shared" si="2"/>
        <v>3</v>
      </c>
      <c r="L32" s="1"/>
      <c r="M32" s="1"/>
      <c r="N32" s="1"/>
      <c r="O32" s="37">
        <v>142.6</v>
      </c>
      <c r="P32" s="38">
        <v>144</v>
      </c>
      <c r="Q32" s="1">
        <f t="shared" si="3"/>
        <v>11.4</v>
      </c>
      <c r="R32" s="5"/>
      <c r="S32" s="5"/>
      <c r="T32" s="1"/>
      <c r="U32" s="1">
        <f t="shared" si="4"/>
        <v>26.017543859649123</v>
      </c>
      <c r="V32" s="1">
        <f t="shared" si="5"/>
        <v>26.017543859649123</v>
      </c>
      <c r="W32" s="1">
        <v>20.8</v>
      </c>
      <c r="X32" s="1">
        <v>12</v>
      </c>
      <c r="Y32" s="1">
        <v>24.6</v>
      </c>
      <c r="Z32" s="1">
        <v>15.8</v>
      </c>
      <c r="AA32" s="1">
        <v>23.4</v>
      </c>
      <c r="AB32" s="1">
        <v>16.600000000000001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31</v>
      </c>
      <c r="C33" s="1">
        <v>204</v>
      </c>
      <c r="D33" s="1">
        <v>608</v>
      </c>
      <c r="E33" s="1">
        <v>185</v>
      </c>
      <c r="F33" s="1">
        <v>627</v>
      </c>
      <c r="G33" s="6">
        <v>0.18</v>
      </c>
      <c r="H33" s="1">
        <v>270</v>
      </c>
      <c r="I33" s="1">
        <v>9988681</v>
      </c>
      <c r="J33" s="1">
        <v>173</v>
      </c>
      <c r="K33" s="1">
        <f t="shared" si="2"/>
        <v>12</v>
      </c>
      <c r="L33" s="1"/>
      <c r="M33" s="1"/>
      <c r="N33" s="22">
        <v>619</v>
      </c>
      <c r="O33" s="37"/>
      <c r="P33" s="38"/>
      <c r="Q33" s="1">
        <f t="shared" si="3"/>
        <v>37</v>
      </c>
      <c r="R33" s="5">
        <f t="shared" ref="R33:R35" si="7">18*Q33-O33-F33</f>
        <v>39</v>
      </c>
      <c r="S33" s="5"/>
      <c r="T33" s="1"/>
      <c r="U33" s="1">
        <f t="shared" si="4"/>
        <v>18</v>
      </c>
      <c r="V33" s="1">
        <f t="shared" si="5"/>
        <v>16.945945945945947</v>
      </c>
      <c r="W33" s="1">
        <v>40</v>
      </c>
      <c r="X33" s="1">
        <v>41</v>
      </c>
      <c r="Y33" s="1">
        <v>40.6</v>
      </c>
      <c r="Z33" s="1">
        <v>37</v>
      </c>
      <c r="AA33" s="1">
        <v>22.6</v>
      </c>
      <c r="AB33" s="1">
        <v>40.4</v>
      </c>
      <c r="AC33" s="1"/>
      <c r="AD33" s="1">
        <f t="shared" si="6"/>
        <v>7.02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42</v>
      </c>
      <c r="C34" s="1">
        <v>38.968000000000004</v>
      </c>
      <c r="D34" s="1">
        <v>84.081999999999994</v>
      </c>
      <c r="E34" s="1">
        <v>39.01</v>
      </c>
      <c r="F34" s="1">
        <v>84.04</v>
      </c>
      <c r="G34" s="6">
        <v>1</v>
      </c>
      <c r="H34" s="1">
        <v>120</v>
      </c>
      <c r="I34" s="1">
        <v>8785228</v>
      </c>
      <c r="J34" s="1">
        <v>39.799999999999997</v>
      </c>
      <c r="K34" s="1">
        <f t="shared" si="2"/>
        <v>-0.78999999999999915</v>
      </c>
      <c r="L34" s="1"/>
      <c r="M34" s="1"/>
      <c r="N34" s="22">
        <v>82.827999999999989</v>
      </c>
      <c r="O34" s="37"/>
      <c r="P34" s="38"/>
      <c r="Q34" s="1">
        <f t="shared" si="3"/>
        <v>7.8019999999999996</v>
      </c>
      <c r="R34" s="52">
        <f t="shared" si="7"/>
        <v>56.395999999999972</v>
      </c>
      <c r="S34" s="5"/>
      <c r="T34" s="1"/>
      <c r="U34" s="1">
        <f t="shared" si="4"/>
        <v>17.999999999999996</v>
      </c>
      <c r="V34" s="1">
        <f t="shared" si="5"/>
        <v>10.771597026403487</v>
      </c>
      <c r="W34" s="1">
        <v>5.3807999999999998</v>
      </c>
      <c r="X34" s="1">
        <v>5.9480000000000004</v>
      </c>
      <c r="Y34" s="1">
        <v>4.3848000000000003</v>
      </c>
      <c r="Z34" s="1">
        <v>4.6928000000000001</v>
      </c>
      <c r="AA34" s="1">
        <v>7.8936000000000011</v>
      </c>
      <c r="AB34" s="1">
        <v>6.7150000000000007</v>
      </c>
      <c r="AC34" s="32" t="s">
        <v>88</v>
      </c>
      <c r="AD34" s="1">
        <f t="shared" si="6"/>
        <v>56.395999999999972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70</v>
      </c>
      <c r="B35" s="1" t="s">
        <v>42</v>
      </c>
      <c r="C35" s="1">
        <v>78.043000000000006</v>
      </c>
      <c r="D35" s="1"/>
      <c r="E35" s="1">
        <v>47.968000000000004</v>
      </c>
      <c r="F35" s="1">
        <v>30.074999999999999</v>
      </c>
      <c r="G35" s="6">
        <v>1</v>
      </c>
      <c r="H35" s="1">
        <v>120</v>
      </c>
      <c r="I35" s="1">
        <v>8785198</v>
      </c>
      <c r="J35" s="1">
        <v>51.2</v>
      </c>
      <c r="K35" s="1">
        <f t="shared" si="2"/>
        <v>-3.2319999999999993</v>
      </c>
      <c r="L35" s="1"/>
      <c r="M35" s="1"/>
      <c r="N35" s="33">
        <v>68.146000000000015</v>
      </c>
      <c r="O35" s="37"/>
      <c r="P35" s="38"/>
      <c r="Q35" s="1">
        <f t="shared" si="3"/>
        <v>9.5936000000000003</v>
      </c>
      <c r="R35" s="5">
        <f t="shared" si="7"/>
        <v>142.60980000000001</v>
      </c>
      <c r="S35" s="5"/>
      <c r="T35" s="1"/>
      <c r="U35" s="1">
        <f t="shared" si="4"/>
        <v>18</v>
      </c>
      <c r="V35" s="1">
        <f t="shared" si="5"/>
        <v>3.1349024349566377</v>
      </c>
      <c r="W35" s="1">
        <v>5.3456000000000001</v>
      </c>
      <c r="X35" s="1">
        <v>6.918000000000001</v>
      </c>
      <c r="Y35" s="1">
        <v>2.4971999999999999</v>
      </c>
      <c r="Z35" s="1">
        <v>6.7471999999999994</v>
      </c>
      <c r="AA35" s="1">
        <v>9.4359999999999999</v>
      </c>
      <c r="AB35" s="1">
        <v>4.9767999999999999</v>
      </c>
      <c r="AC35" s="1"/>
      <c r="AD35" s="1">
        <f t="shared" si="6"/>
        <v>142.60980000000001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2" t="s">
        <v>71</v>
      </c>
      <c r="B36" s="13" t="s">
        <v>42</v>
      </c>
      <c r="C36" s="13"/>
      <c r="D36" s="13"/>
      <c r="E36" s="13"/>
      <c r="F36" s="14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/>
      <c r="O36" s="37"/>
      <c r="P36" s="38"/>
      <c r="Q36" s="1">
        <f t="shared" si="3"/>
        <v>0</v>
      </c>
      <c r="R36" s="52">
        <f>18*(Q36+Q37)-O36-O37-F36-F37</f>
        <v>94.013000000000019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-1.8340000000000001</v>
      </c>
      <c r="X36" s="1">
        <v>1.4139999999999999</v>
      </c>
      <c r="Y36" s="1">
        <v>0.92599999999999993</v>
      </c>
      <c r="Z36" s="1">
        <v>0.46200000000000002</v>
      </c>
      <c r="AA36" s="1">
        <v>0</v>
      </c>
      <c r="AB36" s="1">
        <v>1.82</v>
      </c>
      <c r="AC36" s="32" t="s">
        <v>89</v>
      </c>
      <c r="AD36" s="1">
        <f t="shared" si="6"/>
        <v>94.013000000000019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5" t="s">
        <v>54</v>
      </c>
      <c r="B37" s="26" t="s">
        <v>42</v>
      </c>
      <c r="C37" s="26">
        <v>121.29</v>
      </c>
      <c r="D37" s="26"/>
      <c r="E37" s="26">
        <v>46.805</v>
      </c>
      <c r="F37" s="27">
        <v>74.484999999999999</v>
      </c>
      <c r="G37" s="28">
        <v>0</v>
      </c>
      <c r="H37" s="22" t="e">
        <v>#N/A</v>
      </c>
      <c r="I37" s="22" t="s">
        <v>55</v>
      </c>
      <c r="J37" s="22">
        <v>57.03</v>
      </c>
      <c r="K37" s="22">
        <f>E37-J37</f>
        <v>-10.225000000000001</v>
      </c>
      <c r="L37" s="22"/>
      <c r="M37" s="22"/>
      <c r="N37" s="22"/>
      <c r="O37" s="41"/>
      <c r="P37" s="42"/>
      <c r="Q37" s="22">
        <f>E37/5</f>
        <v>9.3610000000000007</v>
      </c>
      <c r="R37" s="29"/>
      <c r="S37" s="29"/>
      <c r="T37" s="22"/>
      <c r="U37" s="22">
        <f t="shared" si="4"/>
        <v>7.9569490439055652</v>
      </c>
      <c r="V37" s="22">
        <f t="shared" si="5"/>
        <v>7.9569490439055652</v>
      </c>
      <c r="W37" s="22">
        <v>8.3767999999999994</v>
      </c>
      <c r="X37" s="22">
        <v>3.6819999999999999</v>
      </c>
      <c r="Y37" s="22">
        <v>12.52</v>
      </c>
      <c r="Z37" s="22">
        <v>9.0939999999999994</v>
      </c>
      <c r="AA37" s="22">
        <v>4.1588000000000003</v>
      </c>
      <c r="AB37" s="22">
        <v>2.8927999999999998</v>
      </c>
      <c r="AC37" s="22"/>
      <c r="AD37" s="22">
        <f>R37*G37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499</v>
      </c>
      <c r="D38" s="1">
        <v>1278</v>
      </c>
      <c r="E38" s="1">
        <v>479</v>
      </c>
      <c r="F38" s="1">
        <v>1295</v>
      </c>
      <c r="G38" s="6">
        <v>0.1</v>
      </c>
      <c r="H38" s="1">
        <v>60</v>
      </c>
      <c r="I38" s="1">
        <v>8444187</v>
      </c>
      <c r="J38" s="1">
        <v>460</v>
      </c>
      <c r="K38" s="1">
        <f t="shared" si="2"/>
        <v>19</v>
      </c>
      <c r="L38" s="1"/>
      <c r="M38" s="1"/>
      <c r="N38" s="22">
        <v>1277.4000000000001</v>
      </c>
      <c r="O38" s="37">
        <v>356</v>
      </c>
      <c r="P38" s="38">
        <v>354</v>
      </c>
      <c r="Q38" s="1">
        <f t="shared" si="3"/>
        <v>95.8</v>
      </c>
      <c r="R38" s="5">
        <f t="shared" ref="R38:R39" si="8">18*Q38-O38-F38</f>
        <v>73.399999999999864</v>
      </c>
      <c r="S38" s="5"/>
      <c r="T38" s="1"/>
      <c r="U38" s="1">
        <f t="shared" si="4"/>
        <v>18</v>
      </c>
      <c r="V38" s="1">
        <f t="shared" si="5"/>
        <v>17.23382045929019</v>
      </c>
      <c r="W38" s="1">
        <v>125.2</v>
      </c>
      <c r="X38" s="1">
        <v>104.8</v>
      </c>
      <c r="Y38" s="1">
        <v>124.6</v>
      </c>
      <c r="Z38" s="1">
        <v>133.19999999999999</v>
      </c>
      <c r="AA38" s="1">
        <v>36.799999999999997</v>
      </c>
      <c r="AB38" s="1">
        <v>112.2</v>
      </c>
      <c r="AC38" s="1" t="s">
        <v>73</v>
      </c>
      <c r="AD38" s="1">
        <f t="shared" si="6"/>
        <v>7.3399999999999865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31</v>
      </c>
      <c r="C39" s="1">
        <v>441</v>
      </c>
      <c r="D39" s="1">
        <v>696</v>
      </c>
      <c r="E39" s="1">
        <v>302</v>
      </c>
      <c r="F39" s="1">
        <v>833</v>
      </c>
      <c r="G39" s="6">
        <v>0.1</v>
      </c>
      <c r="H39" s="1">
        <v>90</v>
      </c>
      <c r="I39" s="1">
        <v>8444194</v>
      </c>
      <c r="J39" s="1">
        <v>289</v>
      </c>
      <c r="K39" s="1">
        <f t="shared" si="2"/>
        <v>13</v>
      </c>
      <c r="L39" s="1"/>
      <c r="M39" s="1"/>
      <c r="N39" s="22">
        <v>694</v>
      </c>
      <c r="O39" s="37">
        <v>48.199999999999818</v>
      </c>
      <c r="P39" s="38">
        <v>48</v>
      </c>
      <c r="Q39" s="1">
        <f t="shared" si="3"/>
        <v>60.4</v>
      </c>
      <c r="R39" s="5">
        <f t="shared" si="8"/>
        <v>206.00000000000023</v>
      </c>
      <c r="S39" s="5"/>
      <c r="T39" s="1"/>
      <c r="U39" s="1">
        <f t="shared" si="4"/>
        <v>18</v>
      </c>
      <c r="V39" s="1">
        <f t="shared" si="5"/>
        <v>14.589403973509931</v>
      </c>
      <c r="W39" s="1">
        <v>69.599999999999994</v>
      </c>
      <c r="X39" s="1">
        <v>58.6</v>
      </c>
      <c r="Y39" s="1">
        <v>71.2</v>
      </c>
      <c r="Z39" s="1">
        <v>65</v>
      </c>
      <c r="AA39" s="1">
        <v>82.2</v>
      </c>
      <c r="AB39" s="1">
        <v>61.8</v>
      </c>
      <c r="AC39" s="1"/>
      <c r="AD39" s="1">
        <f t="shared" si="6"/>
        <v>20.600000000000023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75</v>
      </c>
      <c r="B40" s="1" t="s">
        <v>31</v>
      </c>
      <c r="C40" s="1">
        <v>213</v>
      </c>
      <c r="D40" s="1">
        <v>520</v>
      </c>
      <c r="E40" s="1">
        <v>118</v>
      </c>
      <c r="F40" s="1">
        <v>615</v>
      </c>
      <c r="G40" s="6">
        <v>0.2</v>
      </c>
      <c r="H40" s="1">
        <v>120</v>
      </c>
      <c r="I40" s="1">
        <v>783798</v>
      </c>
      <c r="J40" s="1">
        <v>163</v>
      </c>
      <c r="K40" s="1">
        <f t="shared" si="2"/>
        <v>-45</v>
      </c>
      <c r="L40" s="1"/>
      <c r="M40" s="1"/>
      <c r="N40" s="22">
        <v>527.99999999999989</v>
      </c>
      <c r="O40" s="37"/>
      <c r="P40" s="38"/>
      <c r="Q40" s="1">
        <f t="shared" si="3"/>
        <v>23.6</v>
      </c>
      <c r="R40" s="5"/>
      <c r="S40" s="5"/>
      <c r="T40" s="1"/>
      <c r="U40" s="1">
        <f t="shared" si="4"/>
        <v>26.059322033898304</v>
      </c>
      <c r="V40" s="1">
        <f t="shared" si="5"/>
        <v>26.059322033898304</v>
      </c>
      <c r="W40" s="1">
        <v>20</v>
      </c>
      <c r="X40" s="1">
        <v>33.799999999999997</v>
      </c>
      <c r="Y40" s="1">
        <v>32.4</v>
      </c>
      <c r="Z40" s="1">
        <v>24.8</v>
      </c>
      <c r="AA40" s="1">
        <v>23.6</v>
      </c>
      <c r="AB40" s="1">
        <v>0</v>
      </c>
      <c r="AC40" s="1"/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76</v>
      </c>
      <c r="B41" s="16" t="s">
        <v>42</v>
      </c>
      <c r="C41" s="16">
        <v>-0.68799999999999994</v>
      </c>
      <c r="D41" s="16">
        <v>124.078</v>
      </c>
      <c r="E41" s="16">
        <v>6.3639999999999999</v>
      </c>
      <c r="F41" s="17">
        <v>117.026</v>
      </c>
      <c r="G41" s="6">
        <v>1</v>
      </c>
      <c r="H41" s="1">
        <v>120</v>
      </c>
      <c r="I41" s="1">
        <v>783811</v>
      </c>
      <c r="J41" s="1">
        <v>7</v>
      </c>
      <c r="K41" s="1">
        <f t="shared" si="2"/>
        <v>-0.63600000000000012</v>
      </c>
      <c r="L41" s="1"/>
      <c r="M41" s="1"/>
      <c r="N41" s="22">
        <v>114.2330000000001</v>
      </c>
      <c r="O41" s="37"/>
      <c r="P41" s="38"/>
      <c r="Q41" s="1">
        <f t="shared" si="3"/>
        <v>1.2727999999999999</v>
      </c>
      <c r="R41" s="5">
        <f>18*(Q41+Q42)-O41-O42-F41-F42</f>
        <v>326.04519999999997</v>
      </c>
      <c r="S41" s="5"/>
      <c r="T41" s="1"/>
      <c r="U41" s="1">
        <f t="shared" si="4"/>
        <v>348.10747957259588</v>
      </c>
      <c r="V41" s="1">
        <f t="shared" si="5"/>
        <v>91.943746071653052</v>
      </c>
      <c r="W41" s="1">
        <v>9.3704000000000001</v>
      </c>
      <c r="X41" s="1">
        <v>21.301200000000001</v>
      </c>
      <c r="Y41" s="1">
        <v>33.6462</v>
      </c>
      <c r="Z41" s="1">
        <v>25.2684</v>
      </c>
      <c r="AA41" s="1">
        <v>24.370799999999999</v>
      </c>
      <c r="AB41" s="1">
        <v>21.418399999999998</v>
      </c>
      <c r="AC41" s="1"/>
      <c r="AD41" s="1">
        <f t="shared" si="6"/>
        <v>326.04519999999997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5" t="s">
        <v>77</v>
      </c>
      <c r="B42" s="26" t="s">
        <v>42</v>
      </c>
      <c r="C42" s="26">
        <v>306.39999999999998</v>
      </c>
      <c r="D42" s="26"/>
      <c r="E42" s="26">
        <v>157.94800000000001</v>
      </c>
      <c r="F42" s="27">
        <v>148.452</v>
      </c>
      <c r="G42" s="28">
        <v>0</v>
      </c>
      <c r="H42" s="22" t="e">
        <v>#N/A</v>
      </c>
      <c r="I42" s="22" t="s">
        <v>55</v>
      </c>
      <c r="J42" s="22">
        <v>145.06800000000001</v>
      </c>
      <c r="K42" s="22">
        <f t="shared" si="2"/>
        <v>12.879999999999995</v>
      </c>
      <c r="L42" s="22"/>
      <c r="M42" s="22"/>
      <c r="N42" s="22"/>
      <c r="O42" s="41"/>
      <c r="P42" s="42"/>
      <c r="Q42" s="22">
        <f t="shared" si="3"/>
        <v>31.589600000000001</v>
      </c>
      <c r="R42" s="29"/>
      <c r="S42" s="29"/>
      <c r="T42" s="22"/>
      <c r="U42" s="22">
        <f t="shared" si="4"/>
        <v>4.6993947375085465</v>
      </c>
      <c r="V42" s="22">
        <f t="shared" si="5"/>
        <v>4.6993947375085465</v>
      </c>
      <c r="W42" s="22">
        <v>14.271599999999999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/>
      <c r="AD42" s="22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78</v>
      </c>
      <c r="B43" s="1" t="s">
        <v>31</v>
      </c>
      <c r="C43" s="1">
        <v>208</v>
      </c>
      <c r="D43" s="1">
        <v>400</v>
      </c>
      <c r="E43" s="1">
        <v>150</v>
      </c>
      <c r="F43" s="1">
        <v>458</v>
      </c>
      <c r="G43" s="6">
        <v>0.2</v>
      </c>
      <c r="H43" s="1">
        <v>120</v>
      </c>
      <c r="I43" s="1">
        <v>783804</v>
      </c>
      <c r="J43" s="1">
        <v>150</v>
      </c>
      <c r="K43" s="1">
        <f t="shared" si="2"/>
        <v>0</v>
      </c>
      <c r="L43" s="1"/>
      <c r="M43" s="1"/>
      <c r="N43" s="22">
        <v>391</v>
      </c>
      <c r="O43" s="37"/>
      <c r="P43" s="38"/>
      <c r="Q43" s="1">
        <f t="shared" si="3"/>
        <v>30</v>
      </c>
      <c r="R43" s="5">
        <f>18*Q43-O43-F43</f>
        <v>82</v>
      </c>
      <c r="S43" s="5"/>
      <c r="T43" s="1"/>
      <c r="U43" s="1">
        <f t="shared" si="4"/>
        <v>18</v>
      </c>
      <c r="V43" s="1">
        <f t="shared" si="5"/>
        <v>15.266666666666667</v>
      </c>
      <c r="W43" s="1">
        <v>21.2</v>
      </c>
      <c r="X43" s="1">
        <v>28.2</v>
      </c>
      <c r="Y43" s="1">
        <v>0</v>
      </c>
      <c r="Z43" s="1">
        <v>10</v>
      </c>
      <c r="AA43" s="1">
        <v>24.6</v>
      </c>
      <c r="AB43" s="1">
        <v>15.8</v>
      </c>
      <c r="AC43" s="1"/>
      <c r="AD43" s="1">
        <f t="shared" si="6"/>
        <v>16.400000000000002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79</v>
      </c>
      <c r="B44" s="16" t="s">
        <v>42</v>
      </c>
      <c r="C44" s="16">
        <v>193.47300000000001</v>
      </c>
      <c r="D44" s="16">
        <v>201.80600000000001</v>
      </c>
      <c r="E44" s="16">
        <v>240.80600000000001</v>
      </c>
      <c r="F44" s="17">
        <v>154.47300000000001</v>
      </c>
      <c r="G44" s="6">
        <v>1</v>
      </c>
      <c r="H44" s="1">
        <v>120</v>
      </c>
      <c r="I44" s="1">
        <v>783828</v>
      </c>
      <c r="J44" s="1">
        <v>249</v>
      </c>
      <c r="K44" s="1">
        <f t="shared" si="2"/>
        <v>-8.1939999999999884</v>
      </c>
      <c r="L44" s="1"/>
      <c r="M44" s="1"/>
      <c r="N44" s="34">
        <v>803.95000000000016</v>
      </c>
      <c r="O44" s="37"/>
      <c r="P44" s="38"/>
      <c r="Q44" s="1">
        <f t="shared" si="3"/>
        <v>48.161200000000001</v>
      </c>
      <c r="R44" s="5">
        <f>18*(Q44+Q45)-O44-O45-F44-F45</f>
        <v>961.62659999999994</v>
      </c>
      <c r="S44" s="5"/>
      <c r="T44" s="1"/>
      <c r="U44" s="1">
        <f t="shared" si="4"/>
        <v>23.174248149963041</v>
      </c>
      <c r="V44" s="1">
        <f t="shared" si="5"/>
        <v>3.2074159281745476</v>
      </c>
      <c r="W44" s="1">
        <v>61.755800000000001</v>
      </c>
      <c r="X44" s="1">
        <v>53.355999999999987</v>
      </c>
      <c r="Y44" s="1">
        <v>34.122599999999998</v>
      </c>
      <c r="Z44" s="1">
        <v>37.687399999999997</v>
      </c>
      <c r="AA44" s="1">
        <v>53.072400000000002</v>
      </c>
      <c r="AB44" s="1">
        <v>0</v>
      </c>
      <c r="AC44" s="1"/>
      <c r="AD44" s="1">
        <f t="shared" si="6"/>
        <v>961.62659999999994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5" t="s">
        <v>80</v>
      </c>
      <c r="B45" s="26" t="s">
        <v>42</v>
      </c>
      <c r="C45" s="26">
        <v>134.44200000000001</v>
      </c>
      <c r="D45" s="26"/>
      <c r="E45" s="26">
        <v>83.4</v>
      </c>
      <c r="F45" s="27">
        <v>51.042000000000002</v>
      </c>
      <c r="G45" s="28">
        <v>0</v>
      </c>
      <c r="H45" s="22" t="e">
        <v>#N/A</v>
      </c>
      <c r="I45" s="22" t="s">
        <v>55</v>
      </c>
      <c r="J45" s="22">
        <v>226.5</v>
      </c>
      <c r="K45" s="22">
        <f t="shared" si="2"/>
        <v>-143.1</v>
      </c>
      <c r="L45" s="22"/>
      <c r="M45" s="22"/>
      <c r="N45" s="22"/>
      <c r="O45" s="41"/>
      <c r="P45" s="42"/>
      <c r="Q45" s="22">
        <f t="shared" si="3"/>
        <v>16.68</v>
      </c>
      <c r="R45" s="29"/>
      <c r="S45" s="29"/>
      <c r="T45" s="22"/>
      <c r="U45" s="22">
        <f t="shared" si="4"/>
        <v>3.0600719424460432</v>
      </c>
      <c r="V45" s="22">
        <f t="shared" si="5"/>
        <v>3.0600719424460432</v>
      </c>
      <c r="W45" s="22">
        <v>0</v>
      </c>
      <c r="X45" s="22">
        <v>4.1176000000000004</v>
      </c>
      <c r="Y45" s="22">
        <v>27.382200000000001</v>
      </c>
      <c r="Z45" s="22">
        <v>18.027000000000001</v>
      </c>
      <c r="AA45" s="22">
        <v>19.302399999999999</v>
      </c>
      <c r="AB45" s="22">
        <v>41.263800000000003</v>
      </c>
      <c r="AC45" s="22"/>
      <c r="AD45" s="22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31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6">
        <v>0</v>
      </c>
      <c r="P46" s="47">
        <v>512</v>
      </c>
      <c r="Q46" s="1">
        <f t="shared" si="3"/>
        <v>0</v>
      </c>
      <c r="R46" s="5"/>
      <c r="S46" s="5"/>
      <c r="T46" s="1"/>
      <c r="U46" s="1" t="e">
        <f t="shared" ref="U46" si="9">(F46+O46+R46)/Q46</f>
        <v>#DIV/0!</v>
      </c>
      <c r="V46" s="1" t="e">
        <f t="shared" ref="V46" si="10">(F46+O46)/Q46</f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1" t="s">
        <v>86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8"/>
      <c r="P47" s="4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34</v>
      </c>
      <c r="B48" s="1" t="s">
        <v>31</v>
      </c>
      <c r="C48" s="1">
        <v>2347</v>
      </c>
      <c r="D48" s="1">
        <v>500</v>
      </c>
      <c r="E48" s="1">
        <v>845</v>
      </c>
      <c r="F48" s="1">
        <v>2002</v>
      </c>
      <c r="G48" s="6">
        <v>0.18</v>
      </c>
      <c r="H48" s="1"/>
      <c r="I48" s="1"/>
      <c r="J48" s="1">
        <v>884</v>
      </c>
      <c r="K48" s="1">
        <f>E48-J48</f>
        <v>-39</v>
      </c>
      <c r="L48" s="1"/>
      <c r="M48" s="1"/>
      <c r="N48" s="1"/>
      <c r="O48" s="37"/>
      <c r="P48" s="38"/>
      <c r="Q48" s="1">
        <f t="shared" ref="Q48:Q49" si="11">E48/5</f>
        <v>169</v>
      </c>
      <c r="R48" s="5">
        <v>2700</v>
      </c>
      <c r="S48" s="5"/>
      <c r="T48" s="1"/>
      <c r="U48" s="1">
        <f t="shared" ref="U48:U49" si="12">(F48+O48+R48)/Q48</f>
        <v>27.822485207100591</v>
      </c>
      <c r="V48" s="1">
        <f t="shared" ref="V48:V49" si="13">(F48+O48)/Q48</f>
        <v>11.846153846153847</v>
      </c>
      <c r="W48" s="1">
        <v>178.2</v>
      </c>
      <c r="X48" s="1">
        <v>140</v>
      </c>
      <c r="Y48" s="1">
        <v>154</v>
      </c>
      <c r="Z48" s="1">
        <v>113.4</v>
      </c>
      <c r="AA48" s="1">
        <v>187.8</v>
      </c>
      <c r="AB48" s="1">
        <v>8.4</v>
      </c>
      <c r="AC48" s="1" t="s">
        <v>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36</v>
      </c>
      <c r="B49" s="1" t="s">
        <v>31</v>
      </c>
      <c r="C49" s="1">
        <v>3574</v>
      </c>
      <c r="D49" s="1">
        <v>5000</v>
      </c>
      <c r="E49" s="1">
        <v>1796</v>
      </c>
      <c r="F49" s="1">
        <v>6776</v>
      </c>
      <c r="G49" s="6">
        <v>0.18</v>
      </c>
      <c r="H49" s="1"/>
      <c r="I49" s="1"/>
      <c r="J49" s="1">
        <v>1798</v>
      </c>
      <c r="K49" s="1">
        <f>E49-J49</f>
        <v>-2</v>
      </c>
      <c r="L49" s="1"/>
      <c r="M49" s="1"/>
      <c r="N49" s="22">
        <v>5000</v>
      </c>
      <c r="O49" s="50">
        <v>4500</v>
      </c>
      <c r="P49" s="51">
        <v>4500</v>
      </c>
      <c r="Q49" s="1">
        <f t="shared" si="11"/>
        <v>359.2</v>
      </c>
      <c r="R49" s="5"/>
      <c r="S49" s="5"/>
      <c r="T49" s="1"/>
      <c r="U49" s="1">
        <f t="shared" si="12"/>
        <v>31.391982182628063</v>
      </c>
      <c r="V49" s="1">
        <f t="shared" si="13"/>
        <v>31.391982182628063</v>
      </c>
      <c r="W49" s="1">
        <v>415.8</v>
      </c>
      <c r="X49" s="1">
        <v>388.2</v>
      </c>
      <c r="Y49" s="1">
        <v>317.2</v>
      </c>
      <c r="Z49" s="1">
        <v>325.60000000000002</v>
      </c>
      <c r="AA49" s="1">
        <v>351.2</v>
      </c>
      <c r="AB49" s="1">
        <v>367.2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CDF849F2-4C29-4044-9C35-01EF71A6CA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2024-09-02T13:15:17Z</dcterms:created>
  <dcterms:modified xsi:type="dcterms:W3CDTF">2024-09-04T14:37:16Z</dcterms:modified>
</cp:coreProperties>
</file>