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9,24 Ост СЫР филиалы\"/>
    </mc:Choice>
  </mc:AlternateContent>
  <xr:revisionPtr revIDLastSave="0" documentId="13_ncr:1_{0E101C06-887F-4DA0-A650-DFBDD0D7F4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U37" i="1"/>
  <c r="V18" i="1"/>
  <c r="U18" i="1"/>
  <c r="R11" i="1"/>
  <c r="V11" i="1"/>
  <c r="U11" i="1"/>
  <c r="R18" i="1" l="1"/>
  <c r="V46" i="1" l="1"/>
  <c r="U46" i="1"/>
  <c r="P5" i="1" l="1"/>
  <c r="V48" i="1" l="1"/>
  <c r="Q49" i="1"/>
  <c r="U49" i="1" s="1"/>
  <c r="Q48" i="1"/>
  <c r="U48" i="1" s="1"/>
  <c r="Q7" i="1"/>
  <c r="U7" i="1" s="1"/>
  <c r="Q8" i="1"/>
  <c r="Q9" i="1"/>
  <c r="U9" i="1" s="1"/>
  <c r="Q10" i="1"/>
  <c r="Q11" i="1"/>
  <c r="Q12" i="1"/>
  <c r="Q13" i="1"/>
  <c r="Q14" i="1"/>
  <c r="Q15" i="1"/>
  <c r="V15" i="1" s="1"/>
  <c r="Q16" i="1"/>
  <c r="V16" i="1" s="1"/>
  <c r="Q17" i="1"/>
  <c r="Q18" i="1"/>
  <c r="Q19" i="1"/>
  <c r="Q20" i="1"/>
  <c r="V20" i="1" s="1"/>
  <c r="Q21" i="1"/>
  <c r="Q22" i="1"/>
  <c r="V22" i="1" s="1"/>
  <c r="Q23" i="1"/>
  <c r="Q24" i="1"/>
  <c r="V24" i="1" s="1"/>
  <c r="Q25" i="1"/>
  <c r="U25" i="1" s="1"/>
  <c r="Q26" i="1"/>
  <c r="Q27" i="1"/>
  <c r="AD27" i="1" s="1"/>
  <c r="Q28" i="1"/>
  <c r="V28" i="1" s="1"/>
  <c r="Q29" i="1"/>
  <c r="Q30" i="1"/>
  <c r="Q31" i="1"/>
  <c r="V31" i="1" s="1"/>
  <c r="Q32" i="1"/>
  <c r="U32" i="1" s="1"/>
  <c r="Q33" i="1"/>
  <c r="AD33" i="1" s="1"/>
  <c r="Q34" i="1"/>
  <c r="U34" i="1" s="1"/>
  <c r="Q35" i="1"/>
  <c r="AD35" i="1" s="1"/>
  <c r="Q36" i="1"/>
  <c r="U36" i="1" s="1"/>
  <c r="Q37" i="1"/>
  <c r="Q38" i="1"/>
  <c r="U38" i="1" s="1"/>
  <c r="Q39" i="1"/>
  <c r="R39" i="1" s="1"/>
  <c r="AD39" i="1" s="1"/>
  <c r="Q40" i="1"/>
  <c r="R40" i="1" s="1"/>
  <c r="U40" i="1" s="1"/>
  <c r="Q41" i="1"/>
  <c r="Q42" i="1"/>
  <c r="V42" i="1" s="1"/>
  <c r="Q43" i="1"/>
  <c r="R43" i="1" s="1"/>
  <c r="AD43" i="1" s="1"/>
  <c r="Q44" i="1"/>
  <c r="Q45" i="1"/>
  <c r="V45" i="1" s="1"/>
  <c r="Q6" i="1"/>
  <c r="R6" i="1" s="1"/>
  <c r="AD7" i="1"/>
  <c r="AD11" i="1"/>
  <c r="AD29" i="1"/>
  <c r="AD15" i="1"/>
  <c r="AD17" i="1"/>
  <c r="AD20" i="1"/>
  <c r="AD22" i="1"/>
  <c r="AD24" i="1"/>
  <c r="AD32" i="1"/>
  <c r="AD31" i="1"/>
  <c r="AD34" i="1"/>
  <c r="AD42" i="1"/>
  <c r="AD45" i="1"/>
  <c r="K45" i="1"/>
  <c r="K44" i="1"/>
  <c r="K43" i="1"/>
  <c r="K42" i="1"/>
  <c r="K41" i="1"/>
  <c r="K40" i="1"/>
  <c r="K39" i="1"/>
  <c r="K38" i="1"/>
  <c r="K37" i="1"/>
  <c r="K36" i="1"/>
  <c r="K35" i="1"/>
  <c r="K34" i="1"/>
  <c r="K31" i="1"/>
  <c r="K33" i="1"/>
  <c r="K32" i="1"/>
  <c r="K24" i="1"/>
  <c r="K30" i="1"/>
  <c r="K22" i="1"/>
  <c r="K20" i="1"/>
  <c r="K17" i="1"/>
  <c r="K28" i="1"/>
  <c r="K15" i="1"/>
  <c r="K27" i="1"/>
  <c r="K26" i="1"/>
  <c r="K25" i="1"/>
  <c r="K29" i="1"/>
  <c r="K23" i="1"/>
  <c r="K21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V49" i="1" l="1"/>
  <c r="AD25" i="1"/>
  <c r="AD38" i="1"/>
  <c r="AD37" i="1"/>
  <c r="AD40" i="1"/>
  <c r="AD36" i="1"/>
  <c r="R41" i="1"/>
  <c r="AD41" i="1" s="1"/>
  <c r="U28" i="1"/>
  <c r="R21" i="1"/>
  <c r="AD21" i="1" s="1"/>
  <c r="R19" i="1"/>
  <c r="AD19" i="1" s="1"/>
  <c r="R16" i="1"/>
  <c r="U13" i="1"/>
  <c r="AD13" i="1"/>
  <c r="U43" i="1"/>
  <c r="U39" i="1"/>
  <c r="U35" i="1"/>
  <c r="U31" i="1"/>
  <c r="U27" i="1"/>
  <c r="U15" i="1"/>
  <c r="V43" i="1"/>
  <c r="V39" i="1"/>
  <c r="V35" i="1"/>
  <c r="V27" i="1"/>
  <c r="V23" i="1"/>
  <c r="V19" i="1"/>
  <c r="V7" i="1"/>
  <c r="AD28" i="1"/>
  <c r="AD9" i="1"/>
  <c r="U6" i="1"/>
  <c r="AD6" i="1"/>
  <c r="R44" i="1"/>
  <c r="R30" i="1"/>
  <c r="U26" i="1"/>
  <c r="AD26" i="1"/>
  <c r="AD18" i="1"/>
  <c r="U12" i="1"/>
  <c r="AD12" i="1"/>
  <c r="U10" i="1"/>
  <c r="AD10" i="1"/>
  <c r="U45" i="1"/>
  <c r="U33" i="1"/>
  <c r="U29" i="1"/>
  <c r="U21" i="1"/>
  <c r="U17" i="1"/>
  <c r="V41" i="1"/>
  <c r="V33" i="1"/>
  <c r="V29" i="1"/>
  <c r="V25" i="1"/>
  <c r="V21" i="1"/>
  <c r="V17" i="1"/>
  <c r="V13" i="1"/>
  <c r="V9" i="1"/>
  <c r="K5" i="1"/>
  <c r="Q5" i="1"/>
  <c r="U42" i="1"/>
  <c r="U24" i="1"/>
  <c r="U22" i="1"/>
  <c r="U20" i="1"/>
  <c r="V6" i="1"/>
  <c r="V44" i="1"/>
  <c r="V40" i="1"/>
  <c r="V38" i="1"/>
  <c r="V36" i="1"/>
  <c r="V34" i="1"/>
  <c r="V32" i="1"/>
  <c r="V30" i="1"/>
  <c r="V26" i="1"/>
  <c r="V14" i="1"/>
  <c r="V12" i="1"/>
  <c r="V10" i="1"/>
  <c r="V8" i="1"/>
  <c r="R5" i="1" l="1"/>
  <c r="U23" i="1"/>
  <c r="AD23" i="1"/>
  <c r="U41" i="1"/>
  <c r="U19" i="1"/>
  <c r="U16" i="1"/>
  <c r="AD16" i="1"/>
  <c r="U14" i="1"/>
  <c r="AD14" i="1"/>
  <c r="AD44" i="1"/>
  <c r="U44" i="1"/>
  <c r="U8" i="1"/>
  <c r="AD8" i="1"/>
  <c r="U30" i="1"/>
  <c r="AD30" i="1"/>
  <c r="AD5" i="1" l="1"/>
</calcChain>
</file>

<file path=xl/sharedStrings.xml><?xml version="1.0" encoding="utf-8"?>
<sst xmlns="http://schemas.openxmlformats.org/spreadsheetml/2006/main" count="154" uniqueCount="90">
  <si>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</si>
  <si>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</si>
  <si>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</si>
  <si>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</si>
  <si>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</si>
  <si>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</si>
  <si>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</si>
  <si>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</si>
  <si>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</si>
  <si>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</si>
  <si>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</si>
  <si>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</si>
  <si>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</si>
  <si>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</si>
  <si>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</si>
  <si>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</si>
  <si>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</si>
  <si>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</si>
  <si>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</si>
  <si>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</si>
  <si>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</si>
  <si>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</si>
  <si>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</si>
  <si>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</si>
  <si>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</si>
  <si>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19,08,</t>
  </si>
  <si>
    <t>12,08,</t>
  </si>
  <si>
    <t>05,08,</t>
  </si>
  <si>
    <t>29,07,</t>
  </si>
  <si>
    <t>22,07,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</si>
  <si>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</si>
  <si>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</si>
  <si>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</si>
  <si>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</si>
  <si>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</si>
  <si>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1500шт. 09,09 будет на заводе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</si>
  <si>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</si>
  <si>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</si>
  <si>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</si>
  <si>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</si>
  <si>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</si>
  <si>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</si>
  <si>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</si>
  <si>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</si>
  <si>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</si>
  <si>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</si>
  <si>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</si>
  <si>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11,08,24 и 18,08,24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</si>
  <si>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</si>
  <si>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</si>
  <si>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</si>
  <si>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</si>
  <si>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</si>
  <si>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</si>
  <si>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</si>
  <si>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</si>
  <si>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</si>
  <si>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</si>
  <si>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</si>
  <si>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</si>
  <si>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</si>
  <si>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</si>
  <si>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</si>
  <si>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</si>
  <si>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</si>
  <si>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</si>
  <si>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</si>
  <si>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</si>
  <si>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</si>
  <si>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</si>
  <si>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</si>
  <si>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02,09 завод не отгрузит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</si>
  <si>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</si>
  <si>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</si>
  <si>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</si>
  <si>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</si>
  <si>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</si>
  <si>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</si>
  <si>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</si>
  <si>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</si>
  <si>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t>Сыч/Прод Коровино Тильзитер Оригин 50% ВЕС (5 кг брус) СЗМЖ  ОСТАНКИНО</t>
  </si>
  <si>
    <t>получили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</si>
  <si>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</si>
  <si>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ПРЕДЗАКАЗ (сделан 28,08 120кг)/ нет в бланке</t>
  </si>
  <si>
    <t>необходимо увеличить продажи</t>
  </si>
  <si>
    <t>ротация на "Сыр Сливочный со вкусом топленого молока 45% тм Папа Может, брус (2 шт)"</t>
  </si>
  <si>
    <t>отгрузят</t>
  </si>
  <si>
    <t>Сыр ПАПА МОЖЕТ "Тильзитер" ж. 45% газ.среда, 400 гр (8 шт)</t>
  </si>
  <si>
    <t>завод отгрузил без согласования</t>
  </si>
  <si>
    <t>не отгрузили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</si>
</sst>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5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6" borderId="1" xfId="1" applyNumberFormat="1" applyFont="1" applyFill="1"/>
    <xf numFmtId="164" fontId="5" fillId="9" borderId="1" xfId="1" applyNumberFormat="1" applyFont="1" applyFill="1"/>
    <xf numFmtId="164" fontId="1" fillId="10" borderId="1" xfId="1" applyNumberFormat="1" applyFill="1"/>
    <xf numFmtId="164" fontId="2" fillId="2" borderId="5" xfId="1" applyNumberFormat="1" applyFont="1" applyFill="1" applyBorder="1"/>
    <xf numFmtId="164" fontId="1" fillId="0" borderId="9" xfId="1" applyNumberFormat="1" applyBorder="1"/>
    <xf numFmtId="164" fontId="1" fillId="3" borderId="9" xfId="1" applyNumberFormat="1" applyFill="1" applyBorder="1"/>
    <xf numFmtId="164" fontId="2" fillId="2" borderId="3" xfId="1" applyNumberFormat="1" applyFont="1" applyFill="1" applyBorder="1"/>
    <xf numFmtId="164" fontId="1" fillId="0" borderId="10" xfId="1" applyNumberFormat="1" applyBorder="1"/>
    <xf numFmtId="164" fontId="1" fillId="3" borderId="10" xfId="1" applyNumberFormat="1" applyFill="1" applyBorder="1"/>
    <xf numFmtId="164" fontId="1" fillId="8" borderId="10" xfId="1" applyNumberFormat="1" applyFill="1" applyBorder="1"/>
    <xf numFmtId="164" fontId="1" fillId="8" borderId="9" xfId="1" applyNumberFormat="1" applyFill="1" applyBorder="1"/>
    <xf numFmtId="164" fontId="1" fillId="6" borderId="10" xfId="1" applyNumberFormat="1" applyFill="1" applyBorder="1"/>
    <xf numFmtId="164" fontId="1" fillId="6" borderId="9" xfId="1" applyNumberFormat="1" applyFill="1" applyBorder="1"/>
    <xf numFmtId="164" fontId="1" fillId="5" borderId="10" xfId="1" applyNumberFormat="1" applyFill="1" applyBorder="1"/>
    <xf numFmtId="164" fontId="1" fillId="5" borderId="9" xfId="1" applyNumberFormat="1" applyFill="1" applyBorder="1"/>
    <xf numFmtId="164" fontId="1" fillId="0" borderId="6" xfId="1" applyNumberFormat="1" applyBorder="1"/>
    <xf numFmtId="164" fontId="1" fillId="0" borderId="8" xfId="1" applyNumberFormat="1" applyBorder="1"/>
    <xf numFmtId="164" fontId="6" fillId="11" borderId="1" xfId="1" applyNumberFormat="1" applyFont="1" applyFill="1"/>
    <xf numFmtId="164" fontId="6" fillId="11" borderId="10" xfId="1" applyNumberFormat="1" applyFont="1" applyFill="1" applyBorder="1"/>
    <xf numFmtId="164" fontId="6" fillId="11" borderId="9" xfId="1" applyNumberFormat="1" applyFont="1" applyFill="1" applyBorder="1"/>
    <xf numFmtId="164" fontId="6" fillId="9" borderId="1" xfId="1" applyNumberFormat="1" applyFont="1" applyFill="1"/>
    <xf numFmtId="164" fontId="6" fillId="8" borderId="1" xfId="1" applyNumberFormat="1" applyFont="1" applyFill="1"/>
    <xf numFmtId="164" fontId="6" fillId="7" borderId="10" xfId="1" applyNumberFormat="1" applyFont="1" applyFill="1" applyBorder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4.140625" customWidth="1"/>
    <col min="3" max="6" width="5.85546875" customWidth="1"/>
    <col min="7" max="7" width="5.7109375" style="8" customWidth="1"/>
    <col min="8" max="8" width="5.7109375" customWidth="1"/>
    <col min="9" max="9" width="9.7109375" customWidth="1"/>
    <col min="10" max="15" width="6" customWidth="1"/>
    <col min="16" max="16" width="9.5703125" customWidth="1"/>
    <col min="17" max="19" width="6" customWidth="1"/>
    <col min="20" max="20" width="21.7109375" customWidth="1"/>
    <col min="21" max="22" width="5.42578125" customWidth="1"/>
    <col min="23" max="28" width="5.85546875" customWidth="1"/>
    <col min="29" max="29" width="34.5703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9" t="s">
        <v>89</v>
      </c>
      <c r="O1" s="1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50" t="s">
        <v>81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5" t="s">
        <v>13</v>
      </c>
      <c r="P3" s="32" t="s">
        <v>86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36" t="s">
        <v>24</v>
      </c>
      <c r="P4" s="33" t="s">
        <v>24</v>
      </c>
      <c r="Q4" s="1" t="s">
        <v>24</v>
      </c>
      <c r="R4" s="1"/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1780.5889999999999</v>
      </c>
      <c r="F5" s="4">
        <f>SUM(F6:F499)</f>
        <v>5568.0759999999991</v>
      </c>
      <c r="G5" s="6"/>
      <c r="H5" s="1"/>
      <c r="I5" s="1"/>
      <c r="J5" s="4">
        <f t="shared" ref="J5:S5" si="0">SUM(J6:J499)</f>
        <v>2022.6</v>
      </c>
      <c r="K5" s="4">
        <f t="shared" si="0"/>
        <v>-242.01099999999997</v>
      </c>
      <c r="L5" s="4">
        <f t="shared" si="0"/>
        <v>0</v>
      </c>
      <c r="M5" s="4">
        <f t="shared" si="0"/>
        <v>0</v>
      </c>
      <c r="N5" s="4">
        <f t="shared" si="0"/>
        <v>3736.8681999999999</v>
      </c>
      <c r="O5" s="37">
        <f t="shared" si="0"/>
        <v>2160.2628</v>
      </c>
      <c r="P5" s="34">
        <f t="shared" ref="P5" si="1">SUM(P6:P500)</f>
        <v>1967</v>
      </c>
      <c r="Q5" s="4">
        <f t="shared" si="0"/>
        <v>356.11779999999999</v>
      </c>
      <c r="R5" s="4">
        <f t="shared" si="0"/>
        <v>3879.5860000000002</v>
      </c>
      <c r="S5" s="4">
        <f t="shared" si="0"/>
        <v>0</v>
      </c>
      <c r="T5" s="1"/>
      <c r="U5" s="1"/>
      <c r="V5" s="1"/>
      <c r="W5" s="4">
        <f t="shared" ref="W5:AB5" si="2">SUM(W6:W499)</f>
        <v>458.33980000000008</v>
      </c>
      <c r="X5" s="4">
        <f t="shared" si="2"/>
        <v>478.42279999999994</v>
      </c>
      <c r="Y5" s="4">
        <f t="shared" si="2"/>
        <v>388.44679999999994</v>
      </c>
      <c r="Z5" s="4">
        <f t="shared" si="2"/>
        <v>413.07579999999996</v>
      </c>
      <c r="AA5" s="4">
        <f t="shared" si="2"/>
        <v>283.39640000000003</v>
      </c>
      <c r="AB5" s="4">
        <f t="shared" si="2"/>
        <v>273.23919999999998</v>
      </c>
      <c r="AC5" s="1"/>
      <c r="AD5" s="4">
        <f>SUM(AD6:AD499)</f>
        <v>1551.866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29</v>
      </c>
      <c r="D6" s="1">
        <v>32</v>
      </c>
      <c r="E6" s="1">
        <v>17</v>
      </c>
      <c r="F6" s="1">
        <v>44</v>
      </c>
      <c r="G6" s="6">
        <v>0.14000000000000001</v>
      </c>
      <c r="H6" s="1">
        <v>180</v>
      </c>
      <c r="I6" s="1">
        <v>9988421</v>
      </c>
      <c r="J6" s="1">
        <v>17</v>
      </c>
      <c r="K6" s="1">
        <f t="shared" ref="K6:K45" si="3">E6-J6</f>
        <v>0</v>
      </c>
      <c r="L6" s="1"/>
      <c r="M6" s="1"/>
      <c r="N6" s="31">
        <v>25</v>
      </c>
      <c r="O6" s="36">
        <v>14</v>
      </c>
      <c r="P6" s="33">
        <v>16</v>
      </c>
      <c r="Q6" s="1">
        <f>E6/5</f>
        <v>3.4</v>
      </c>
      <c r="R6" s="5">
        <f>20*Q6-O6-F6</f>
        <v>10</v>
      </c>
      <c r="S6" s="5"/>
      <c r="T6" s="1"/>
      <c r="U6" s="1">
        <f>(F6+O6+R6)/Q6</f>
        <v>20</v>
      </c>
      <c r="V6" s="1">
        <f>(F6+O6)/Q6</f>
        <v>17.058823529411764</v>
      </c>
      <c r="W6" s="1">
        <v>4</v>
      </c>
      <c r="X6" s="1">
        <v>3.8</v>
      </c>
      <c r="Y6" s="1">
        <v>1.4</v>
      </c>
      <c r="Z6" s="1">
        <v>2.4</v>
      </c>
      <c r="AA6" s="1">
        <v>3.6</v>
      </c>
      <c r="AB6" s="1">
        <v>3.2</v>
      </c>
      <c r="AC6" s="1"/>
      <c r="AD6" s="1">
        <f>R6*G6</f>
        <v>1.4000000000000001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>
        <v>2</v>
      </c>
      <c r="D7" s="1">
        <v>112</v>
      </c>
      <c r="E7" s="1">
        <v>5</v>
      </c>
      <c r="F7" s="1">
        <v>109</v>
      </c>
      <c r="G7" s="6">
        <v>0.18</v>
      </c>
      <c r="H7" s="1">
        <v>270</v>
      </c>
      <c r="I7" s="1">
        <v>9988438</v>
      </c>
      <c r="J7" s="1">
        <v>6</v>
      </c>
      <c r="K7" s="1">
        <f t="shared" si="3"/>
        <v>-1</v>
      </c>
      <c r="L7" s="1"/>
      <c r="M7" s="1"/>
      <c r="N7" s="31">
        <v>109</v>
      </c>
      <c r="O7" s="36"/>
      <c r="P7" s="33"/>
      <c r="Q7" s="1">
        <f t="shared" ref="Q7:Q49" si="4">E7/5</f>
        <v>1</v>
      </c>
      <c r="R7" s="5"/>
      <c r="S7" s="5"/>
      <c r="T7" s="1"/>
      <c r="U7" s="1">
        <f t="shared" ref="U7:U46" si="5">(F7+O7+R7)/Q7</f>
        <v>109</v>
      </c>
      <c r="V7" s="1">
        <f t="shared" ref="V7:V46" si="6">(F7+O7)/Q7</f>
        <v>109</v>
      </c>
      <c r="W7" s="1">
        <v>4.4000000000000004</v>
      </c>
      <c r="X7" s="1">
        <v>6.6</v>
      </c>
      <c r="Y7" s="1">
        <v>1.8</v>
      </c>
      <c r="Z7" s="1">
        <v>3.6</v>
      </c>
      <c r="AA7" s="1">
        <v>4.2</v>
      </c>
      <c r="AB7" s="1">
        <v>1.8</v>
      </c>
      <c r="AC7" s="1"/>
      <c r="AD7" s="1">
        <f t="shared" ref="AD7:AD45" si="7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31</v>
      </c>
      <c r="C8" s="1">
        <v>1</v>
      </c>
      <c r="D8" s="1">
        <v>96</v>
      </c>
      <c r="E8" s="1">
        <v>1</v>
      </c>
      <c r="F8" s="1">
        <v>96</v>
      </c>
      <c r="G8" s="6">
        <v>0.18</v>
      </c>
      <c r="H8" s="1">
        <v>270</v>
      </c>
      <c r="I8" s="1">
        <v>9988445</v>
      </c>
      <c r="J8" s="1">
        <v>3</v>
      </c>
      <c r="K8" s="1">
        <f t="shared" si="3"/>
        <v>-2</v>
      </c>
      <c r="L8" s="1"/>
      <c r="M8" s="1"/>
      <c r="N8" s="31">
        <v>102</v>
      </c>
      <c r="O8" s="36"/>
      <c r="P8" s="33"/>
      <c r="Q8" s="1">
        <f t="shared" si="4"/>
        <v>0.2</v>
      </c>
      <c r="R8" s="5"/>
      <c r="S8" s="5"/>
      <c r="T8" s="1"/>
      <c r="U8" s="1">
        <f t="shared" si="5"/>
        <v>480</v>
      </c>
      <c r="V8" s="1">
        <f t="shared" si="6"/>
        <v>480</v>
      </c>
      <c r="W8" s="1">
        <v>3.4</v>
      </c>
      <c r="X8" s="1">
        <v>6</v>
      </c>
      <c r="Y8" s="1">
        <v>2.4</v>
      </c>
      <c r="Z8" s="1">
        <v>3.4</v>
      </c>
      <c r="AA8" s="1">
        <v>2.6</v>
      </c>
      <c r="AB8" s="1">
        <v>2.2000000000000002</v>
      </c>
      <c r="AC8" s="1"/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31</v>
      </c>
      <c r="C9" s="1">
        <v>23</v>
      </c>
      <c r="D9" s="1">
        <v>8</v>
      </c>
      <c r="E9" s="1">
        <v>23</v>
      </c>
      <c r="F9" s="1">
        <v>8</v>
      </c>
      <c r="G9" s="6">
        <v>0.4</v>
      </c>
      <c r="H9" s="1">
        <v>270</v>
      </c>
      <c r="I9" s="1">
        <v>9988452</v>
      </c>
      <c r="J9" s="1">
        <v>22</v>
      </c>
      <c r="K9" s="1">
        <f t="shared" si="3"/>
        <v>1</v>
      </c>
      <c r="L9" s="1"/>
      <c r="M9" s="1"/>
      <c r="N9" s="31">
        <v>4</v>
      </c>
      <c r="O9" s="36">
        <v>129.4</v>
      </c>
      <c r="P9" s="33">
        <v>128</v>
      </c>
      <c r="Q9" s="1">
        <f t="shared" si="4"/>
        <v>4.5999999999999996</v>
      </c>
      <c r="R9" s="5"/>
      <c r="S9" s="5"/>
      <c r="T9" s="1"/>
      <c r="U9" s="1">
        <f t="shared" si="5"/>
        <v>29.869565217391308</v>
      </c>
      <c r="V9" s="1">
        <f t="shared" si="6"/>
        <v>29.869565217391308</v>
      </c>
      <c r="W9" s="1">
        <v>9.1999999999999993</v>
      </c>
      <c r="X9" s="1">
        <v>3.6</v>
      </c>
      <c r="Y9" s="1">
        <v>2</v>
      </c>
      <c r="Z9" s="1">
        <v>5.2</v>
      </c>
      <c r="AA9" s="1">
        <v>2.6</v>
      </c>
      <c r="AB9" s="1">
        <v>6.8</v>
      </c>
      <c r="AC9" s="1"/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31</v>
      </c>
      <c r="C10" s="1">
        <v>125</v>
      </c>
      <c r="D10" s="1"/>
      <c r="E10" s="1">
        <v>8</v>
      </c>
      <c r="F10" s="1">
        <v>117</v>
      </c>
      <c r="G10" s="6">
        <v>0.4</v>
      </c>
      <c r="H10" s="1">
        <v>270</v>
      </c>
      <c r="I10" s="1">
        <v>9988476</v>
      </c>
      <c r="J10" s="1">
        <v>8</v>
      </c>
      <c r="K10" s="1">
        <f t="shared" si="3"/>
        <v>0</v>
      </c>
      <c r="L10" s="1"/>
      <c r="M10" s="1"/>
      <c r="N10" s="1"/>
      <c r="O10" s="36"/>
      <c r="P10" s="33"/>
      <c r="Q10" s="1">
        <f t="shared" si="4"/>
        <v>1.6</v>
      </c>
      <c r="R10" s="5"/>
      <c r="S10" s="5"/>
      <c r="T10" s="1"/>
      <c r="U10" s="1">
        <f t="shared" si="5"/>
        <v>73.125</v>
      </c>
      <c r="V10" s="1">
        <f t="shared" si="6"/>
        <v>73.125</v>
      </c>
      <c r="W10" s="1">
        <v>4.4000000000000004</v>
      </c>
      <c r="X10" s="1">
        <v>0.2</v>
      </c>
      <c r="Y10" s="1">
        <v>1</v>
      </c>
      <c r="Z10" s="1">
        <v>2.2000000000000002</v>
      </c>
      <c r="AA10" s="1">
        <v>3.2</v>
      </c>
      <c r="AB10" s="1">
        <v>2.8</v>
      </c>
      <c r="AC10" s="30" t="s">
        <v>39</v>
      </c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31</v>
      </c>
      <c r="C11" s="1">
        <v>18</v>
      </c>
      <c r="D11" s="1">
        <v>55</v>
      </c>
      <c r="E11" s="1">
        <v>18</v>
      </c>
      <c r="F11" s="1">
        <v>49</v>
      </c>
      <c r="G11" s="6">
        <v>0.18</v>
      </c>
      <c r="H11" s="1">
        <v>150</v>
      </c>
      <c r="I11" s="1">
        <v>5034819</v>
      </c>
      <c r="J11" s="1">
        <v>18</v>
      </c>
      <c r="K11" s="1">
        <f t="shared" si="3"/>
        <v>0</v>
      </c>
      <c r="L11" s="1"/>
      <c r="M11" s="1"/>
      <c r="N11" s="31">
        <v>55.8</v>
      </c>
      <c r="O11" s="51">
        <v>41.8</v>
      </c>
      <c r="P11" s="33"/>
      <c r="Q11" s="1">
        <f t="shared" si="4"/>
        <v>3.6</v>
      </c>
      <c r="R11" s="5">
        <f>20*Q11-F11</f>
        <v>23</v>
      </c>
      <c r="S11" s="5"/>
      <c r="T11" s="1"/>
      <c r="U11" s="1">
        <f>(F11+R11)/Q11</f>
        <v>20</v>
      </c>
      <c r="V11" s="1">
        <f>(F11)/Q11</f>
        <v>13.611111111111111</v>
      </c>
      <c r="W11" s="1">
        <v>6.8</v>
      </c>
      <c r="X11" s="1">
        <v>5.6</v>
      </c>
      <c r="Y11" s="1">
        <v>5.2</v>
      </c>
      <c r="Z11" s="1">
        <v>5.8</v>
      </c>
      <c r="AA11" s="1">
        <v>1.2</v>
      </c>
      <c r="AB11" s="1">
        <v>1</v>
      </c>
      <c r="AC11" s="1"/>
      <c r="AD11" s="1">
        <f t="shared" si="7"/>
        <v>4.1399999999999997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42</v>
      </c>
      <c r="C12" s="1">
        <v>14.66</v>
      </c>
      <c r="D12" s="1"/>
      <c r="E12" s="1"/>
      <c r="F12" s="1">
        <v>9.74</v>
      </c>
      <c r="G12" s="6">
        <v>1</v>
      </c>
      <c r="H12" s="1">
        <v>150</v>
      </c>
      <c r="I12" s="1">
        <v>5039845</v>
      </c>
      <c r="J12" s="1"/>
      <c r="K12" s="1">
        <f t="shared" si="3"/>
        <v>0</v>
      </c>
      <c r="L12" s="1"/>
      <c r="M12" s="1"/>
      <c r="N12" s="1"/>
      <c r="O12" s="36"/>
      <c r="P12" s="33"/>
      <c r="Q12" s="1">
        <f t="shared" si="4"/>
        <v>0</v>
      </c>
      <c r="R12" s="5"/>
      <c r="S12" s="5"/>
      <c r="T12" s="1"/>
      <c r="U12" s="1" t="e">
        <f t="shared" si="5"/>
        <v>#DIV/0!</v>
      </c>
      <c r="V12" s="1" t="e">
        <f t="shared" si="6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30" t="s">
        <v>39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43</v>
      </c>
      <c r="B13" s="1" t="s">
        <v>31</v>
      </c>
      <c r="C13" s="1"/>
      <c r="D13" s="1">
        <v>384</v>
      </c>
      <c r="E13" s="1">
        <v>12</v>
      </c>
      <c r="F13" s="1">
        <v>372</v>
      </c>
      <c r="G13" s="6">
        <v>0.1</v>
      </c>
      <c r="H13" s="1">
        <v>90</v>
      </c>
      <c r="I13" s="1">
        <v>8444163</v>
      </c>
      <c r="J13" s="1">
        <v>12</v>
      </c>
      <c r="K13" s="1">
        <f t="shared" si="3"/>
        <v>0</v>
      </c>
      <c r="L13" s="1"/>
      <c r="M13" s="1"/>
      <c r="N13" s="31">
        <v>387</v>
      </c>
      <c r="O13" s="36"/>
      <c r="P13" s="33"/>
      <c r="Q13" s="1">
        <f t="shared" si="4"/>
        <v>2.4</v>
      </c>
      <c r="R13" s="5"/>
      <c r="S13" s="5"/>
      <c r="T13" s="1"/>
      <c r="U13" s="1">
        <f t="shared" si="5"/>
        <v>155</v>
      </c>
      <c r="V13" s="1">
        <f t="shared" si="6"/>
        <v>155</v>
      </c>
      <c r="W13" s="1">
        <v>16.8</v>
      </c>
      <c r="X13" s="1">
        <v>23.6</v>
      </c>
      <c r="Y13" s="1">
        <v>11.4</v>
      </c>
      <c r="Z13" s="1">
        <v>14.2</v>
      </c>
      <c r="AA13" s="1">
        <v>12.398999999999999</v>
      </c>
      <c r="AB13" s="1">
        <v>14</v>
      </c>
      <c r="AC13" s="1"/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44</v>
      </c>
      <c r="B14" s="16" t="s">
        <v>31</v>
      </c>
      <c r="C14" s="16"/>
      <c r="D14" s="16"/>
      <c r="E14" s="16">
        <v>-1</v>
      </c>
      <c r="F14" s="17"/>
      <c r="G14" s="6">
        <v>0.18</v>
      </c>
      <c r="H14" s="1">
        <v>150</v>
      </c>
      <c r="I14" s="1">
        <v>5038411</v>
      </c>
      <c r="J14" s="1">
        <v>1</v>
      </c>
      <c r="K14" s="1">
        <f t="shared" si="3"/>
        <v>-2</v>
      </c>
      <c r="L14" s="1"/>
      <c r="M14" s="1"/>
      <c r="N14" s="31">
        <v>68.400000000000034</v>
      </c>
      <c r="O14" s="36"/>
      <c r="P14" s="33"/>
      <c r="Q14" s="1">
        <f t="shared" si="4"/>
        <v>-0.2</v>
      </c>
      <c r="R14" s="5"/>
      <c r="S14" s="5"/>
      <c r="T14" s="1"/>
      <c r="U14" s="1">
        <f t="shared" si="5"/>
        <v>0</v>
      </c>
      <c r="V14" s="1">
        <f t="shared" si="6"/>
        <v>0</v>
      </c>
      <c r="W14" s="1">
        <v>0.2</v>
      </c>
      <c r="X14" s="1">
        <v>12</v>
      </c>
      <c r="Y14" s="1">
        <v>15.2</v>
      </c>
      <c r="Z14" s="1">
        <v>16.2</v>
      </c>
      <c r="AA14" s="1">
        <v>13.6</v>
      </c>
      <c r="AB14" s="1">
        <v>8.1999999999999993</v>
      </c>
      <c r="AC14" s="1"/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20" t="s">
        <v>56</v>
      </c>
      <c r="B15" s="21" t="s">
        <v>31</v>
      </c>
      <c r="C15" s="21">
        <v>182</v>
      </c>
      <c r="D15" s="21">
        <v>108</v>
      </c>
      <c r="E15" s="21">
        <v>41</v>
      </c>
      <c r="F15" s="22">
        <v>237</v>
      </c>
      <c r="G15" s="23">
        <v>0</v>
      </c>
      <c r="H15" s="24" t="e">
        <v>#N/A</v>
      </c>
      <c r="I15" s="24" t="s">
        <v>52</v>
      </c>
      <c r="J15" s="24">
        <v>41</v>
      </c>
      <c r="K15" s="24">
        <f>E15-J15</f>
        <v>0</v>
      </c>
      <c r="L15" s="24"/>
      <c r="M15" s="24"/>
      <c r="N15" s="24"/>
      <c r="O15" s="38"/>
      <c r="P15" s="39"/>
      <c r="Q15" s="24">
        <f t="shared" si="4"/>
        <v>8.1999999999999993</v>
      </c>
      <c r="R15" s="25"/>
      <c r="S15" s="25"/>
      <c r="T15" s="24"/>
      <c r="U15" s="24">
        <f t="shared" si="5"/>
        <v>28.902439024390247</v>
      </c>
      <c r="V15" s="24">
        <f t="shared" si="6"/>
        <v>28.902439024390247</v>
      </c>
      <c r="W15" s="24">
        <v>5</v>
      </c>
      <c r="X15" s="24">
        <v>1.6</v>
      </c>
      <c r="Y15" s="24">
        <v>0</v>
      </c>
      <c r="Z15" s="24">
        <v>0</v>
      </c>
      <c r="AA15" s="24">
        <v>0</v>
      </c>
      <c r="AB15" s="24">
        <v>0</v>
      </c>
      <c r="AC15" s="24"/>
      <c r="AD15" s="24">
        <f>R15*G15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45</v>
      </c>
      <c r="B16" s="16" t="s">
        <v>31</v>
      </c>
      <c r="C16" s="16"/>
      <c r="D16" s="16"/>
      <c r="E16" s="16"/>
      <c r="F16" s="17"/>
      <c r="G16" s="6">
        <v>0.18</v>
      </c>
      <c r="H16" s="1">
        <v>150</v>
      </c>
      <c r="I16" s="1">
        <v>5038459</v>
      </c>
      <c r="J16" s="1"/>
      <c r="K16" s="1">
        <f t="shared" si="3"/>
        <v>0</v>
      </c>
      <c r="L16" s="1"/>
      <c r="M16" s="1"/>
      <c r="N16" s="1"/>
      <c r="O16" s="36"/>
      <c r="P16" s="33"/>
      <c r="Q16" s="1">
        <f t="shared" si="4"/>
        <v>0</v>
      </c>
      <c r="R16" s="5">
        <f>20*(Q16+Q17)-O16-O17-F16-F17</f>
        <v>150</v>
      </c>
      <c r="S16" s="5"/>
      <c r="T16" s="1"/>
      <c r="U16" s="1" t="e">
        <f t="shared" si="5"/>
        <v>#DIV/0!</v>
      </c>
      <c r="V16" s="1" t="e">
        <f t="shared" si="6"/>
        <v>#DIV/0!</v>
      </c>
      <c r="W16" s="1">
        <v>0</v>
      </c>
      <c r="X16" s="1">
        <v>0</v>
      </c>
      <c r="Y16" s="1">
        <v>-0.4</v>
      </c>
      <c r="Z16" s="1">
        <v>0</v>
      </c>
      <c r="AA16" s="1">
        <v>6.8</v>
      </c>
      <c r="AB16" s="1">
        <v>13</v>
      </c>
      <c r="AC16" s="1"/>
      <c r="AD16" s="1">
        <f t="shared" si="7"/>
        <v>27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20" t="s">
        <v>58</v>
      </c>
      <c r="B17" s="21" t="s">
        <v>31</v>
      </c>
      <c r="C17" s="21">
        <v>97</v>
      </c>
      <c r="D17" s="21"/>
      <c r="E17" s="21">
        <v>47</v>
      </c>
      <c r="F17" s="22">
        <v>38</v>
      </c>
      <c r="G17" s="23">
        <v>0</v>
      </c>
      <c r="H17" s="24" t="e">
        <v>#N/A</v>
      </c>
      <c r="I17" s="24" t="s">
        <v>52</v>
      </c>
      <c r="J17" s="24">
        <v>47</v>
      </c>
      <c r="K17" s="24">
        <f>E17-J17</f>
        <v>0</v>
      </c>
      <c r="L17" s="24"/>
      <c r="M17" s="24"/>
      <c r="N17" s="24"/>
      <c r="O17" s="38"/>
      <c r="P17" s="39"/>
      <c r="Q17" s="24">
        <f t="shared" si="4"/>
        <v>9.4</v>
      </c>
      <c r="R17" s="25"/>
      <c r="S17" s="25"/>
      <c r="T17" s="24"/>
      <c r="U17" s="24">
        <f t="shared" si="5"/>
        <v>4.042553191489362</v>
      </c>
      <c r="V17" s="24">
        <f t="shared" si="6"/>
        <v>4.042553191489362</v>
      </c>
      <c r="W17" s="24">
        <v>5.6</v>
      </c>
      <c r="X17" s="24">
        <v>3.6</v>
      </c>
      <c r="Y17" s="24">
        <v>0</v>
      </c>
      <c r="Z17" s="24">
        <v>0</v>
      </c>
      <c r="AA17" s="24">
        <v>0</v>
      </c>
      <c r="AB17" s="24">
        <v>0</v>
      </c>
      <c r="AC17" s="24"/>
      <c r="AD17" s="24">
        <f>R17*G17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46</v>
      </c>
      <c r="B18" s="1" t="s">
        <v>31</v>
      </c>
      <c r="C18" s="1">
        <v>33</v>
      </c>
      <c r="D18" s="1">
        <v>10</v>
      </c>
      <c r="E18" s="1">
        <v>35</v>
      </c>
      <c r="F18" s="1">
        <v>8</v>
      </c>
      <c r="G18" s="6">
        <v>0.18</v>
      </c>
      <c r="H18" s="1">
        <v>150</v>
      </c>
      <c r="I18" s="1">
        <v>5038831</v>
      </c>
      <c r="J18" s="1">
        <v>35</v>
      </c>
      <c r="K18" s="1">
        <f t="shared" si="3"/>
        <v>0</v>
      </c>
      <c r="L18" s="1"/>
      <c r="M18" s="1"/>
      <c r="N18" s="31">
        <v>5</v>
      </c>
      <c r="O18" s="51">
        <v>108.2</v>
      </c>
      <c r="P18" s="33"/>
      <c r="Q18" s="1">
        <f t="shared" si="4"/>
        <v>7</v>
      </c>
      <c r="R18" s="5">
        <f>20*Q18-F18</f>
        <v>132</v>
      </c>
      <c r="S18" s="5"/>
      <c r="T18" s="1"/>
      <c r="U18" s="1">
        <f>(F18+R18)/Q18</f>
        <v>20</v>
      </c>
      <c r="V18" s="1">
        <f>(F18)/Q18</f>
        <v>1.1428571428571428</v>
      </c>
      <c r="W18" s="1">
        <v>8.6</v>
      </c>
      <c r="X18" s="1">
        <v>8.6</v>
      </c>
      <c r="Y18" s="1">
        <v>1.2</v>
      </c>
      <c r="Z18" s="1">
        <v>9.6</v>
      </c>
      <c r="AA18" s="1">
        <v>8.8000000000000007</v>
      </c>
      <c r="AB18" s="1">
        <v>4.2</v>
      </c>
      <c r="AC18" s="1"/>
      <c r="AD18" s="1">
        <f t="shared" si="7"/>
        <v>23.759999999999998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2" t="s">
        <v>48</v>
      </c>
      <c r="B19" s="13" t="s">
        <v>31</v>
      </c>
      <c r="C19" s="13"/>
      <c r="D19" s="13">
        <v>80</v>
      </c>
      <c r="E19" s="13"/>
      <c r="F19" s="14">
        <v>70</v>
      </c>
      <c r="G19" s="6">
        <v>0.18</v>
      </c>
      <c r="H19" s="1">
        <v>120</v>
      </c>
      <c r="I19" s="1">
        <v>5038855</v>
      </c>
      <c r="J19" s="1"/>
      <c r="K19" s="1">
        <f t="shared" si="3"/>
        <v>0</v>
      </c>
      <c r="L19" s="1"/>
      <c r="M19" s="1"/>
      <c r="N19" s="31">
        <v>84</v>
      </c>
      <c r="O19" s="36"/>
      <c r="P19" s="33"/>
      <c r="Q19" s="1">
        <f t="shared" si="4"/>
        <v>0</v>
      </c>
      <c r="R19" s="5">
        <f>20*(Q19+Q20)-O19-O20-F19-F20</f>
        <v>22</v>
      </c>
      <c r="S19" s="5"/>
      <c r="T19" s="1"/>
      <c r="U19" s="1" t="e">
        <f t="shared" si="5"/>
        <v>#DIV/0!</v>
      </c>
      <c r="V19" s="1" t="e">
        <f t="shared" si="6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5.4</v>
      </c>
      <c r="AB19" s="1">
        <v>3.4</v>
      </c>
      <c r="AC19" s="1"/>
      <c r="AD19" s="1">
        <f t="shared" si="7"/>
        <v>3.96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20" t="s">
        <v>59</v>
      </c>
      <c r="B20" s="21" t="s">
        <v>31</v>
      </c>
      <c r="C20" s="21">
        <v>22</v>
      </c>
      <c r="D20" s="21">
        <v>1</v>
      </c>
      <c r="E20" s="21">
        <v>23</v>
      </c>
      <c r="F20" s="22"/>
      <c r="G20" s="23">
        <v>0</v>
      </c>
      <c r="H20" s="24">
        <v>120</v>
      </c>
      <c r="I20" s="24" t="s">
        <v>52</v>
      </c>
      <c r="J20" s="24">
        <v>23</v>
      </c>
      <c r="K20" s="24">
        <f>E20-J20</f>
        <v>0</v>
      </c>
      <c r="L20" s="24"/>
      <c r="M20" s="24"/>
      <c r="N20" s="24"/>
      <c r="O20" s="38"/>
      <c r="P20" s="39"/>
      <c r="Q20" s="24">
        <f t="shared" si="4"/>
        <v>4.5999999999999996</v>
      </c>
      <c r="R20" s="25"/>
      <c r="S20" s="25"/>
      <c r="T20" s="24"/>
      <c r="U20" s="24">
        <f t="shared" si="5"/>
        <v>0</v>
      </c>
      <c r="V20" s="24">
        <f t="shared" si="6"/>
        <v>0</v>
      </c>
      <c r="W20" s="24">
        <v>5.6</v>
      </c>
      <c r="X20" s="24">
        <v>6.8</v>
      </c>
      <c r="Y20" s="24">
        <v>4.4000000000000004</v>
      </c>
      <c r="Z20" s="24">
        <v>2.4</v>
      </c>
      <c r="AA20" s="24">
        <v>0</v>
      </c>
      <c r="AB20" s="24">
        <v>0</v>
      </c>
      <c r="AC20" s="24"/>
      <c r="AD20" s="24">
        <f>R20*G20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49</v>
      </c>
      <c r="B21" s="16" t="s">
        <v>31</v>
      </c>
      <c r="C21" s="16"/>
      <c r="D21" s="16"/>
      <c r="E21" s="16"/>
      <c r="F21" s="17"/>
      <c r="G21" s="6">
        <v>0.18</v>
      </c>
      <c r="H21" s="1">
        <v>150</v>
      </c>
      <c r="I21" s="1">
        <v>5038435</v>
      </c>
      <c r="J21" s="1">
        <v>1</v>
      </c>
      <c r="K21" s="1">
        <f t="shared" si="3"/>
        <v>-1</v>
      </c>
      <c r="L21" s="1"/>
      <c r="M21" s="1"/>
      <c r="N21" s="52">
        <v>96.199999999999989</v>
      </c>
      <c r="O21" s="36"/>
      <c r="P21" s="33"/>
      <c r="Q21" s="1">
        <f t="shared" si="4"/>
        <v>0</v>
      </c>
      <c r="R21" s="5">
        <f>20*(Q21+Q22)-O21-O22-F21-F22</f>
        <v>127</v>
      </c>
      <c r="S21" s="5"/>
      <c r="T21" s="1"/>
      <c r="U21" s="1" t="e">
        <f t="shared" si="5"/>
        <v>#DIV/0!</v>
      </c>
      <c r="V21" s="1" t="e">
        <f t="shared" si="6"/>
        <v>#DIV/0!</v>
      </c>
      <c r="W21" s="1">
        <v>8.6</v>
      </c>
      <c r="X21" s="1">
        <v>14.6</v>
      </c>
      <c r="Y21" s="1">
        <v>16.8</v>
      </c>
      <c r="Z21" s="1">
        <v>12.8</v>
      </c>
      <c r="AA21" s="1">
        <v>12.4</v>
      </c>
      <c r="AB21" s="1">
        <v>8.4</v>
      </c>
      <c r="AC21" s="1"/>
      <c r="AD21" s="1">
        <f t="shared" si="7"/>
        <v>22.86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20" t="s">
        <v>60</v>
      </c>
      <c r="B22" s="21" t="s">
        <v>31</v>
      </c>
      <c r="C22" s="21">
        <v>165</v>
      </c>
      <c r="D22" s="21"/>
      <c r="E22" s="21">
        <v>56</v>
      </c>
      <c r="F22" s="22">
        <v>97</v>
      </c>
      <c r="G22" s="23">
        <v>0</v>
      </c>
      <c r="H22" s="24" t="e">
        <v>#N/A</v>
      </c>
      <c r="I22" s="24" t="s">
        <v>52</v>
      </c>
      <c r="J22" s="24">
        <v>55</v>
      </c>
      <c r="K22" s="24">
        <f>E22-J22</f>
        <v>1</v>
      </c>
      <c r="L22" s="24"/>
      <c r="M22" s="24"/>
      <c r="N22" s="24"/>
      <c r="O22" s="38"/>
      <c r="P22" s="39"/>
      <c r="Q22" s="24">
        <f t="shared" si="4"/>
        <v>11.2</v>
      </c>
      <c r="R22" s="25"/>
      <c r="S22" s="25"/>
      <c r="T22" s="24"/>
      <c r="U22" s="24">
        <f t="shared" si="5"/>
        <v>8.6607142857142865</v>
      </c>
      <c r="V22" s="24">
        <f t="shared" si="6"/>
        <v>8.6607142857142865</v>
      </c>
      <c r="W22" s="24">
        <v>0.6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/>
      <c r="AD22" s="24">
        <f>R22*G22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2" t="s">
        <v>50</v>
      </c>
      <c r="B23" s="13" t="s">
        <v>31</v>
      </c>
      <c r="C23" s="13">
        <v>-3</v>
      </c>
      <c r="D23" s="13">
        <v>3</v>
      </c>
      <c r="E23" s="13"/>
      <c r="F23" s="14"/>
      <c r="G23" s="6">
        <v>0.2</v>
      </c>
      <c r="H23" s="1">
        <v>120</v>
      </c>
      <c r="I23" s="1">
        <v>5038398</v>
      </c>
      <c r="J23" s="1">
        <v>1</v>
      </c>
      <c r="K23" s="1">
        <f t="shared" si="3"/>
        <v>-1</v>
      </c>
      <c r="L23" s="1"/>
      <c r="M23" s="1"/>
      <c r="N23" s="52">
        <v>108.2</v>
      </c>
      <c r="O23" s="36"/>
      <c r="P23" s="33"/>
      <c r="Q23" s="1">
        <f t="shared" si="4"/>
        <v>0</v>
      </c>
      <c r="R23" s="5">
        <v>200</v>
      </c>
      <c r="S23" s="5"/>
      <c r="T23" s="1"/>
      <c r="U23" s="1" t="e">
        <f t="shared" si="5"/>
        <v>#DIV/0!</v>
      </c>
      <c r="V23" s="1" t="e">
        <f t="shared" si="6"/>
        <v>#DIV/0!</v>
      </c>
      <c r="W23" s="1">
        <v>5.2</v>
      </c>
      <c r="X23" s="1">
        <v>10.6</v>
      </c>
      <c r="Y23" s="1">
        <v>9.8000000000000007</v>
      </c>
      <c r="Z23" s="1">
        <v>8.8000000000000007</v>
      </c>
      <c r="AA23" s="1">
        <v>2.4</v>
      </c>
      <c r="AB23" s="1">
        <v>1</v>
      </c>
      <c r="AC23" s="1"/>
      <c r="AD23" s="1">
        <f t="shared" si="7"/>
        <v>40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20" t="s">
        <v>62</v>
      </c>
      <c r="B24" s="21" t="s">
        <v>31</v>
      </c>
      <c r="C24" s="21">
        <v>62</v>
      </c>
      <c r="D24" s="21"/>
      <c r="E24" s="21">
        <v>31</v>
      </c>
      <c r="F24" s="22">
        <v>19</v>
      </c>
      <c r="G24" s="23">
        <v>0</v>
      </c>
      <c r="H24" s="24" t="e">
        <v>#N/A</v>
      </c>
      <c r="I24" s="24" t="s">
        <v>52</v>
      </c>
      <c r="J24" s="24">
        <v>30</v>
      </c>
      <c r="K24" s="24">
        <f>E24-J24</f>
        <v>1</v>
      </c>
      <c r="L24" s="24"/>
      <c r="M24" s="24"/>
      <c r="N24" s="24"/>
      <c r="O24" s="38"/>
      <c r="P24" s="39"/>
      <c r="Q24" s="24">
        <f t="shared" si="4"/>
        <v>6.2</v>
      </c>
      <c r="R24" s="25"/>
      <c r="S24" s="25"/>
      <c r="T24" s="24"/>
      <c r="U24" s="24">
        <f t="shared" si="5"/>
        <v>3.064516129032258</v>
      </c>
      <c r="V24" s="24">
        <f t="shared" si="6"/>
        <v>3.064516129032258</v>
      </c>
      <c r="W24" s="24">
        <v>4.4000000000000004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/>
      <c r="AD24" s="24">
        <f>R24*G24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42</v>
      </c>
      <c r="C25" s="1">
        <v>19.18</v>
      </c>
      <c r="D25" s="1">
        <v>30.29</v>
      </c>
      <c r="E25" s="1">
        <v>24.36</v>
      </c>
      <c r="F25" s="1">
        <v>19.850000000000001</v>
      </c>
      <c r="G25" s="6">
        <v>1</v>
      </c>
      <c r="H25" s="1">
        <v>150</v>
      </c>
      <c r="I25" s="1">
        <v>5038596</v>
      </c>
      <c r="J25" s="1">
        <v>28.1</v>
      </c>
      <c r="K25" s="1">
        <f t="shared" si="3"/>
        <v>-3.740000000000002</v>
      </c>
      <c r="L25" s="1"/>
      <c r="M25" s="1"/>
      <c r="N25" s="31">
        <v>23.2</v>
      </c>
      <c r="O25" s="36">
        <v>114.248</v>
      </c>
      <c r="P25" s="33">
        <v>123</v>
      </c>
      <c r="Q25" s="1">
        <f t="shared" si="4"/>
        <v>4.8719999999999999</v>
      </c>
      <c r="R25" s="5"/>
      <c r="S25" s="5"/>
      <c r="T25" s="1"/>
      <c r="U25" s="1">
        <f t="shared" si="5"/>
        <v>27.524220032840727</v>
      </c>
      <c r="V25" s="1">
        <f t="shared" si="6"/>
        <v>27.524220032840727</v>
      </c>
      <c r="W25" s="1">
        <v>8.9039999999999999</v>
      </c>
      <c r="X25" s="1">
        <v>4.4779999999999998</v>
      </c>
      <c r="Y25" s="1">
        <v>3.5</v>
      </c>
      <c r="Z25" s="1">
        <v>6.23</v>
      </c>
      <c r="AA25" s="1">
        <v>3.39</v>
      </c>
      <c r="AB25" s="1">
        <v>3.7</v>
      </c>
      <c r="AC25" s="1"/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8" t="s">
        <v>54</v>
      </c>
      <c r="B26" s="18" t="s">
        <v>42</v>
      </c>
      <c r="C26" s="18">
        <v>11.63</v>
      </c>
      <c r="D26" s="18"/>
      <c r="E26" s="18">
        <v>6.89</v>
      </c>
      <c r="F26" s="18"/>
      <c r="G26" s="27">
        <v>1</v>
      </c>
      <c r="H26" s="18">
        <v>120</v>
      </c>
      <c r="I26" s="18">
        <v>8785204</v>
      </c>
      <c r="J26" s="18">
        <v>30</v>
      </c>
      <c r="K26" s="18">
        <f t="shared" si="3"/>
        <v>-23.11</v>
      </c>
      <c r="L26" s="18"/>
      <c r="M26" s="18"/>
      <c r="N26" s="18"/>
      <c r="O26" s="40"/>
      <c r="P26" s="41"/>
      <c r="Q26" s="18">
        <f t="shared" si="4"/>
        <v>1.3779999999999999</v>
      </c>
      <c r="R26" s="28"/>
      <c r="S26" s="28"/>
      <c r="T26" s="18"/>
      <c r="U26" s="18">
        <f t="shared" si="5"/>
        <v>0</v>
      </c>
      <c r="V26" s="18">
        <f t="shared" si="6"/>
        <v>0</v>
      </c>
      <c r="W26" s="18">
        <v>7.6719999999999997</v>
      </c>
      <c r="X26" s="18">
        <v>2.9319999999999999</v>
      </c>
      <c r="Y26" s="18">
        <v>7.6180000000000003</v>
      </c>
      <c r="Z26" s="18">
        <v>5.202</v>
      </c>
      <c r="AA26" s="18">
        <v>6.9441999999999986</v>
      </c>
      <c r="AB26" s="18">
        <v>6.3659999999999997</v>
      </c>
      <c r="AC26" s="29" t="s">
        <v>83</v>
      </c>
      <c r="AD26" s="18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" t="s">
        <v>55</v>
      </c>
      <c r="B27" s="1" t="s">
        <v>42</v>
      </c>
      <c r="C27" s="1">
        <v>273.70800000000003</v>
      </c>
      <c r="D27" s="1">
        <v>14.21</v>
      </c>
      <c r="E27" s="1">
        <v>2.2999999999999998</v>
      </c>
      <c r="F27" s="1">
        <v>271.40800000000002</v>
      </c>
      <c r="G27" s="6">
        <v>1</v>
      </c>
      <c r="H27" s="1">
        <v>180</v>
      </c>
      <c r="I27" s="1">
        <v>5038619</v>
      </c>
      <c r="J27" s="1">
        <v>22.5</v>
      </c>
      <c r="K27" s="1">
        <f t="shared" si="3"/>
        <v>-20.2</v>
      </c>
      <c r="L27" s="1"/>
      <c r="M27" s="1"/>
      <c r="N27" s="1"/>
      <c r="O27" s="36"/>
      <c r="P27" s="33"/>
      <c r="Q27" s="1">
        <f t="shared" si="4"/>
        <v>0.45999999999999996</v>
      </c>
      <c r="R27" s="5"/>
      <c r="S27" s="5"/>
      <c r="T27" s="1"/>
      <c r="U27" s="1">
        <f t="shared" si="5"/>
        <v>590.01739130434794</v>
      </c>
      <c r="V27" s="1">
        <f t="shared" si="6"/>
        <v>590.01739130434794</v>
      </c>
      <c r="W27" s="1">
        <v>1.3540000000000001</v>
      </c>
      <c r="X27" s="1">
        <v>1.9019999999999999</v>
      </c>
      <c r="Y27" s="1">
        <v>2.3380000000000001</v>
      </c>
      <c r="Z27" s="1">
        <v>3.4232</v>
      </c>
      <c r="AA27" s="1">
        <v>0.92400000000000004</v>
      </c>
      <c r="AB27" s="1">
        <v>0.91600000000000004</v>
      </c>
      <c r="AC27" s="30" t="s">
        <v>39</v>
      </c>
      <c r="AD27" s="1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2" t="s">
        <v>57</v>
      </c>
      <c r="B28" s="13" t="s">
        <v>42</v>
      </c>
      <c r="C28" s="13">
        <v>182.66800000000001</v>
      </c>
      <c r="D28" s="13"/>
      <c r="E28" s="13">
        <v>26.574999999999999</v>
      </c>
      <c r="F28" s="14">
        <v>140.75299999999999</v>
      </c>
      <c r="G28" s="6">
        <v>1</v>
      </c>
      <c r="H28" s="1">
        <v>150</v>
      </c>
      <c r="I28" s="1">
        <v>5038572</v>
      </c>
      <c r="J28" s="1">
        <v>33.5</v>
      </c>
      <c r="K28" s="1">
        <f t="shared" si="3"/>
        <v>-6.9250000000000007</v>
      </c>
      <c r="L28" s="1"/>
      <c r="M28" s="1"/>
      <c r="N28" s="1"/>
      <c r="O28" s="36"/>
      <c r="P28" s="33"/>
      <c r="Q28" s="1">
        <f t="shared" si="4"/>
        <v>5.3149999999999995</v>
      </c>
      <c r="R28" s="5"/>
      <c r="S28" s="5"/>
      <c r="T28" s="1"/>
      <c r="U28" s="1">
        <f t="shared" si="5"/>
        <v>26.482220131702729</v>
      </c>
      <c r="V28" s="1">
        <f t="shared" si="6"/>
        <v>26.482220131702729</v>
      </c>
      <c r="W28" s="1">
        <v>0.48399999999999999</v>
      </c>
      <c r="X28" s="1">
        <v>1.538</v>
      </c>
      <c r="Y28" s="1">
        <v>0.48599999999999999</v>
      </c>
      <c r="Z28" s="1">
        <v>0</v>
      </c>
      <c r="AA28" s="1">
        <v>0</v>
      </c>
      <c r="AB28" s="1">
        <v>0</v>
      </c>
      <c r="AC28" s="26" t="s">
        <v>84</v>
      </c>
      <c r="AD28" s="1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20" t="s">
        <v>51</v>
      </c>
      <c r="B29" s="21" t="s">
        <v>42</v>
      </c>
      <c r="C29" s="21">
        <v>33.549999999999997</v>
      </c>
      <c r="D29" s="21"/>
      <c r="E29" s="21">
        <v>13.37</v>
      </c>
      <c r="F29" s="22">
        <v>20.18</v>
      </c>
      <c r="G29" s="23">
        <v>0</v>
      </c>
      <c r="H29" s="24" t="e">
        <v>#N/A</v>
      </c>
      <c r="I29" s="24" t="s">
        <v>52</v>
      </c>
      <c r="J29" s="24">
        <v>28</v>
      </c>
      <c r="K29" s="24">
        <f>E29-J29</f>
        <v>-14.63</v>
      </c>
      <c r="L29" s="24"/>
      <c r="M29" s="24"/>
      <c r="N29" s="24"/>
      <c r="O29" s="38"/>
      <c r="P29" s="39"/>
      <c r="Q29" s="24">
        <f t="shared" si="4"/>
        <v>2.6739999999999999</v>
      </c>
      <c r="R29" s="25"/>
      <c r="S29" s="25"/>
      <c r="T29" s="24"/>
      <c r="U29" s="24">
        <f t="shared" si="5"/>
        <v>7.5467464472700074</v>
      </c>
      <c r="V29" s="24">
        <f t="shared" si="6"/>
        <v>7.5467464472700074</v>
      </c>
      <c r="W29" s="24">
        <v>1</v>
      </c>
      <c r="X29" s="24">
        <v>1.6140000000000001</v>
      </c>
      <c r="Y29" s="24">
        <v>2.6002000000000001</v>
      </c>
      <c r="Z29" s="24">
        <v>2.61</v>
      </c>
      <c r="AA29" s="24">
        <v>1.7938000000000001</v>
      </c>
      <c r="AB29" s="24">
        <v>0.46200000000000002</v>
      </c>
      <c r="AC29" s="26" t="s">
        <v>84</v>
      </c>
      <c r="AD29" s="24">
        <f>R29*G29</f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2" t="s">
        <v>61</v>
      </c>
      <c r="B30" s="13" t="s">
        <v>42</v>
      </c>
      <c r="C30" s="13">
        <v>-2.6680000000000001</v>
      </c>
      <c r="D30" s="13">
        <v>5.9359999999999999</v>
      </c>
      <c r="E30" s="13">
        <v>3.2679999999999998</v>
      </c>
      <c r="F30" s="14"/>
      <c r="G30" s="6">
        <v>1</v>
      </c>
      <c r="H30" s="1">
        <v>120</v>
      </c>
      <c r="I30" s="1">
        <v>5522704</v>
      </c>
      <c r="J30" s="1">
        <v>3.5</v>
      </c>
      <c r="K30" s="1">
        <f t="shared" si="3"/>
        <v>-0.23200000000000021</v>
      </c>
      <c r="L30" s="1"/>
      <c r="M30" s="1"/>
      <c r="N30" s="31">
        <v>129.07900000000001</v>
      </c>
      <c r="O30" s="36"/>
      <c r="P30" s="33"/>
      <c r="Q30" s="1">
        <f t="shared" si="4"/>
        <v>0.65359999999999996</v>
      </c>
      <c r="R30" s="5">
        <f>20*(Q30+Q31)-O30-O31-F30-F31</f>
        <v>125.07200000000006</v>
      </c>
      <c r="S30" s="5"/>
      <c r="T30" s="1"/>
      <c r="U30" s="1">
        <f t="shared" si="5"/>
        <v>191.35862913096705</v>
      </c>
      <c r="V30" s="1">
        <f t="shared" si="6"/>
        <v>0</v>
      </c>
      <c r="W30" s="1">
        <v>0.53360000000000007</v>
      </c>
      <c r="X30" s="1">
        <v>11.2438</v>
      </c>
      <c r="Y30" s="1">
        <v>8.9629999999999992</v>
      </c>
      <c r="Z30" s="1">
        <v>0.58760000000000001</v>
      </c>
      <c r="AA30" s="1">
        <v>4.4042000000000003</v>
      </c>
      <c r="AB30" s="1">
        <v>5.1997999999999998</v>
      </c>
      <c r="AC30" s="1" t="s">
        <v>85</v>
      </c>
      <c r="AD30" s="1">
        <f t="shared" si="7"/>
        <v>125.07200000000006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thickBot="1" x14ac:dyDescent="0.3">
      <c r="A31" s="20" t="s">
        <v>66</v>
      </c>
      <c r="B31" s="21" t="s">
        <v>42</v>
      </c>
      <c r="C31" s="21">
        <v>88.52</v>
      </c>
      <c r="D31" s="21">
        <v>126.676</v>
      </c>
      <c r="E31" s="21">
        <v>64.212000000000003</v>
      </c>
      <c r="F31" s="22">
        <v>144.84800000000001</v>
      </c>
      <c r="G31" s="23">
        <v>0</v>
      </c>
      <c r="H31" s="24" t="e">
        <v>#N/A</v>
      </c>
      <c r="I31" s="24" t="s">
        <v>52</v>
      </c>
      <c r="J31" s="24">
        <v>70</v>
      </c>
      <c r="K31" s="24">
        <f>E31-J31</f>
        <v>-5.7879999999999967</v>
      </c>
      <c r="L31" s="24"/>
      <c r="M31" s="24"/>
      <c r="N31" s="24"/>
      <c r="O31" s="38"/>
      <c r="P31" s="39"/>
      <c r="Q31" s="24">
        <f t="shared" si="4"/>
        <v>12.842400000000001</v>
      </c>
      <c r="R31" s="25"/>
      <c r="S31" s="25"/>
      <c r="T31" s="24"/>
      <c r="U31" s="24">
        <f t="shared" si="5"/>
        <v>11.278888681243382</v>
      </c>
      <c r="V31" s="24">
        <f t="shared" si="6"/>
        <v>11.278888681243382</v>
      </c>
      <c r="W31" s="24">
        <v>2.1714000000000002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/>
      <c r="AD31" s="24">
        <f>R31*G31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24" t="s">
        <v>63</v>
      </c>
      <c r="B32" s="24" t="s">
        <v>42</v>
      </c>
      <c r="C32" s="24">
        <v>389.92899999999997</v>
      </c>
      <c r="D32" s="24"/>
      <c r="E32" s="24">
        <v>20.088000000000001</v>
      </c>
      <c r="F32" s="24">
        <v>363.01499999999999</v>
      </c>
      <c r="G32" s="23">
        <v>0</v>
      </c>
      <c r="H32" s="24">
        <v>120</v>
      </c>
      <c r="I32" s="24" t="s">
        <v>64</v>
      </c>
      <c r="J32" s="24">
        <v>21</v>
      </c>
      <c r="K32" s="24">
        <f t="shared" si="3"/>
        <v>-0.91199999999999903</v>
      </c>
      <c r="L32" s="24"/>
      <c r="M32" s="24"/>
      <c r="N32" s="24"/>
      <c r="O32" s="38"/>
      <c r="P32" s="39"/>
      <c r="Q32" s="24">
        <f t="shared" si="4"/>
        <v>4.0175999999999998</v>
      </c>
      <c r="R32" s="25"/>
      <c r="S32" s="25"/>
      <c r="T32" s="24"/>
      <c r="U32" s="24">
        <f t="shared" si="5"/>
        <v>90.356182795698928</v>
      </c>
      <c r="V32" s="24">
        <f t="shared" si="6"/>
        <v>90.356182795698928</v>
      </c>
      <c r="W32" s="24">
        <v>4.1246</v>
      </c>
      <c r="X32" s="24">
        <v>4.5472000000000001</v>
      </c>
      <c r="Y32" s="24">
        <v>1.1152</v>
      </c>
      <c r="Z32" s="24">
        <v>3.1070000000000002</v>
      </c>
      <c r="AA32" s="24">
        <v>1.1581999999999999</v>
      </c>
      <c r="AB32" s="24">
        <v>1.2052</v>
      </c>
      <c r="AC32" s="26" t="s">
        <v>82</v>
      </c>
      <c r="AD32" s="24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31</v>
      </c>
      <c r="C33" s="1"/>
      <c r="D33" s="1">
        <v>416</v>
      </c>
      <c r="E33" s="1">
        <v>18</v>
      </c>
      <c r="F33" s="1">
        <v>398</v>
      </c>
      <c r="G33" s="6">
        <v>0.1</v>
      </c>
      <c r="H33" s="1">
        <v>60</v>
      </c>
      <c r="I33" s="1">
        <v>8444170</v>
      </c>
      <c r="J33" s="1">
        <v>18</v>
      </c>
      <c r="K33" s="1">
        <f t="shared" si="3"/>
        <v>0</v>
      </c>
      <c r="L33" s="1"/>
      <c r="M33" s="1"/>
      <c r="N33" s="31">
        <v>418</v>
      </c>
      <c r="O33" s="36"/>
      <c r="P33" s="33"/>
      <c r="Q33" s="1">
        <f t="shared" si="4"/>
        <v>3.6</v>
      </c>
      <c r="R33" s="5"/>
      <c r="S33" s="5"/>
      <c r="T33" s="1"/>
      <c r="U33" s="1">
        <f t="shared" si="5"/>
        <v>110.55555555555556</v>
      </c>
      <c r="V33" s="1">
        <f t="shared" si="6"/>
        <v>110.55555555555556</v>
      </c>
      <c r="W33" s="1">
        <v>20.2</v>
      </c>
      <c r="X33" s="1">
        <v>26.4</v>
      </c>
      <c r="Y33" s="1">
        <v>14.6</v>
      </c>
      <c r="Z33" s="1">
        <v>18</v>
      </c>
      <c r="AA33" s="1">
        <v>18.600000000000001</v>
      </c>
      <c r="AB33" s="1">
        <v>12</v>
      </c>
      <c r="AC33" s="1"/>
      <c r="AD33" s="1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31</v>
      </c>
      <c r="C34" s="1">
        <v>27</v>
      </c>
      <c r="D34" s="1">
        <v>112</v>
      </c>
      <c r="E34" s="1">
        <v>23</v>
      </c>
      <c r="F34" s="1">
        <v>116</v>
      </c>
      <c r="G34" s="6">
        <v>0.14000000000000001</v>
      </c>
      <c r="H34" s="1">
        <v>180</v>
      </c>
      <c r="I34" s="1">
        <v>9988391</v>
      </c>
      <c r="J34" s="1">
        <v>22</v>
      </c>
      <c r="K34" s="1">
        <f t="shared" si="3"/>
        <v>1</v>
      </c>
      <c r="L34" s="1"/>
      <c r="M34" s="1"/>
      <c r="N34" s="31">
        <v>118</v>
      </c>
      <c r="O34" s="36"/>
      <c r="P34" s="33"/>
      <c r="Q34" s="1">
        <f t="shared" si="4"/>
        <v>4.5999999999999996</v>
      </c>
      <c r="R34" s="5"/>
      <c r="S34" s="5"/>
      <c r="T34" s="1"/>
      <c r="U34" s="1">
        <f t="shared" si="5"/>
        <v>25.217391304347828</v>
      </c>
      <c r="V34" s="1">
        <f t="shared" si="6"/>
        <v>25.217391304347828</v>
      </c>
      <c r="W34" s="1">
        <v>6.4</v>
      </c>
      <c r="X34" s="1">
        <v>8.8000000000000007</v>
      </c>
      <c r="Y34" s="1">
        <v>3.2</v>
      </c>
      <c r="Z34" s="1">
        <v>6.6</v>
      </c>
      <c r="AA34" s="1">
        <v>3.6</v>
      </c>
      <c r="AB34" s="1">
        <v>5.6</v>
      </c>
      <c r="AC34" s="1"/>
      <c r="AD34" s="1">
        <f t="shared" si="7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31</v>
      </c>
      <c r="C35" s="1">
        <v>18</v>
      </c>
      <c r="D35" s="1">
        <v>160</v>
      </c>
      <c r="E35" s="1">
        <v>22</v>
      </c>
      <c r="F35" s="1">
        <v>156</v>
      </c>
      <c r="G35" s="6">
        <v>0.18</v>
      </c>
      <c r="H35" s="1">
        <v>270</v>
      </c>
      <c r="I35" s="1">
        <v>9988681</v>
      </c>
      <c r="J35" s="1">
        <v>43</v>
      </c>
      <c r="K35" s="1">
        <f t="shared" si="3"/>
        <v>-21</v>
      </c>
      <c r="L35" s="1"/>
      <c r="M35" s="1"/>
      <c r="N35" s="31">
        <v>165.4</v>
      </c>
      <c r="O35" s="36"/>
      <c r="P35" s="33"/>
      <c r="Q35" s="1">
        <f t="shared" si="4"/>
        <v>4.4000000000000004</v>
      </c>
      <c r="R35" s="5"/>
      <c r="S35" s="5"/>
      <c r="T35" s="1"/>
      <c r="U35" s="1">
        <f t="shared" si="5"/>
        <v>35.454545454545453</v>
      </c>
      <c r="V35" s="1">
        <f t="shared" si="6"/>
        <v>35.454545454545453</v>
      </c>
      <c r="W35" s="1">
        <v>2.8</v>
      </c>
      <c r="X35" s="1">
        <v>10.199999999999999</v>
      </c>
      <c r="Y35" s="1">
        <v>5.6</v>
      </c>
      <c r="Z35" s="1">
        <v>3</v>
      </c>
      <c r="AA35" s="1">
        <v>3.2</v>
      </c>
      <c r="AB35" s="1">
        <v>8.4</v>
      </c>
      <c r="AC35" s="1"/>
      <c r="AD35" s="1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42</v>
      </c>
      <c r="C36" s="1">
        <v>145.77000000000001</v>
      </c>
      <c r="D36" s="1"/>
      <c r="E36" s="1">
        <v>3.2949999999999999</v>
      </c>
      <c r="F36" s="1">
        <v>126.24</v>
      </c>
      <c r="G36" s="6">
        <v>1</v>
      </c>
      <c r="H36" s="1">
        <v>120</v>
      </c>
      <c r="I36" s="1">
        <v>8785228</v>
      </c>
      <c r="J36" s="1">
        <v>3.5</v>
      </c>
      <c r="K36" s="1">
        <f t="shared" si="3"/>
        <v>-0.20500000000000007</v>
      </c>
      <c r="L36" s="1"/>
      <c r="M36" s="1"/>
      <c r="N36" s="1"/>
      <c r="O36" s="36"/>
      <c r="P36" s="33"/>
      <c r="Q36" s="1">
        <f t="shared" si="4"/>
        <v>0.65900000000000003</v>
      </c>
      <c r="R36" s="5"/>
      <c r="S36" s="5"/>
      <c r="T36" s="1"/>
      <c r="U36" s="1">
        <f t="shared" si="5"/>
        <v>191.56297420333837</v>
      </c>
      <c r="V36" s="1">
        <f t="shared" si="6"/>
        <v>191.56297420333837</v>
      </c>
      <c r="W36" s="1">
        <v>3.258</v>
      </c>
      <c r="X36" s="1">
        <v>2.0209999999999999</v>
      </c>
      <c r="Y36" s="1">
        <v>1.3720000000000001</v>
      </c>
      <c r="Z36" s="1">
        <v>3.3359999999999999</v>
      </c>
      <c r="AA36" s="1">
        <v>0.66200000000000003</v>
      </c>
      <c r="AB36" s="1">
        <v>0</v>
      </c>
      <c r="AC36" s="1" t="s">
        <v>39</v>
      </c>
      <c r="AD36" s="1">
        <f t="shared" si="7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42</v>
      </c>
      <c r="C37" s="1">
        <v>66.518000000000001</v>
      </c>
      <c r="D37" s="1"/>
      <c r="E37" s="1">
        <v>50.241999999999997</v>
      </c>
      <c r="F37" s="1"/>
      <c r="G37" s="6">
        <v>1</v>
      </c>
      <c r="H37" s="1">
        <v>120</v>
      </c>
      <c r="I37" s="1">
        <v>8785198</v>
      </c>
      <c r="J37" s="1">
        <v>53</v>
      </c>
      <c r="K37" s="1">
        <f t="shared" si="3"/>
        <v>-2.7580000000000027</v>
      </c>
      <c r="L37" s="1"/>
      <c r="M37" s="1"/>
      <c r="N37" s="52">
        <v>15.164</v>
      </c>
      <c r="O37" s="51">
        <v>266.21480000000003</v>
      </c>
      <c r="P37" s="33"/>
      <c r="Q37" s="1">
        <f t="shared" si="4"/>
        <v>10.048399999999999</v>
      </c>
      <c r="R37" s="5">
        <v>300</v>
      </c>
      <c r="S37" s="5"/>
      <c r="T37" s="1"/>
      <c r="U37" s="1">
        <f>(F37+R37)/Q37</f>
        <v>29.855499382986348</v>
      </c>
      <c r="V37" s="1">
        <f>(F37)/Q37</f>
        <v>0</v>
      </c>
      <c r="W37" s="1">
        <v>19.542400000000001</v>
      </c>
      <c r="X37" s="1">
        <v>6.8780000000000001</v>
      </c>
      <c r="Y37" s="1">
        <v>6.7792000000000003</v>
      </c>
      <c r="Z37" s="1">
        <v>7.9196</v>
      </c>
      <c r="AA37" s="1">
        <v>3.7164000000000001</v>
      </c>
      <c r="AB37" s="1">
        <v>5.6595999999999993</v>
      </c>
      <c r="AC37" s="19" t="s">
        <v>71</v>
      </c>
      <c r="AD37" s="1">
        <f t="shared" si="7"/>
        <v>300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31</v>
      </c>
      <c r="C38" s="1"/>
      <c r="D38" s="1">
        <v>120</v>
      </c>
      <c r="E38" s="1">
        <v>12</v>
      </c>
      <c r="F38" s="1">
        <v>108</v>
      </c>
      <c r="G38" s="6">
        <v>0.1</v>
      </c>
      <c r="H38" s="1">
        <v>60</v>
      </c>
      <c r="I38" s="1">
        <v>8444187</v>
      </c>
      <c r="J38" s="1">
        <v>12</v>
      </c>
      <c r="K38" s="1">
        <f t="shared" si="3"/>
        <v>0</v>
      </c>
      <c r="L38" s="1"/>
      <c r="M38" s="1"/>
      <c r="N38" s="31">
        <v>120</v>
      </c>
      <c r="O38" s="36">
        <v>254</v>
      </c>
      <c r="P38" s="33">
        <v>252</v>
      </c>
      <c r="Q38" s="1">
        <f t="shared" si="4"/>
        <v>2.4</v>
      </c>
      <c r="R38" s="5"/>
      <c r="S38" s="5"/>
      <c r="T38" s="1"/>
      <c r="U38" s="1">
        <f t="shared" si="5"/>
        <v>150.83333333333334</v>
      </c>
      <c r="V38" s="1">
        <f t="shared" si="6"/>
        <v>150.83333333333334</v>
      </c>
      <c r="W38" s="1">
        <v>22</v>
      </c>
      <c r="X38" s="1">
        <v>23.8</v>
      </c>
      <c r="Y38" s="1">
        <v>30</v>
      </c>
      <c r="Z38" s="1">
        <v>23.8</v>
      </c>
      <c r="AA38" s="1">
        <v>19.399999999999999</v>
      </c>
      <c r="AB38" s="1">
        <v>21.6</v>
      </c>
      <c r="AC38" s="1" t="s">
        <v>47</v>
      </c>
      <c r="AD38" s="1">
        <f t="shared" si="7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31</v>
      </c>
      <c r="C39" s="1">
        <v>187</v>
      </c>
      <c r="D39" s="1">
        <v>48</v>
      </c>
      <c r="E39" s="1">
        <v>135</v>
      </c>
      <c r="F39" s="1">
        <v>100</v>
      </c>
      <c r="G39" s="6">
        <v>0.1</v>
      </c>
      <c r="H39" s="1">
        <v>90</v>
      </c>
      <c r="I39" s="1">
        <v>8444194</v>
      </c>
      <c r="J39" s="1">
        <v>134</v>
      </c>
      <c r="K39" s="1">
        <f t="shared" si="3"/>
        <v>1</v>
      </c>
      <c r="L39" s="1"/>
      <c r="M39" s="1"/>
      <c r="N39" s="31">
        <v>46.400000000000013</v>
      </c>
      <c r="O39" s="36">
        <v>232.39999999999989</v>
      </c>
      <c r="P39" s="33">
        <v>234</v>
      </c>
      <c r="Q39" s="1">
        <f t="shared" si="4"/>
        <v>27</v>
      </c>
      <c r="R39" s="5">
        <f t="shared" ref="R39:R40" si="8">20*Q39-O39-F39</f>
        <v>207.60000000000014</v>
      </c>
      <c r="S39" s="5"/>
      <c r="T39" s="1"/>
      <c r="U39" s="1">
        <f t="shared" si="5"/>
        <v>20</v>
      </c>
      <c r="V39" s="1">
        <f t="shared" si="6"/>
        <v>12.311111111111106</v>
      </c>
      <c r="W39" s="1">
        <v>27.4</v>
      </c>
      <c r="X39" s="1">
        <v>17.600000000000001</v>
      </c>
      <c r="Y39" s="1">
        <v>24.6</v>
      </c>
      <c r="Z39" s="1">
        <v>17.2</v>
      </c>
      <c r="AA39" s="1">
        <v>18.399999999999999</v>
      </c>
      <c r="AB39" s="1">
        <v>15.2</v>
      </c>
      <c r="AC39" s="1"/>
      <c r="AD39" s="1">
        <f t="shared" si="7"/>
        <v>20.760000000000016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" t="s">
        <v>74</v>
      </c>
      <c r="B40" s="1" t="s">
        <v>31</v>
      </c>
      <c r="C40" s="1">
        <v>79</v>
      </c>
      <c r="D40" s="1">
        <v>150</v>
      </c>
      <c r="E40" s="1">
        <v>56</v>
      </c>
      <c r="F40" s="1">
        <v>163</v>
      </c>
      <c r="G40" s="6">
        <v>0.2</v>
      </c>
      <c r="H40" s="1">
        <v>120</v>
      </c>
      <c r="I40" s="1">
        <v>783798</v>
      </c>
      <c r="J40" s="1">
        <v>56</v>
      </c>
      <c r="K40" s="1">
        <f t="shared" si="3"/>
        <v>0</v>
      </c>
      <c r="L40" s="1"/>
      <c r="M40" s="1"/>
      <c r="N40" s="31">
        <v>139</v>
      </c>
      <c r="O40" s="36"/>
      <c r="P40" s="33"/>
      <c r="Q40" s="1">
        <f t="shared" si="4"/>
        <v>11.2</v>
      </c>
      <c r="R40" s="5">
        <f t="shared" si="8"/>
        <v>61</v>
      </c>
      <c r="S40" s="5"/>
      <c r="T40" s="1"/>
      <c r="U40" s="1">
        <f t="shared" si="5"/>
        <v>20</v>
      </c>
      <c r="V40" s="1">
        <f t="shared" si="6"/>
        <v>14.553571428571429</v>
      </c>
      <c r="W40" s="1">
        <v>6.6</v>
      </c>
      <c r="X40" s="1">
        <v>12.2</v>
      </c>
      <c r="Y40" s="1">
        <v>10.6</v>
      </c>
      <c r="Z40" s="1">
        <v>5.6</v>
      </c>
      <c r="AA40" s="1">
        <v>9</v>
      </c>
      <c r="AB40" s="1">
        <v>5.6</v>
      </c>
      <c r="AC40" s="1"/>
      <c r="AD40" s="1">
        <f t="shared" si="7"/>
        <v>12.200000000000001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75</v>
      </c>
      <c r="B41" s="16" t="s">
        <v>42</v>
      </c>
      <c r="C41" s="16"/>
      <c r="D41" s="16"/>
      <c r="E41" s="16"/>
      <c r="F41" s="17"/>
      <c r="G41" s="6">
        <v>1</v>
      </c>
      <c r="H41" s="1">
        <v>120</v>
      </c>
      <c r="I41" s="1">
        <v>783811</v>
      </c>
      <c r="J41" s="1"/>
      <c r="K41" s="1">
        <f t="shared" si="3"/>
        <v>0</v>
      </c>
      <c r="L41" s="1"/>
      <c r="M41" s="1"/>
      <c r="N41" s="1"/>
      <c r="O41" s="36"/>
      <c r="P41" s="33"/>
      <c r="Q41" s="1">
        <f t="shared" si="4"/>
        <v>0</v>
      </c>
      <c r="R41" s="5">
        <f>20*(Q41+Q42)-O41-O42-F41-F42</f>
        <v>310.96000000000004</v>
      </c>
      <c r="S41" s="5"/>
      <c r="T41" s="1"/>
      <c r="U41" s="1" t="e">
        <f t="shared" si="5"/>
        <v>#DIV/0!</v>
      </c>
      <c r="V41" s="1" t="e">
        <f t="shared" si="6"/>
        <v>#DIV/0!</v>
      </c>
      <c r="W41" s="1">
        <v>0</v>
      </c>
      <c r="X41" s="1">
        <v>0</v>
      </c>
      <c r="Y41" s="1">
        <v>0</v>
      </c>
      <c r="Z41" s="1">
        <v>0.90280000000000005</v>
      </c>
      <c r="AA41" s="1">
        <v>2.6728000000000001</v>
      </c>
      <c r="AB41" s="1">
        <v>1.3580000000000001</v>
      </c>
      <c r="AC41" s="1" t="s">
        <v>39</v>
      </c>
      <c r="AD41" s="1">
        <f t="shared" si="7"/>
        <v>310.96000000000004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20" t="s">
        <v>76</v>
      </c>
      <c r="B42" s="21" t="s">
        <v>42</v>
      </c>
      <c r="C42" s="21">
        <v>478.99599999999998</v>
      </c>
      <c r="D42" s="21"/>
      <c r="E42" s="21">
        <v>151.102</v>
      </c>
      <c r="F42" s="22">
        <v>293.44799999999998</v>
      </c>
      <c r="G42" s="23">
        <v>0</v>
      </c>
      <c r="H42" s="24" t="e">
        <v>#N/A</v>
      </c>
      <c r="I42" s="24" t="s">
        <v>52</v>
      </c>
      <c r="J42" s="24">
        <v>155.5</v>
      </c>
      <c r="K42" s="24">
        <f t="shared" si="3"/>
        <v>-4.3979999999999961</v>
      </c>
      <c r="L42" s="24"/>
      <c r="M42" s="24"/>
      <c r="N42" s="24"/>
      <c r="O42" s="38"/>
      <c r="P42" s="39"/>
      <c r="Q42" s="24">
        <f t="shared" si="4"/>
        <v>30.220400000000001</v>
      </c>
      <c r="R42" s="25"/>
      <c r="S42" s="25"/>
      <c r="T42" s="24"/>
      <c r="U42" s="24">
        <f t="shared" si="5"/>
        <v>9.7102619422641645</v>
      </c>
      <c r="V42" s="24">
        <f t="shared" si="6"/>
        <v>9.7102619422641645</v>
      </c>
      <c r="W42" s="24">
        <v>3.71</v>
      </c>
      <c r="X42" s="24">
        <v>5.6560000000000006</v>
      </c>
      <c r="Y42" s="24">
        <v>31.728000000000002</v>
      </c>
      <c r="Z42" s="24">
        <v>0</v>
      </c>
      <c r="AA42" s="24">
        <v>0</v>
      </c>
      <c r="AB42" s="24">
        <v>0</v>
      </c>
      <c r="AC42" s="24" t="s">
        <v>39</v>
      </c>
      <c r="AD42" s="24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" t="s">
        <v>77</v>
      </c>
      <c r="B43" s="1" t="s">
        <v>31</v>
      </c>
      <c r="C43" s="1">
        <v>106</v>
      </c>
      <c r="D43" s="1">
        <v>90</v>
      </c>
      <c r="E43" s="1">
        <v>50</v>
      </c>
      <c r="F43" s="1">
        <v>136</v>
      </c>
      <c r="G43" s="6">
        <v>0.2</v>
      </c>
      <c r="H43" s="1">
        <v>120</v>
      </c>
      <c r="I43" s="1">
        <v>783804</v>
      </c>
      <c r="J43" s="1">
        <v>50</v>
      </c>
      <c r="K43" s="1">
        <f t="shared" si="3"/>
        <v>0</v>
      </c>
      <c r="L43" s="1"/>
      <c r="M43" s="1"/>
      <c r="N43" s="31">
        <v>93.6</v>
      </c>
      <c r="O43" s="36"/>
      <c r="P43" s="33"/>
      <c r="Q43" s="1">
        <f t="shared" si="4"/>
        <v>10</v>
      </c>
      <c r="R43" s="5">
        <f t="shared" ref="R43" si="9">20*Q43-O43-F43</f>
        <v>64</v>
      </c>
      <c r="S43" s="5"/>
      <c r="T43" s="1"/>
      <c r="U43" s="1">
        <f t="shared" si="5"/>
        <v>20</v>
      </c>
      <c r="V43" s="1">
        <f t="shared" si="6"/>
        <v>13.6</v>
      </c>
      <c r="W43" s="1">
        <v>4.5999999999999996</v>
      </c>
      <c r="X43" s="1">
        <v>10.4</v>
      </c>
      <c r="Y43" s="1">
        <v>10.4</v>
      </c>
      <c r="Z43" s="1">
        <v>7.6736000000000004</v>
      </c>
      <c r="AA43" s="1">
        <v>5.6</v>
      </c>
      <c r="AB43" s="1">
        <v>5.8</v>
      </c>
      <c r="AC43" s="1"/>
      <c r="AD43" s="1">
        <f t="shared" si="7"/>
        <v>12.8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2" t="s">
        <v>78</v>
      </c>
      <c r="B44" s="13" t="s">
        <v>42</v>
      </c>
      <c r="C44" s="13">
        <v>254.83600000000001</v>
      </c>
      <c r="D44" s="13">
        <v>193.60400000000001</v>
      </c>
      <c r="E44" s="13">
        <v>176.85</v>
      </c>
      <c r="F44" s="14">
        <v>96.593999999999994</v>
      </c>
      <c r="G44" s="6">
        <v>1</v>
      </c>
      <c r="H44" s="1">
        <v>120</v>
      </c>
      <c r="I44" s="1">
        <v>783828</v>
      </c>
      <c r="J44" s="1">
        <v>216.5</v>
      </c>
      <c r="K44" s="1">
        <f t="shared" si="3"/>
        <v>-39.650000000000006</v>
      </c>
      <c r="L44" s="1"/>
      <c r="M44" s="1"/>
      <c r="N44" s="49">
        <v>1424.4251999999999</v>
      </c>
      <c r="O44" s="36">
        <v>500</v>
      </c>
      <c r="P44" s="33">
        <v>506</v>
      </c>
      <c r="Q44" s="1">
        <f t="shared" si="4"/>
        <v>35.369999999999997</v>
      </c>
      <c r="R44" s="5">
        <f>20*(Q44+Q45)-O44-O45-F44-F45</f>
        <v>646.95399999999995</v>
      </c>
      <c r="S44" s="5"/>
      <c r="T44" s="1"/>
      <c r="U44" s="1">
        <f t="shared" si="5"/>
        <v>35.158269720101785</v>
      </c>
      <c r="V44" s="1">
        <f t="shared" si="6"/>
        <v>16.867232117613799</v>
      </c>
      <c r="W44" s="1">
        <v>89.185400000000001</v>
      </c>
      <c r="X44" s="1">
        <v>104.15600000000001</v>
      </c>
      <c r="Y44" s="1">
        <v>75.347200000000001</v>
      </c>
      <c r="Z44" s="1">
        <v>104.684</v>
      </c>
      <c r="AA44" s="1">
        <v>32.7318</v>
      </c>
      <c r="AB44" s="1">
        <v>37.772599999999997</v>
      </c>
      <c r="AC44" s="1" t="s">
        <v>79</v>
      </c>
      <c r="AD44" s="1">
        <f t="shared" si="7"/>
        <v>646.95399999999995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20" t="s">
        <v>80</v>
      </c>
      <c r="B45" s="21" t="s">
        <v>42</v>
      </c>
      <c r="C45" s="21">
        <v>-13.916</v>
      </c>
      <c r="D45" s="21">
        <v>147.953</v>
      </c>
      <c r="E45" s="21">
        <v>134.03700000000001</v>
      </c>
      <c r="F45" s="22"/>
      <c r="G45" s="23">
        <v>0</v>
      </c>
      <c r="H45" s="24" t="e">
        <v>#N/A</v>
      </c>
      <c r="I45" s="24" t="s">
        <v>52</v>
      </c>
      <c r="J45" s="24">
        <v>230.5</v>
      </c>
      <c r="K45" s="24">
        <f t="shared" si="3"/>
        <v>-96.462999999999994</v>
      </c>
      <c r="L45" s="24"/>
      <c r="M45" s="24"/>
      <c r="N45" s="24"/>
      <c r="O45" s="38"/>
      <c r="P45" s="39"/>
      <c r="Q45" s="24">
        <f t="shared" si="4"/>
        <v>26.807400000000001</v>
      </c>
      <c r="R45" s="25"/>
      <c r="S45" s="25"/>
      <c r="T45" s="24"/>
      <c r="U45" s="24">
        <f t="shared" si="5"/>
        <v>0</v>
      </c>
      <c r="V45" s="24">
        <f t="shared" si="6"/>
        <v>0</v>
      </c>
      <c r="W45" s="24">
        <v>6.2004000000000001</v>
      </c>
      <c r="X45" s="24">
        <v>2.0568</v>
      </c>
      <c r="Y45" s="24">
        <v>0</v>
      </c>
      <c r="Z45" s="24">
        <v>0</v>
      </c>
      <c r="AA45" s="24">
        <v>0</v>
      </c>
      <c r="AB45" s="24">
        <v>0</v>
      </c>
      <c r="AC45" s="24"/>
      <c r="AD45" s="24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31</v>
      </c>
      <c r="C46" s="1"/>
      <c r="D46" s="1"/>
      <c r="E46" s="1"/>
      <c r="F46" s="1"/>
      <c r="G46" s="6">
        <v>0.4</v>
      </c>
      <c r="H46" s="1" t="e">
        <v>#N/A</v>
      </c>
      <c r="I46" s="1">
        <v>5039609</v>
      </c>
      <c r="J46" s="1"/>
      <c r="K46" s="1"/>
      <c r="L46" s="1"/>
      <c r="M46" s="1"/>
      <c r="N46" s="1"/>
      <c r="O46" s="47">
        <v>0</v>
      </c>
      <c r="P46" s="48">
        <v>208</v>
      </c>
      <c r="Q46" s="1"/>
      <c r="R46" s="5"/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46" t="s">
        <v>88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42"/>
      <c r="P47" s="43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34</v>
      </c>
      <c r="B48" s="1" t="s">
        <v>31</v>
      </c>
      <c r="C48" s="1">
        <v>245</v>
      </c>
      <c r="D48" s="1">
        <v>500</v>
      </c>
      <c r="E48" s="1">
        <v>190</v>
      </c>
      <c r="F48" s="1">
        <v>555</v>
      </c>
      <c r="G48" s="6">
        <v>0.18</v>
      </c>
      <c r="H48" s="1">
        <v>120</v>
      </c>
      <c r="I48" s="1"/>
      <c r="J48" s="1">
        <v>190</v>
      </c>
      <c r="K48" s="1">
        <f>E48-J48</f>
        <v>0</v>
      </c>
      <c r="L48" s="1"/>
      <c r="M48" s="1"/>
      <c r="N48" s="1"/>
      <c r="O48" s="36"/>
      <c r="P48" s="33"/>
      <c r="Q48" s="1">
        <f t="shared" si="4"/>
        <v>38</v>
      </c>
      <c r="R48" s="5">
        <v>1500</v>
      </c>
      <c r="S48" s="5"/>
      <c r="T48" s="1"/>
      <c r="U48" s="1">
        <f t="shared" ref="U48:U49" si="10">(F48+O48+R48)/Q48</f>
        <v>54.078947368421055</v>
      </c>
      <c r="V48" s="1">
        <f t="shared" ref="V48:V49" si="11">(F48+O48)/Q48</f>
        <v>14.605263157894736</v>
      </c>
      <c r="W48" s="1">
        <v>68.8</v>
      </c>
      <c r="X48" s="1">
        <v>53.4</v>
      </c>
      <c r="Y48" s="1">
        <v>28.2</v>
      </c>
      <c r="Z48" s="1">
        <v>45.4</v>
      </c>
      <c r="AA48" s="1">
        <v>29.6</v>
      </c>
      <c r="AB48" s="1">
        <v>11</v>
      </c>
      <c r="AC48" s="1" t="s">
        <v>35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thickBot="1" x14ac:dyDescent="0.3">
      <c r="A49" s="1" t="s">
        <v>36</v>
      </c>
      <c r="B49" s="1" t="s">
        <v>31</v>
      </c>
      <c r="C49" s="1">
        <v>1368</v>
      </c>
      <c r="D49" s="1"/>
      <c r="E49" s="1">
        <v>282</v>
      </c>
      <c r="F49" s="1">
        <v>1086</v>
      </c>
      <c r="G49" s="6">
        <v>0.18</v>
      </c>
      <c r="H49" s="1">
        <v>120</v>
      </c>
      <c r="I49" s="1"/>
      <c r="J49" s="1">
        <v>282</v>
      </c>
      <c r="K49" s="1">
        <f>E49-J49</f>
        <v>0</v>
      </c>
      <c r="L49" s="1"/>
      <c r="M49" s="1"/>
      <c r="N49" s="1"/>
      <c r="O49" s="44">
        <v>500</v>
      </c>
      <c r="P49" s="45">
        <v>500</v>
      </c>
      <c r="Q49" s="1">
        <f t="shared" si="4"/>
        <v>56.4</v>
      </c>
      <c r="R49" s="5"/>
      <c r="S49" s="5"/>
      <c r="T49" s="1"/>
      <c r="U49" s="1">
        <f t="shared" si="10"/>
        <v>28.120567375886527</v>
      </c>
      <c r="V49" s="1">
        <f t="shared" si="11"/>
        <v>28.120567375886527</v>
      </c>
      <c r="W49" s="1">
        <v>58.6</v>
      </c>
      <c r="X49" s="1">
        <v>59.4</v>
      </c>
      <c r="Y49" s="1">
        <v>47.2</v>
      </c>
      <c r="Z49" s="1">
        <v>61.2</v>
      </c>
      <c r="AA49" s="1">
        <v>38.4</v>
      </c>
      <c r="AB49" s="1">
        <v>55.4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46" xr:uid="{098368A6-26E2-4DD5-AE92-CF796BCD84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2024-09-02T12:07:46Z</dcterms:created>
  <dcterms:modified xsi:type="dcterms:W3CDTF">2024-09-02T14:14:51Z</dcterms:modified>
</cp:coreProperties>
</file>