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03,09,27 Ост КИ филиалы\"/>
    </mc:Choice>
  </mc:AlternateContent>
  <xr:revisionPtr revIDLastSave="0" documentId="13_ncr:1_{29EF5BAB-2AD7-481A-9C39-C0812EEF6E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" i="1" l="1"/>
  <c r="W37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AE29" i="1" s="1"/>
  <c r="S30" i="1"/>
  <c r="S31" i="1"/>
  <c r="S32" i="1"/>
  <c r="S33" i="1"/>
  <c r="AE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1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30" i="1"/>
  <c r="AE31" i="1"/>
  <c r="AE32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T5" i="1"/>
  <c r="S5" i="1" l="1"/>
  <c r="AF5" i="1"/>
  <c r="R99" i="1"/>
  <c r="R93" i="1"/>
  <c r="R91" i="1"/>
  <c r="R90" i="1"/>
  <c r="R88" i="1"/>
  <c r="R79" i="1"/>
  <c r="R77" i="1"/>
  <c r="R75" i="1"/>
  <c r="R73" i="1"/>
  <c r="R71" i="1"/>
  <c r="R67" i="1"/>
  <c r="R66" i="1"/>
  <c r="R64" i="1"/>
  <c r="R60" i="1"/>
  <c r="R57" i="1"/>
  <c r="R56" i="1"/>
  <c r="R50" i="1"/>
  <c r="R45" i="1"/>
  <c r="R40" i="1"/>
  <c r="R35" i="1"/>
  <c r="R34" i="1"/>
  <c r="R30" i="1"/>
  <c r="R28" i="1"/>
  <c r="R27" i="1"/>
  <c r="R26" i="1"/>
  <c r="R22" i="1"/>
  <c r="R21" i="1"/>
  <c r="R16" i="1"/>
  <c r="R15" i="1"/>
  <c r="R13" i="1"/>
  <c r="R8" i="1"/>
  <c r="R7" i="1"/>
  <c r="W99" i="1" l="1"/>
  <c r="X83" i="1"/>
  <c r="X99" i="1"/>
  <c r="F90" i="1" l="1"/>
  <c r="F34" i="1"/>
  <c r="E34" i="1"/>
  <c r="F29" i="1"/>
  <c r="E29" i="1"/>
  <c r="F56" i="1"/>
  <c r="E56" i="1"/>
  <c r="P7" i="1" l="1"/>
  <c r="W7" i="1" s="1"/>
  <c r="P8" i="1"/>
  <c r="W8" i="1" s="1"/>
  <c r="P9" i="1"/>
  <c r="P10" i="1"/>
  <c r="W10" i="1" s="1"/>
  <c r="P11" i="1"/>
  <c r="P12" i="1"/>
  <c r="P13" i="1"/>
  <c r="W13" i="1" s="1"/>
  <c r="P14" i="1"/>
  <c r="P15" i="1"/>
  <c r="W15" i="1" s="1"/>
  <c r="P16" i="1"/>
  <c r="W16" i="1" s="1"/>
  <c r="P17" i="1"/>
  <c r="W17" i="1" s="1"/>
  <c r="P18" i="1"/>
  <c r="P19" i="1"/>
  <c r="W19" i="1" s="1"/>
  <c r="P20" i="1"/>
  <c r="Q20" i="1" s="1"/>
  <c r="P21" i="1"/>
  <c r="W21" i="1" s="1"/>
  <c r="P22" i="1"/>
  <c r="W22" i="1" s="1"/>
  <c r="P23" i="1"/>
  <c r="Q23" i="1" s="1"/>
  <c r="P24" i="1"/>
  <c r="Q24" i="1" s="1"/>
  <c r="P25" i="1"/>
  <c r="P26" i="1"/>
  <c r="W26" i="1" s="1"/>
  <c r="P27" i="1"/>
  <c r="W27" i="1" s="1"/>
  <c r="P28" i="1"/>
  <c r="W28" i="1" s="1"/>
  <c r="P29" i="1"/>
  <c r="Q29" i="1" s="1"/>
  <c r="R29" i="1" s="1"/>
  <c r="P30" i="1"/>
  <c r="W30" i="1" s="1"/>
  <c r="P31" i="1"/>
  <c r="Q31" i="1" s="1"/>
  <c r="P32" i="1"/>
  <c r="P33" i="1"/>
  <c r="P34" i="1"/>
  <c r="W34" i="1" s="1"/>
  <c r="P35" i="1"/>
  <c r="W35" i="1" s="1"/>
  <c r="P36" i="1"/>
  <c r="P37" i="1"/>
  <c r="P38" i="1"/>
  <c r="P39" i="1"/>
  <c r="P40" i="1"/>
  <c r="W40" i="1" s="1"/>
  <c r="P41" i="1"/>
  <c r="Q41" i="1" s="1"/>
  <c r="P42" i="1"/>
  <c r="P43" i="1"/>
  <c r="Q43" i="1" s="1"/>
  <c r="P44" i="1"/>
  <c r="Q44" i="1" s="1"/>
  <c r="P45" i="1"/>
  <c r="W45" i="1" s="1"/>
  <c r="P46" i="1"/>
  <c r="Q46" i="1" s="1"/>
  <c r="P47" i="1"/>
  <c r="Q47" i="1" s="1"/>
  <c r="P48" i="1"/>
  <c r="Q48" i="1" s="1"/>
  <c r="P49" i="1"/>
  <c r="W49" i="1" s="1"/>
  <c r="P50" i="1"/>
  <c r="W50" i="1" s="1"/>
  <c r="P51" i="1"/>
  <c r="Q51" i="1" s="1"/>
  <c r="P52" i="1"/>
  <c r="P53" i="1"/>
  <c r="Q53" i="1" s="1"/>
  <c r="P54" i="1"/>
  <c r="W54" i="1" s="1"/>
  <c r="P55" i="1"/>
  <c r="W55" i="1" s="1"/>
  <c r="P56" i="1"/>
  <c r="W56" i="1" s="1"/>
  <c r="P57" i="1"/>
  <c r="W57" i="1" s="1"/>
  <c r="P58" i="1"/>
  <c r="P59" i="1"/>
  <c r="Q59" i="1" s="1"/>
  <c r="R59" i="1" s="1"/>
  <c r="P60" i="1"/>
  <c r="W60" i="1" s="1"/>
  <c r="P61" i="1"/>
  <c r="Q61" i="1" s="1"/>
  <c r="P62" i="1"/>
  <c r="Q62" i="1" s="1"/>
  <c r="P63" i="1"/>
  <c r="P64" i="1"/>
  <c r="W64" i="1" s="1"/>
  <c r="P65" i="1"/>
  <c r="W65" i="1" s="1"/>
  <c r="P66" i="1"/>
  <c r="W66" i="1" s="1"/>
  <c r="P67" i="1"/>
  <c r="W67" i="1" s="1"/>
  <c r="P68" i="1"/>
  <c r="Q68" i="1" s="1"/>
  <c r="P69" i="1"/>
  <c r="Q69" i="1" s="1"/>
  <c r="P70" i="1"/>
  <c r="Q70" i="1" s="1"/>
  <c r="P71" i="1"/>
  <c r="W71" i="1" s="1"/>
  <c r="P72" i="1"/>
  <c r="Q72" i="1" s="1"/>
  <c r="P73" i="1"/>
  <c r="W73" i="1" s="1"/>
  <c r="P74" i="1"/>
  <c r="W74" i="1" s="1"/>
  <c r="P75" i="1"/>
  <c r="W75" i="1" s="1"/>
  <c r="P76" i="1"/>
  <c r="Q76" i="1" s="1"/>
  <c r="P77" i="1"/>
  <c r="W77" i="1" s="1"/>
  <c r="P78" i="1"/>
  <c r="Q78" i="1" s="1"/>
  <c r="R78" i="1" s="1"/>
  <c r="P79" i="1"/>
  <c r="W79" i="1" s="1"/>
  <c r="P80" i="1"/>
  <c r="P81" i="1"/>
  <c r="Q81" i="1" s="1"/>
  <c r="R81" i="1" s="1"/>
  <c r="P82" i="1"/>
  <c r="Q83" i="1" s="1"/>
  <c r="P84" i="1"/>
  <c r="W84" i="1" s="1"/>
  <c r="P85" i="1"/>
  <c r="W85" i="1" s="1"/>
  <c r="P86" i="1"/>
  <c r="W86" i="1" s="1"/>
  <c r="P87" i="1"/>
  <c r="P88" i="1"/>
  <c r="W88" i="1" s="1"/>
  <c r="P89" i="1"/>
  <c r="W89" i="1" s="1"/>
  <c r="P90" i="1"/>
  <c r="W90" i="1" s="1"/>
  <c r="P91" i="1"/>
  <c r="W91" i="1" s="1"/>
  <c r="P92" i="1"/>
  <c r="P93" i="1"/>
  <c r="W93" i="1" s="1"/>
  <c r="P94" i="1"/>
  <c r="W94" i="1" s="1"/>
  <c r="P95" i="1"/>
  <c r="P96" i="1"/>
  <c r="P97" i="1"/>
  <c r="P98" i="1"/>
  <c r="P6" i="1"/>
  <c r="Q6" i="1" s="1"/>
  <c r="W6" i="1" l="1"/>
  <c r="W83" i="1"/>
  <c r="W78" i="1"/>
  <c r="W76" i="1"/>
  <c r="W72" i="1"/>
  <c r="W70" i="1"/>
  <c r="W68" i="1"/>
  <c r="W62" i="1"/>
  <c r="W48" i="1"/>
  <c r="W46" i="1"/>
  <c r="W44" i="1"/>
  <c r="W24" i="1"/>
  <c r="W20" i="1"/>
  <c r="W81" i="1"/>
  <c r="W69" i="1"/>
  <c r="W61" i="1"/>
  <c r="W59" i="1"/>
  <c r="W53" i="1"/>
  <c r="W51" i="1"/>
  <c r="W47" i="1"/>
  <c r="W43" i="1"/>
  <c r="W41" i="1"/>
  <c r="W31" i="1"/>
  <c r="W23" i="1"/>
  <c r="W29" i="1"/>
  <c r="Q63" i="1"/>
  <c r="Q39" i="1"/>
  <c r="R39" i="1" s="1"/>
  <c r="Q37" i="1"/>
  <c r="Q38" i="1"/>
  <c r="Q92" i="1"/>
  <c r="R92" i="1" s="1"/>
  <c r="Q33" i="1"/>
  <c r="Q25" i="1"/>
  <c r="Q11" i="1"/>
  <c r="Q9" i="1"/>
  <c r="Q87" i="1"/>
  <c r="Q52" i="1"/>
  <c r="Q42" i="1"/>
  <c r="Q36" i="1"/>
  <c r="R36" i="1" s="1"/>
  <c r="Q32" i="1"/>
  <c r="Q18" i="1"/>
  <c r="Q14" i="1"/>
  <c r="Q12" i="1"/>
  <c r="X56" i="1"/>
  <c r="X34" i="1"/>
  <c r="X90" i="1"/>
  <c r="X29" i="1"/>
  <c r="X98" i="1"/>
  <c r="W98" i="1"/>
  <c r="X96" i="1"/>
  <c r="W96" i="1"/>
  <c r="X94" i="1"/>
  <c r="X92" i="1"/>
  <c r="X88" i="1"/>
  <c r="X86" i="1"/>
  <c r="X84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7" i="1"/>
  <c r="X25" i="1"/>
  <c r="X23" i="1"/>
  <c r="X21" i="1"/>
  <c r="X19" i="1"/>
  <c r="X17" i="1"/>
  <c r="X15" i="1"/>
  <c r="X13" i="1"/>
  <c r="X11" i="1"/>
  <c r="X9" i="1"/>
  <c r="X7" i="1"/>
  <c r="X6" i="1"/>
  <c r="X97" i="1"/>
  <c r="W97" i="1"/>
  <c r="X95" i="1"/>
  <c r="W95" i="1"/>
  <c r="X93" i="1"/>
  <c r="X91" i="1"/>
  <c r="X89" i="1"/>
  <c r="X87" i="1"/>
  <c r="X85" i="1"/>
  <c r="W82" i="1"/>
  <c r="X82" i="1"/>
  <c r="W80" i="1"/>
  <c r="X80" i="1"/>
  <c r="X78" i="1"/>
  <c r="X76" i="1"/>
  <c r="X74" i="1"/>
  <c r="X72" i="1"/>
  <c r="X70" i="1"/>
  <c r="X68" i="1"/>
  <c r="X66" i="1"/>
  <c r="X64" i="1"/>
  <c r="X62" i="1"/>
  <c r="X60" i="1"/>
  <c r="W58" i="1"/>
  <c r="X58" i="1"/>
  <c r="X54" i="1"/>
  <c r="X52" i="1"/>
  <c r="X50" i="1"/>
  <c r="X48" i="1"/>
  <c r="X46" i="1"/>
  <c r="X44" i="1"/>
  <c r="X42" i="1"/>
  <c r="X40" i="1"/>
  <c r="X38" i="1"/>
  <c r="X36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2" i="1" l="1"/>
  <c r="W18" i="1"/>
  <c r="W36" i="1"/>
  <c r="W52" i="1"/>
  <c r="W9" i="1"/>
  <c r="W25" i="1"/>
  <c r="W92" i="1"/>
  <c r="W63" i="1"/>
  <c r="R5" i="1"/>
  <c r="W14" i="1"/>
  <c r="W32" i="1"/>
  <c r="W42" i="1"/>
  <c r="W87" i="1"/>
  <c r="W11" i="1"/>
  <c r="W33" i="1"/>
  <c r="W38" i="1"/>
  <c r="Q5" i="1"/>
  <c r="K5" i="1"/>
  <c r="AE5" i="1" l="1"/>
</calcChain>
</file>

<file path=xl/sharedStrings.xml><?xml version="1.0" encoding="utf-8"?>
<sst xmlns="http://schemas.openxmlformats.org/spreadsheetml/2006/main" count="369" uniqueCount="156">
  <si>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</si>
  <si>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</si>
  <si>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</si>
  <si>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</si>
  <si>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</si>
  <si>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</si>
  <si>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</si>
  <si>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</si>
  <si>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</si>
  <si>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</si>
  <si>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</si>
  <si>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</si>
  <si>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</si>
  <si>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</si>
  <si>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</si>
  <si>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</si>
  <si>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</si>
  <si>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</si>
  <si>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</si>
  <si>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</si>
  <si>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</si>
  <si>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</si>
  <si>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</si>
  <si>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</si>
  <si>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</si>
  <si>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</si>
  <si>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</si>
  <si>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</si>
  <si>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</si>
  <si>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</si>
  <si>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</si>
  <si>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</si>
  <si>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</si>
  <si>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</si>
  <si>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</si>
  <si>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</si>
  <si>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</si>
  <si>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</si>
  <si>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</si>
  <si>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</si>
  <si>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</si>
  <si>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</si>
  <si>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</si>
  <si>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</si>
  <si>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</si>
  <si>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</si>
  <si>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</si>
  <si>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</si>
  <si>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</si>
  <si>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</si>
  <si>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</si>
  <si>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</si>
  <si>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</si>
  <si>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</si>
  <si>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</si>
  <si>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</si>
  <si>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</si>
  <si>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</si>
  <si>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</si>
  <si>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</si>
  <si>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</si>
  <si>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</si>
  <si>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</si>
  <si>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</si>
  <si>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</si>
  <si>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</si>
  <si>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</si>
  <si>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</si>
  <si>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</si>
  <si>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</si>
  <si>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</si>
  <si>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</si>
  <si>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</si>
  <si>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</si>
  <si>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</si>
  <si>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</si>
  <si>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</si>
  <si>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</si>
  <si>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</si>
  <si>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</si>
  <si>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</si>
  <si>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</si>
  <si>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</si>
  <si>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</si>
  <si>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</si>
  <si>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</si>
  <si>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</si>
  <si>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</si>
  <si>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</si>
  <si>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</si>
  <si>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</si>
  <si>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</si>
  <si>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10,08,24 завод отгрузил на 284шт. больше / ТС Обжора</t>
  </si>
  <si>
    <t>6722 СОЧНЫЕ ПМ сос п/о мгс 0,41кг 10шт  ОСТАНКИНО</t>
  </si>
  <si>
    <t>6726 СЛИВОЧНЫЕ ПМ сос п/о мгс 0,41кг 10шт  Останкино</t>
  </si>
  <si>
    <t>10,08,24 завод отгрузил на 400шт. больше / ТС Обжора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</si>
  <si>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</si>
  <si>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</si>
  <si>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</si>
  <si>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</si>
  <si>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</si>
  <si>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</si>
  <si>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</si>
  <si>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</si>
  <si>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</si>
  <si>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</si>
  <si>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</si>
  <si>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</si>
  <si>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</si>
  <si>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</si>
  <si>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</si>
  <si>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</si>
  <si>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</si>
  <si>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</si>
  <si>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</si>
  <si>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</si>
  <si>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</si>
  <si>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</si>
  <si>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</si>
  <si>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</si>
  <si>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</si>
  <si>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</si>
  <si>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</si>
  <si>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</si>
  <si>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</si>
  <si>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</si>
  <si>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</si>
  <si>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</si>
  <si>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</si>
  <si>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</si>
  <si>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</si>
  <si>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</si>
  <si>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</si>
  <si>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</si>
  <si>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</si>
  <si>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</si>
  <si>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</si>
  <si>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</si>
  <si>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вывод</t>
  </si>
  <si>
    <t>6931 ИЗ ОТБОРНОГО МЯСА ПМ сос п/о мгс 1/360  Останкино</t>
  </si>
  <si>
    <t>ротация завода на 6931</t>
  </si>
  <si>
    <t>вместо 6822</t>
  </si>
  <si>
    <t>05,08 - 89кг в уценку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</si>
  <si>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10,08,24 завод отгрузил на 154кг больше</t>
    </r>
  </si>
  <si>
    <t>необходимо увеличить продажи / новинка</t>
  </si>
  <si>
    <t>необходимо увеличить продажи / 10,08,24 завод отгрузил 48шт. (не заказывали)</t>
  </si>
  <si>
    <t>ТС Обжора / 05,08 - 5кг в уценку</t>
  </si>
  <si>
    <t>05,08 - 18кг в уценку</t>
  </si>
  <si>
    <t>Обжора</t>
  </si>
  <si>
    <t>остановлена акция обжора</t>
  </si>
  <si>
    <t>итого</t>
  </si>
  <si>
    <t>04,09,24 Зверев обнулил / ТС Обжора</t>
  </si>
  <si>
    <t>заказ</t>
  </si>
  <si>
    <t>07,09,</t>
  </si>
  <si>
    <t>09,09,</t>
  </si>
  <si>
    <t>ТС Обжора / 05,09 дозаказали 1100шт. во вторую машину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</si>
</sst>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4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1" fillId="5" borderId="7" xfId="1" applyNumberFormat="1" applyFill="1" applyBorder="1"/>
    <xf numFmtId="164" fontId="1" fillId="6" borderId="8" xfId="1" applyNumberFormat="1" applyFill="1" applyBorder="1"/>
    <xf numFmtId="164" fontId="1" fillId="0" borderId="10" xfId="1" applyNumberFormat="1" applyBorder="1"/>
    <xf numFmtId="164" fontId="1" fillId="5" borderId="9" xfId="1" applyNumberFormat="1" applyFill="1" applyBorder="1"/>
    <xf numFmtId="164" fontId="5" fillId="6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ont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V31" sqref="V31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5.42578125" customWidth="1"/>
    <col min="10" max="11" width="6.42578125" customWidth="1"/>
    <col min="12" max="13" width="0.7109375" customWidth="1"/>
    <col min="14" max="21" width="6.42578125" customWidth="1"/>
    <col min="22" max="22" width="21.85546875" customWidth="1"/>
    <col min="23" max="24" width="5.28515625" customWidth="1"/>
    <col min="25" max="29" width="6" customWidth="1"/>
    <col min="30" max="30" width="38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152</v>
      </c>
      <c r="T3" s="3" t="s">
        <v>152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153</v>
      </c>
      <c r="T4" s="1" t="s">
        <v>154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153</v>
      </c>
      <c r="AF4" s="1" t="s">
        <v>154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14791.059000000001</v>
      </c>
      <c r="F5" s="4">
        <f>SUM(F6:F495)</f>
        <v>23100.045000000002</v>
      </c>
      <c r="G5" s="6"/>
      <c r="H5" s="1"/>
      <c r="I5" s="1"/>
      <c r="J5" s="4">
        <f t="shared" ref="J5:U5" si="0">SUM(J6:J495)</f>
        <v>14904.58</v>
      </c>
      <c r="K5" s="4">
        <f t="shared" si="0"/>
        <v>-113.5209999999999</v>
      </c>
      <c r="L5" s="4">
        <f t="shared" si="0"/>
        <v>0</v>
      </c>
      <c r="M5" s="4">
        <f t="shared" si="0"/>
        <v>0</v>
      </c>
      <c r="N5" s="4">
        <f t="shared" si="0"/>
        <v>6670</v>
      </c>
      <c r="O5" s="4">
        <f t="shared" si="0"/>
        <v>2890</v>
      </c>
      <c r="P5" s="4">
        <f t="shared" si="0"/>
        <v>2958.2117999999987</v>
      </c>
      <c r="Q5" s="4">
        <f t="shared" si="0"/>
        <v>10264.502199999997</v>
      </c>
      <c r="R5" s="4">
        <f t="shared" si="0"/>
        <v>10701</v>
      </c>
      <c r="S5" s="4">
        <f t="shared" si="0"/>
        <v>8041</v>
      </c>
      <c r="T5" s="4">
        <f t="shared" ref="T5" si="1">SUM(T6:T495)</f>
        <v>2660</v>
      </c>
      <c r="U5" s="4">
        <f t="shared" si="0"/>
        <v>7445</v>
      </c>
      <c r="V5" s="1"/>
      <c r="W5" s="1"/>
      <c r="X5" s="1"/>
      <c r="Y5" s="4">
        <f>SUM(Y6:Y495)</f>
        <v>2715.3254000000002</v>
      </c>
      <c r="Z5" s="4">
        <f>SUM(Z6:Z495)</f>
        <v>3159.565399999999</v>
      </c>
      <c r="AA5" s="4">
        <f>SUM(AA6:AA495)</f>
        <v>2291.6903999999995</v>
      </c>
      <c r="AB5" s="4">
        <f>SUM(AB6:AB495)</f>
        <v>2365.001600000001</v>
      </c>
      <c r="AC5" s="4">
        <f>SUM(AC6:AC495)</f>
        <v>2327.2222000000002</v>
      </c>
      <c r="AD5" s="1"/>
      <c r="AE5" s="4">
        <f>SUM(AE6:AE495)</f>
        <v>5592.3200000000015</v>
      </c>
      <c r="AF5" s="4">
        <f>SUM(AF6:AF495)</f>
        <v>1996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337</v>
      </c>
      <c r="D6" s="1"/>
      <c r="E6" s="1">
        <v>98</v>
      </c>
      <c r="F6" s="1">
        <v>191</v>
      </c>
      <c r="G6" s="6">
        <v>0.4</v>
      </c>
      <c r="H6" s="1">
        <v>60</v>
      </c>
      <c r="I6" s="1" t="s">
        <v>33</v>
      </c>
      <c r="J6" s="1">
        <v>101</v>
      </c>
      <c r="K6" s="1">
        <f t="shared" ref="K6:K32" si="2">E6-J6</f>
        <v>-3</v>
      </c>
      <c r="L6" s="1"/>
      <c r="M6" s="1"/>
      <c r="N6" s="1">
        <v>0</v>
      </c>
      <c r="O6" s="1">
        <v>25</v>
      </c>
      <c r="P6" s="1">
        <f t="shared" ref="P6:P37" si="3">E6/5</f>
        <v>19.600000000000001</v>
      </c>
      <c r="Q6" s="5">
        <f>13*P6-O6-N6-F6</f>
        <v>38.800000000000011</v>
      </c>
      <c r="R6" s="5">
        <v>60</v>
      </c>
      <c r="S6" s="5">
        <f>R6-T6</f>
        <v>60</v>
      </c>
      <c r="T6" s="5"/>
      <c r="U6" s="5">
        <v>80</v>
      </c>
      <c r="V6" s="1"/>
      <c r="W6" s="1">
        <f>(F6+N6+O6+R6)/P6</f>
        <v>14.081632653061224</v>
      </c>
      <c r="X6" s="1">
        <f>(F6+N6+O6)/P6</f>
        <v>11.020408163265305</v>
      </c>
      <c r="Y6" s="1">
        <v>25.4</v>
      </c>
      <c r="Z6" s="1">
        <v>5.4</v>
      </c>
      <c r="AA6" s="1">
        <v>20.2</v>
      </c>
      <c r="AB6" s="1">
        <v>18.600000000000001</v>
      </c>
      <c r="AC6" s="1">
        <v>11.2</v>
      </c>
      <c r="AD6" s="1"/>
      <c r="AE6" s="1">
        <f>S6*G6</f>
        <v>24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46.973999999999997</v>
      </c>
      <c r="D7" s="1">
        <v>20.552</v>
      </c>
      <c r="E7" s="1">
        <v>8.0039999999999996</v>
      </c>
      <c r="F7" s="1">
        <v>57.533000000000001</v>
      </c>
      <c r="G7" s="6">
        <v>1</v>
      </c>
      <c r="H7" s="1">
        <v>120</v>
      </c>
      <c r="I7" s="1" t="s">
        <v>33</v>
      </c>
      <c r="J7" s="1">
        <v>8.1999999999999993</v>
      </c>
      <c r="K7" s="1">
        <f t="shared" si="2"/>
        <v>-0.19599999999999973</v>
      </c>
      <c r="L7" s="1"/>
      <c r="M7" s="1"/>
      <c r="N7" s="1">
        <v>0</v>
      </c>
      <c r="O7" s="1"/>
      <c r="P7" s="1">
        <f t="shared" si="3"/>
        <v>1.6008</v>
      </c>
      <c r="Q7" s="5"/>
      <c r="R7" s="5">
        <f t="shared" ref="R7:R57" si="4">ROUND(Q7,0)</f>
        <v>0</v>
      </c>
      <c r="S7" s="5">
        <f t="shared" ref="S7:S70" si="5">R7-T7</f>
        <v>0</v>
      </c>
      <c r="T7" s="5"/>
      <c r="U7" s="5"/>
      <c r="V7" s="1"/>
      <c r="W7" s="1">
        <f t="shared" ref="W7:W57" si="6">(F7+N7+O7+R7)/P7</f>
        <v>35.940154922538731</v>
      </c>
      <c r="X7" s="1">
        <f t="shared" ref="X7:X70" si="7">(F7+N7+O7)/P7</f>
        <v>35.940154922538731</v>
      </c>
      <c r="Y7" s="1">
        <v>3.5165999999999999</v>
      </c>
      <c r="Z7" s="1">
        <v>3.8121999999999998</v>
      </c>
      <c r="AA7" s="1">
        <v>3.0726</v>
      </c>
      <c r="AB7" s="1">
        <v>4.0506000000000002</v>
      </c>
      <c r="AC7" s="1">
        <v>3.1461999999999999</v>
      </c>
      <c r="AD7" s="26" t="s">
        <v>36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949.11400000000003</v>
      </c>
      <c r="D8" s="1"/>
      <c r="E8" s="1">
        <v>136.67400000000001</v>
      </c>
      <c r="F8" s="1">
        <v>760.86099999999999</v>
      </c>
      <c r="G8" s="6">
        <v>1</v>
      </c>
      <c r="H8" s="1">
        <v>45</v>
      </c>
      <c r="I8" s="1" t="s">
        <v>39</v>
      </c>
      <c r="J8" s="1">
        <v>132</v>
      </c>
      <c r="K8" s="1">
        <f t="shared" si="2"/>
        <v>4.6740000000000066</v>
      </c>
      <c r="L8" s="1"/>
      <c r="M8" s="1"/>
      <c r="N8" s="1">
        <v>0</v>
      </c>
      <c r="O8" s="1"/>
      <c r="P8" s="1">
        <f t="shared" si="3"/>
        <v>27.334800000000001</v>
      </c>
      <c r="Q8" s="5"/>
      <c r="R8" s="5">
        <f t="shared" si="4"/>
        <v>0</v>
      </c>
      <c r="S8" s="5">
        <f t="shared" si="5"/>
        <v>0</v>
      </c>
      <c r="T8" s="5"/>
      <c r="U8" s="5"/>
      <c r="V8" s="1"/>
      <c r="W8" s="1">
        <f t="shared" si="6"/>
        <v>27.834884469613822</v>
      </c>
      <c r="X8" s="1">
        <f t="shared" si="7"/>
        <v>27.834884469613822</v>
      </c>
      <c r="Y8" s="1">
        <v>32.694600000000001</v>
      </c>
      <c r="Z8" s="1">
        <v>35.402799999999999</v>
      </c>
      <c r="AA8" s="1">
        <v>25.7516</v>
      </c>
      <c r="AB8" s="1">
        <v>71.770799999999994</v>
      </c>
      <c r="AC8" s="1">
        <v>34.704599999999999</v>
      </c>
      <c r="AD8" s="27" t="s">
        <v>36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1623.873</v>
      </c>
      <c r="D9" s="1">
        <v>1393.9659999999999</v>
      </c>
      <c r="E9" s="1">
        <v>1673.4280000000001</v>
      </c>
      <c r="F9" s="1">
        <v>867.16499999999996</v>
      </c>
      <c r="G9" s="6">
        <v>1</v>
      </c>
      <c r="H9" s="1">
        <v>60</v>
      </c>
      <c r="I9" s="1" t="s">
        <v>41</v>
      </c>
      <c r="J9" s="1">
        <v>1652.3</v>
      </c>
      <c r="K9" s="1">
        <f t="shared" si="2"/>
        <v>21.128000000000156</v>
      </c>
      <c r="L9" s="1"/>
      <c r="M9" s="1"/>
      <c r="N9" s="1">
        <v>1765</v>
      </c>
      <c r="O9" s="1">
        <v>900</v>
      </c>
      <c r="P9" s="1">
        <f t="shared" si="3"/>
        <v>334.68560000000002</v>
      </c>
      <c r="Q9" s="5">
        <f>14*P9-O9-N9-F9</f>
        <v>1153.4334000000008</v>
      </c>
      <c r="R9" s="5">
        <v>1350</v>
      </c>
      <c r="S9" s="5">
        <f t="shared" si="5"/>
        <v>850</v>
      </c>
      <c r="T9" s="5">
        <v>500</v>
      </c>
      <c r="U9" s="5"/>
      <c r="V9" s="1"/>
      <c r="W9" s="1">
        <f t="shared" si="6"/>
        <v>14.587317171697855</v>
      </c>
      <c r="X9" s="1">
        <f t="shared" si="7"/>
        <v>10.553680827618516</v>
      </c>
      <c r="Y9" s="1">
        <v>387.45299999999997</v>
      </c>
      <c r="Z9" s="1">
        <v>300.57560000000001</v>
      </c>
      <c r="AA9" s="1">
        <v>298.30619999999999</v>
      </c>
      <c r="AB9" s="1">
        <v>339.8766</v>
      </c>
      <c r="AC9" s="1">
        <v>403.81560000000002</v>
      </c>
      <c r="AD9" s="1"/>
      <c r="AE9" s="1">
        <f t="shared" si="8"/>
        <v>850</v>
      </c>
      <c r="AF9" s="1">
        <f t="shared" si="9"/>
        <v>500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36.036999999999999</v>
      </c>
      <c r="D10" s="1"/>
      <c r="E10" s="1">
        <v>14.727</v>
      </c>
      <c r="F10" s="1">
        <v>18.231000000000002</v>
      </c>
      <c r="G10" s="6">
        <v>1</v>
      </c>
      <c r="H10" s="1">
        <v>120</v>
      </c>
      <c r="I10" s="1" t="s">
        <v>33</v>
      </c>
      <c r="J10" s="1">
        <v>14.2</v>
      </c>
      <c r="K10" s="1">
        <f t="shared" si="2"/>
        <v>0.52700000000000102</v>
      </c>
      <c r="L10" s="1"/>
      <c r="M10" s="1"/>
      <c r="N10" s="1">
        <v>25</v>
      </c>
      <c r="O10" s="1"/>
      <c r="P10" s="1">
        <f t="shared" si="3"/>
        <v>2.9454000000000002</v>
      </c>
      <c r="Q10" s="5"/>
      <c r="R10" s="5">
        <v>20</v>
      </c>
      <c r="S10" s="5">
        <f t="shared" si="5"/>
        <v>20</v>
      </c>
      <c r="T10" s="5"/>
      <c r="U10" s="5">
        <v>50</v>
      </c>
      <c r="V10" s="1"/>
      <c r="W10" s="1">
        <f t="shared" si="6"/>
        <v>21.467712365043795</v>
      </c>
      <c r="X10" s="1">
        <f t="shared" si="7"/>
        <v>14.677463162898079</v>
      </c>
      <c r="Y10" s="1">
        <v>4.9542000000000002</v>
      </c>
      <c r="Z10" s="1">
        <v>4.4484000000000004</v>
      </c>
      <c r="AA10" s="1">
        <v>4.2606000000000002</v>
      </c>
      <c r="AB10" s="1">
        <v>4.8968000000000007</v>
      </c>
      <c r="AC10" s="1">
        <v>2.2372000000000001</v>
      </c>
      <c r="AD10" s="1"/>
      <c r="AE10" s="1">
        <f t="shared" si="8"/>
        <v>20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194.602</v>
      </c>
      <c r="D11" s="1">
        <v>149.68600000000001</v>
      </c>
      <c r="E11" s="1">
        <v>151.76300000000001</v>
      </c>
      <c r="F11" s="1">
        <v>142.70699999999999</v>
      </c>
      <c r="G11" s="6">
        <v>1</v>
      </c>
      <c r="H11" s="1">
        <v>60</v>
      </c>
      <c r="I11" s="1" t="s">
        <v>41</v>
      </c>
      <c r="J11" s="1">
        <v>145.1</v>
      </c>
      <c r="K11" s="1">
        <f t="shared" si="2"/>
        <v>6.6630000000000109</v>
      </c>
      <c r="L11" s="1"/>
      <c r="M11" s="1"/>
      <c r="N11" s="1">
        <v>150</v>
      </c>
      <c r="O11" s="1">
        <v>100</v>
      </c>
      <c r="P11" s="1">
        <f t="shared" si="3"/>
        <v>30.352600000000002</v>
      </c>
      <c r="Q11" s="5">
        <f t="shared" ref="Q11:Q12" si="10">14*P11-O11-N11-F11</f>
        <v>32.229400000000055</v>
      </c>
      <c r="R11" s="5">
        <v>65</v>
      </c>
      <c r="S11" s="5">
        <f t="shared" si="5"/>
        <v>65</v>
      </c>
      <c r="T11" s="5"/>
      <c r="U11" s="5">
        <v>100</v>
      </c>
      <c r="V11" s="1"/>
      <c r="W11" s="1">
        <f t="shared" si="6"/>
        <v>15.079663686142208</v>
      </c>
      <c r="X11" s="1">
        <f t="shared" si="7"/>
        <v>12.938166746835526</v>
      </c>
      <c r="Y11" s="1">
        <v>38.4422</v>
      </c>
      <c r="Z11" s="1">
        <v>39.2378</v>
      </c>
      <c r="AA11" s="1">
        <v>42.384599999999999</v>
      </c>
      <c r="AB11" s="1">
        <v>30.0702</v>
      </c>
      <c r="AC11" s="1">
        <v>39.325800000000001</v>
      </c>
      <c r="AD11" s="1"/>
      <c r="AE11" s="1">
        <f t="shared" si="8"/>
        <v>65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35</v>
      </c>
      <c r="C12" s="1">
        <v>667.68600000000004</v>
      </c>
      <c r="D12" s="1">
        <v>242.46299999999999</v>
      </c>
      <c r="E12" s="1">
        <v>371.36799999999999</v>
      </c>
      <c r="F12" s="1">
        <v>403.904</v>
      </c>
      <c r="G12" s="6">
        <v>1</v>
      </c>
      <c r="H12" s="1">
        <v>60</v>
      </c>
      <c r="I12" s="1" t="s">
        <v>41</v>
      </c>
      <c r="J12" s="1">
        <v>363.9</v>
      </c>
      <c r="K12" s="1">
        <f t="shared" si="2"/>
        <v>7.4680000000000177</v>
      </c>
      <c r="L12" s="1"/>
      <c r="M12" s="1"/>
      <c r="N12" s="1">
        <v>400</v>
      </c>
      <c r="O12" s="1">
        <v>100</v>
      </c>
      <c r="P12" s="1">
        <f t="shared" si="3"/>
        <v>74.273600000000002</v>
      </c>
      <c r="Q12" s="5">
        <f t="shared" si="10"/>
        <v>135.92640000000006</v>
      </c>
      <c r="R12" s="5">
        <v>350</v>
      </c>
      <c r="S12" s="5">
        <f t="shared" si="5"/>
        <v>250</v>
      </c>
      <c r="T12" s="5">
        <v>100</v>
      </c>
      <c r="U12" s="5">
        <v>250</v>
      </c>
      <c r="V12" s="1"/>
      <c r="W12" s="1">
        <f t="shared" si="6"/>
        <v>16.882230025204109</v>
      </c>
      <c r="X12" s="1">
        <f t="shared" si="7"/>
        <v>12.169923095150901</v>
      </c>
      <c r="Y12" s="1">
        <v>86.268799999999999</v>
      </c>
      <c r="Z12" s="1">
        <v>89.398400000000009</v>
      </c>
      <c r="AA12" s="1">
        <v>87.743399999999994</v>
      </c>
      <c r="AB12" s="1">
        <v>79.098399999999998</v>
      </c>
      <c r="AC12" s="1">
        <v>92.145399999999995</v>
      </c>
      <c r="AD12" s="1"/>
      <c r="AE12" s="1">
        <f t="shared" si="8"/>
        <v>250</v>
      </c>
      <c r="AF12" s="1">
        <f t="shared" si="9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32</v>
      </c>
      <c r="C13" s="1">
        <v>298</v>
      </c>
      <c r="D13" s="1"/>
      <c r="E13" s="1">
        <v>29</v>
      </c>
      <c r="F13" s="1">
        <v>258</v>
      </c>
      <c r="G13" s="6">
        <v>0.25</v>
      </c>
      <c r="H13" s="1">
        <v>120</v>
      </c>
      <c r="I13" s="1" t="s">
        <v>33</v>
      </c>
      <c r="J13" s="1">
        <v>29</v>
      </c>
      <c r="K13" s="1">
        <f t="shared" si="2"/>
        <v>0</v>
      </c>
      <c r="L13" s="1"/>
      <c r="M13" s="1"/>
      <c r="N13" s="1">
        <v>0</v>
      </c>
      <c r="O13" s="1"/>
      <c r="P13" s="1">
        <f t="shared" si="3"/>
        <v>5.8</v>
      </c>
      <c r="Q13" s="5"/>
      <c r="R13" s="5">
        <f t="shared" si="4"/>
        <v>0</v>
      </c>
      <c r="S13" s="5">
        <f t="shared" si="5"/>
        <v>0</v>
      </c>
      <c r="T13" s="5"/>
      <c r="U13" s="5"/>
      <c r="V13" s="1"/>
      <c r="W13" s="1">
        <f t="shared" si="6"/>
        <v>44.482758620689658</v>
      </c>
      <c r="X13" s="1">
        <f t="shared" si="7"/>
        <v>44.482758620689658</v>
      </c>
      <c r="Y13" s="1">
        <v>4.8</v>
      </c>
      <c r="Z13" s="1">
        <v>8.4</v>
      </c>
      <c r="AA13" s="1">
        <v>4.5999999999999996</v>
      </c>
      <c r="AB13" s="1">
        <v>17</v>
      </c>
      <c r="AC13" s="1">
        <v>6.2</v>
      </c>
      <c r="AD13" s="27" t="s">
        <v>36</v>
      </c>
      <c r="AE13" s="1">
        <f t="shared" si="8"/>
        <v>0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35</v>
      </c>
      <c r="C14" s="1">
        <v>148.85300000000001</v>
      </c>
      <c r="D14" s="1">
        <v>328.49400000000003</v>
      </c>
      <c r="E14" s="1">
        <v>176.09299999999999</v>
      </c>
      <c r="F14" s="1">
        <v>254.99100000000001</v>
      </c>
      <c r="G14" s="6">
        <v>1</v>
      </c>
      <c r="H14" s="1">
        <v>45</v>
      </c>
      <c r="I14" s="1" t="s">
        <v>39</v>
      </c>
      <c r="J14" s="1">
        <v>180.2</v>
      </c>
      <c r="K14" s="1">
        <f t="shared" si="2"/>
        <v>-4.1069999999999993</v>
      </c>
      <c r="L14" s="1"/>
      <c r="M14" s="1"/>
      <c r="N14" s="1">
        <v>120</v>
      </c>
      <c r="O14" s="1">
        <v>50</v>
      </c>
      <c r="P14" s="1">
        <f t="shared" si="3"/>
        <v>35.218599999999995</v>
      </c>
      <c r="Q14" s="5">
        <f>14*P14-O14-N14-F14</f>
        <v>68.069399999999945</v>
      </c>
      <c r="R14" s="5">
        <v>200</v>
      </c>
      <c r="S14" s="5">
        <f t="shared" si="5"/>
        <v>150</v>
      </c>
      <c r="T14" s="5">
        <v>50</v>
      </c>
      <c r="U14" s="5">
        <v>100</v>
      </c>
      <c r="V14" s="1"/>
      <c r="W14" s="1">
        <f t="shared" si="6"/>
        <v>17.746048962763997</v>
      </c>
      <c r="X14" s="1">
        <f t="shared" si="7"/>
        <v>12.067231519708336</v>
      </c>
      <c r="Y14" s="1">
        <v>39.063000000000002</v>
      </c>
      <c r="Z14" s="1">
        <v>36.795000000000002</v>
      </c>
      <c r="AA14" s="1">
        <v>21.128</v>
      </c>
      <c r="AB14" s="1">
        <v>27.730399999999999</v>
      </c>
      <c r="AC14" s="1">
        <v>43.220599999999997</v>
      </c>
      <c r="AD14" s="1"/>
      <c r="AE14" s="1">
        <f t="shared" si="8"/>
        <v>150</v>
      </c>
      <c r="AF14" s="1">
        <f t="shared" si="9"/>
        <v>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378.41</v>
      </c>
      <c r="D15" s="1"/>
      <c r="E15" s="1">
        <v>66.16</v>
      </c>
      <c r="F15" s="1">
        <v>300.69400000000002</v>
      </c>
      <c r="G15" s="6">
        <v>1</v>
      </c>
      <c r="H15" s="1">
        <v>60</v>
      </c>
      <c r="I15" s="1" t="s">
        <v>33</v>
      </c>
      <c r="J15" s="1">
        <v>66.099999999999994</v>
      </c>
      <c r="K15" s="1">
        <f t="shared" si="2"/>
        <v>6.0000000000002274E-2</v>
      </c>
      <c r="L15" s="1"/>
      <c r="M15" s="1"/>
      <c r="N15" s="1">
        <v>0</v>
      </c>
      <c r="O15" s="1"/>
      <c r="P15" s="1">
        <f t="shared" si="3"/>
        <v>13.231999999999999</v>
      </c>
      <c r="Q15" s="5"/>
      <c r="R15" s="5">
        <f t="shared" si="4"/>
        <v>0</v>
      </c>
      <c r="S15" s="5">
        <f t="shared" si="5"/>
        <v>0</v>
      </c>
      <c r="T15" s="5"/>
      <c r="U15" s="5"/>
      <c r="V15" s="1"/>
      <c r="W15" s="1">
        <f t="shared" si="6"/>
        <v>22.724758162031442</v>
      </c>
      <c r="X15" s="1">
        <f t="shared" si="7"/>
        <v>22.724758162031442</v>
      </c>
      <c r="Y15" s="1">
        <v>13.3034</v>
      </c>
      <c r="Z15" s="1">
        <v>15.627000000000001</v>
      </c>
      <c r="AA15" s="1">
        <v>11.048</v>
      </c>
      <c r="AB15" s="1">
        <v>14.086</v>
      </c>
      <c r="AC15" s="1">
        <v>19.925000000000001</v>
      </c>
      <c r="AD15" s="28" t="s">
        <v>143</v>
      </c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362</v>
      </c>
      <c r="D16" s="1">
        <v>96</v>
      </c>
      <c r="E16" s="1">
        <v>84</v>
      </c>
      <c r="F16" s="1">
        <v>357</v>
      </c>
      <c r="G16" s="6">
        <v>0.25</v>
      </c>
      <c r="H16" s="1">
        <v>120</v>
      </c>
      <c r="I16" s="1" t="s">
        <v>33</v>
      </c>
      <c r="J16" s="1">
        <v>83</v>
      </c>
      <c r="K16" s="1">
        <f t="shared" si="2"/>
        <v>1</v>
      </c>
      <c r="L16" s="1"/>
      <c r="M16" s="1"/>
      <c r="N16" s="1">
        <v>0</v>
      </c>
      <c r="O16" s="1"/>
      <c r="P16" s="1">
        <f t="shared" si="3"/>
        <v>16.8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21.25</v>
      </c>
      <c r="X16" s="1">
        <f t="shared" si="7"/>
        <v>21.25</v>
      </c>
      <c r="Y16" s="1">
        <v>20.6</v>
      </c>
      <c r="Z16" s="1">
        <v>29.8</v>
      </c>
      <c r="AA16" s="1">
        <v>33.6</v>
      </c>
      <c r="AB16" s="1">
        <v>16.399999999999999</v>
      </c>
      <c r="AC16" s="1">
        <v>7.0715999999999992</v>
      </c>
      <c r="AD16" s="26" t="s">
        <v>49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/>
      <c r="D17" s="1">
        <v>48</v>
      </c>
      <c r="E17" s="1">
        <v>19</v>
      </c>
      <c r="F17" s="1">
        <v>29</v>
      </c>
      <c r="G17" s="6">
        <v>0.4</v>
      </c>
      <c r="H17" s="1">
        <v>60</v>
      </c>
      <c r="I17" s="1" t="s">
        <v>33</v>
      </c>
      <c r="J17" s="1">
        <v>19</v>
      </c>
      <c r="K17" s="1">
        <f t="shared" si="2"/>
        <v>0</v>
      </c>
      <c r="L17" s="1"/>
      <c r="M17" s="1"/>
      <c r="N17" s="1">
        <v>32</v>
      </c>
      <c r="O17" s="1"/>
      <c r="P17" s="1">
        <f t="shared" si="3"/>
        <v>3.8</v>
      </c>
      <c r="Q17" s="5">
        <v>12</v>
      </c>
      <c r="R17" s="5">
        <v>18</v>
      </c>
      <c r="S17" s="5">
        <f t="shared" si="5"/>
        <v>18</v>
      </c>
      <c r="T17" s="5"/>
      <c r="U17" s="5">
        <v>50</v>
      </c>
      <c r="V17" s="1"/>
      <c r="W17" s="1">
        <f t="shared" si="6"/>
        <v>20.789473684210527</v>
      </c>
      <c r="X17" s="1">
        <f t="shared" si="7"/>
        <v>16.05263157894737</v>
      </c>
      <c r="Y17" s="1">
        <v>4.4000000000000004</v>
      </c>
      <c r="Z17" s="1">
        <v>5.6</v>
      </c>
      <c r="AA17" s="1">
        <v>2.8</v>
      </c>
      <c r="AB17" s="1">
        <v>2</v>
      </c>
      <c r="AC17" s="1">
        <v>3.8</v>
      </c>
      <c r="AD17" s="1"/>
      <c r="AE17" s="1">
        <f t="shared" si="8"/>
        <v>7.2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261.13600000000002</v>
      </c>
      <c r="D18" s="1">
        <v>335.54199999999997</v>
      </c>
      <c r="E18" s="1">
        <v>178.89099999999999</v>
      </c>
      <c r="F18" s="1">
        <v>364.47699999999998</v>
      </c>
      <c r="G18" s="6">
        <v>1</v>
      </c>
      <c r="H18" s="1">
        <v>45</v>
      </c>
      <c r="I18" s="1" t="s">
        <v>39</v>
      </c>
      <c r="J18" s="1">
        <v>169.8</v>
      </c>
      <c r="K18" s="1">
        <f t="shared" si="2"/>
        <v>9.0909999999999798</v>
      </c>
      <c r="L18" s="1"/>
      <c r="M18" s="1"/>
      <c r="N18" s="1">
        <v>0</v>
      </c>
      <c r="O18" s="1">
        <v>50</v>
      </c>
      <c r="P18" s="1">
        <f t="shared" si="3"/>
        <v>35.778199999999998</v>
      </c>
      <c r="Q18" s="5">
        <f>14*P18-O18-N18-F18</f>
        <v>86.4178</v>
      </c>
      <c r="R18" s="5">
        <v>270</v>
      </c>
      <c r="S18" s="5">
        <f t="shared" si="5"/>
        <v>220</v>
      </c>
      <c r="T18" s="5">
        <v>50</v>
      </c>
      <c r="U18" s="5">
        <v>150</v>
      </c>
      <c r="V18" s="1"/>
      <c r="W18" s="1">
        <f t="shared" si="6"/>
        <v>19.131118949527924</v>
      </c>
      <c r="X18" s="1">
        <f t="shared" si="7"/>
        <v>11.584624156609332</v>
      </c>
      <c r="Y18" s="1">
        <v>34.281599999999997</v>
      </c>
      <c r="Z18" s="1">
        <v>38.438400000000001</v>
      </c>
      <c r="AA18" s="1">
        <v>21.928799999999999</v>
      </c>
      <c r="AB18" s="1">
        <v>23.5928</v>
      </c>
      <c r="AC18" s="1">
        <v>50.341200000000001</v>
      </c>
      <c r="AD18" s="1"/>
      <c r="AE18" s="1">
        <f t="shared" si="8"/>
        <v>220</v>
      </c>
      <c r="AF18" s="1">
        <f t="shared" si="9"/>
        <v>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32</v>
      </c>
      <c r="C19" s="1">
        <v>605</v>
      </c>
      <c r="D19" s="1">
        <v>176</v>
      </c>
      <c r="E19" s="1">
        <v>191</v>
      </c>
      <c r="F19" s="1">
        <v>548</v>
      </c>
      <c r="G19" s="6">
        <v>0.12</v>
      </c>
      <c r="H19" s="1">
        <v>60</v>
      </c>
      <c r="I19" s="1" t="s">
        <v>33</v>
      </c>
      <c r="J19" s="1">
        <v>190</v>
      </c>
      <c r="K19" s="1">
        <f t="shared" si="2"/>
        <v>1</v>
      </c>
      <c r="L19" s="1"/>
      <c r="M19" s="1"/>
      <c r="N19" s="1">
        <v>0</v>
      </c>
      <c r="O19" s="1"/>
      <c r="P19" s="1">
        <f t="shared" si="3"/>
        <v>38.200000000000003</v>
      </c>
      <c r="Q19" s="5"/>
      <c r="R19" s="5">
        <v>40</v>
      </c>
      <c r="S19" s="5">
        <f t="shared" si="5"/>
        <v>40</v>
      </c>
      <c r="T19" s="5"/>
      <c r="U19" s="5">
        <v>50</v>
      </c>
      <c r="V19" s="1"/>
      <c r="W19" s="1">
        <f t="shared" si="6"/>
        <v>15.392670157068062</v>
      </c>
      <c r="X19" s="1">
        <f t="shared" si="7"/>
        <v>14.345549738219894</v>
      </c>
      <c r="Y19" s="1">
        <v>31</v>
      </c>
      <c r="Z19" s="1">
        <v>54.8</v>
      </c>
      <c r="AA19" s="1">
        <v>39.6</v>
      </c>
      <c r="AB19" s="1">
        <v>71.2</v>
      </c>
      <c r="AC19" s="1">
        <v>27.6</v>
      </c>
      <c r="AD19" s="13" t="s">
        <v>57</v>
      </c>
      <c r="AE19" s="1">
        <f t="shared" si="8"/>
        <v>4.8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147.30000000000001</v>
      </c>
      <c r="D20" s="1"/>
      <c r="E20" s="1">
        <v>69.070999999999998</v>
      </c>
      <c r="F20" s="1">
        <v>58.826999999999998</v>
      </c>
      <c r="G20" s="6">
        <v>1</v>
      </c>
      <c r="H20" s="1">
        <v>45</v>
      </c>
      <c r="I20" s="1" t="s">
        <v>33</v>
      </c>
      <c r="J20" s="1">
        <v>70</v>
      </c>
      <c r="K20" s="1">
        <f t="shared" si="2"/>
        <v>-0.92900000000000205</v>
      </c>
      <c r="L20" s="1"/>
      <c r="M20" s="1"/>
      <c r="N20" s="1">
        <v>46</v>
      </c>
      <c r="O20" s="1"/>
      <c r="P20" s="1">
        <f t="shared" si="3"/>
        <v>13.8142</v>
      </c>
      <c r="Q20" s="5">
        <f t="shared" ref="Q20:Q51" si="11">13*P20-O20-N20-F20</f>
        <v>74.757599999999996</v>
      </c>
      <c r="R20" s="5">
        <v>110</v>
      </c>
      <c r="S20" s="5">
        <f t="shared" si="5"/>
        <v>110</v>
      </c>
      <c r="T20" s="5"/>
      <c r="U20" s="5">
        <v>150</v>
      </c>
      <c r="V20" s="1"/>
      <c r="W20" s="1">
        <f t="shared" si="6"/>
        <v>15.551171982452839</v>
      </c>
      <c r="X20" s="1">
        <f t="shared" si="7"/>
        <v>7.5883511169665994</v>
      </c>
      <c r="Y20" s="1">
        <v>13.4758</v>
      </c>
      <c r="Z20" s="1">
        <v>10.8078</v>
      </c>
      <c r="AA20" s="1">
        <v>-0.19839999999999999</v>
      </c>
      <c r="AB20" s="1">
        <v>15.707599999999999</v>
      </c>
      <c r="AC20" s="1">
        <v>12.273999999999999</v>
      </c>
      <c r="AD20" s="1" t="s">
        <v>142</v>
      </c>
      <c r="AE20" s="1">
        <f t="shared" si="8"/>
        <v>110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32</v>
      </c>
      <c r="C21" s="1">
        <v>253</v>
      </c>
      <c r="D21" s="1">
        <v>200</v>
      </c>
      <c r="E21" s="1">
        <v>77</v>
      </c>
      <c r="F21" s="1">
        <v>369</v>
      </c>
      <c r="G21" s="6">
        <v>0.25</v>
      </c>
      <c r="H21" s="1">
        <v>120</v>
      </c>
      <c r="I21" s="1" t="s">
        <v>33</v>
      </c>
      <c r="J21" s="1">
        <v>101</v>
      </c>
      <c r="K21" s="1">
        <f t="shared" si="2"/>
        <v>-24</v>
      </c>
      <c r="L21" s="1"/>
      <c r="M21" s="1"/>
      <c r="N21" s="1">
        <v>0</v>
      </c>
      <c r="O21" s="1"/>
      <c r="P21" s="1">
        <f t="shared" si="3"/>
        <v>15.4</v>
      </c>
      <c r="Q21" s="5"/>
      <c r="R21" s="5">
        <f t="shared" si="4"/>
        <v>0</v>
      </c>
      <c r="S21" s="5">
        <f t="shared" si="5"/>
        <v>0</v>
      </c>
      <c r="T21" s="5"/>
      <c r="U21" s="5"/>
      <c r="V21" s="1"/>
      <c r="W21" s="1">
        <f t="shared" si="6"/>
        <v>23.961038961038959</v>
      </c>
      <c r="X21" s="1">
        <f t="shared" si="7"/>
        <v>23.961038961038959</v>
      </c>
      <c r="Y21" s="1">
        <v>10.199999999999999</v>
      </c>
      <c r="Z21" s="1">
        <v>25.4</v>
      </c>
      <c r="AA21" s="1">
        <v>13</v>
      </c>
      <c r="AB21" s="1">
        <v>6.2</v>
      </c>
      <c r="AC21" s="1">
        <v>14.2</v>
      </c>
      <c r="AD21" s="28" t="s">
        <v>49</v>
      </c>
      <c r="AE21" s="1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35</v>
      </c>
      <c r="C22" s="1"/>
      <c r="D22" s="1">
        <v>93.498000000000005</v>
      </c>
      <c r="E22" s="1">
        <v>12.706</v>
      </c>
      <c r="F22" s="1">
        <v>80.792000000000002</v>
      </c>
      <c r="G22" s="6">
        <v>1</v>
      </c>
      <c r="H22" s="1">
        <v>120</v>
      </c>
      <c r="I22" s="1" t="s">
        <v>33</v>
      </c>
      <c r="J22" s="1">
        <v>12.5</v>
      </c>
      <c r="K22" s="1">
        <f t="shared" si="2"/>
        <v>0.20599999999999952</v>
      </c>
      <c r="L22" s="1"/>
      <c r="M22" s="1"/>
      <c r="N22" s="1">
        <v>0</v>
      </c>
      <c r="O22" s="1">
        <v>20</v>
      </c>
      <c r="P22" s="1">
        <f t="shared" si="3"/>
        <v>2.5411999999999999</v>
      </c>
      <c r="Q22" s="5"/>
      <c r="R22" s="5">
        <f t="shared" si="4"/>
        <v>0</v>
      </c>
      <c r="S22" s="5">
        <f t="shared" si="5"/>
        <v>0</v>
      </c>
      <c r="T22" s="5"/>
      <c r="U22" s="5"/>
      <c r="V22" s="1"/>
      <c r="W22" s="1">
        <f t="shared" si="6"/>
        <v>39.663151267117897</v>
      </c>
      <c r="X22" s="1">
        <f t="shared" si="7"/>
        <v>39.663151267117897</v>
      </c>
      <c r="Y22" s="1">
        <v>0</v>
      </c>
      <c r="Z22" s="1">
        <v>7.0598000000000001</v>
      </c>
      <c r="AA22" s="1">
        <v>1.8122</v>
      </c>
      <c r="AB22" s="1">
        <v>6.3112000000000004</v>
      </c>
      <c r="AC22" s="1">
        <v>5.4923999999999999</v>
      </c>
      <c r="AD22" s="1"/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32</v>
      </c>
      <c r="C23" s="1">
        <v>89</v>
      </c>
      <c r="D23" s="1">
        <v>448</v>
      </c>
      <c r="E23" s="1">
        <v>247</v>
      </c>
      <c r="F23" s="1">
        <v>246</v>
      </c>
      <c r="G23" s="6">
        <v>0.4</v>
      </c>
      <c r="H23" s="1">
        <v>45</v>
      </c>
      <c r="I23" s="1" t="s">
        <v>33</v>
      </c>
      <c r="J23" s="1">
        <v>256</v>
      </c>
      <c r="K23" s="1">
        <f t="shared" si="2"/>
        <v>-9</v>
      </c>
      <c r="L23" s="1"/>
      <c r="M23" s="1"/>
      <c r="N23" s="1">
        <v>0</v>
      </c>
      <c r="O23" s="1">
        <v>30</v>
      </c>
      <c r="P23" s="1">
        <f t="shared" si="3"/>
        <v>49.4</v>
      </c>
      <c r="Q23" s="5">
        <f t="shared" si="11"/>
        <v>366.19999999999993</v>
      </c>
      <c r="R23" s="5">
        <v>400</v>
      </c>
      <c r="S23" s="5">
        <f t="shared" si="5"/>
        <v>300</v>
      </c>
      <c r="T23" s="5">
        <v>100</v>
      </c>
      <c r="U23" s="5">
        <v>400</v>
      </c>
      <c r="V23" s="1"/>
      <c r="W23" s="1">
        <f t="shared" si="6"/>
        <v>13.684210526315789</v>
      </c>
      <c r="X23" s="1">
        <f t="shared" si="7"/>
        <v>5.5870445344129553</v>
      </c>
      <c r="Y23" s="1">
        <v>32</v>
      </c>
      <c r="Z23" s="1">
        <v>43.4</v>
      </c>
      <c r="AA23" s="1">
        <v>27.2</v>
      </c>
      <c r="AB23" s="1">
        <v>24.4</v>
      </c>
      <c r="AC23" s="1">
        <v>12.2</v>
      </c>
      <c r="AD23" s="1" t="s">
        <v>57</v>
      </c>
      <c r="AE23" s="1">
        <f t="shared" si="8"/>
        <v>120</v>
      </c>
      <c r="AF23" s="1">
        <f t="shared" si="9"/>
        <v>40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398.38099999999997</v>
      </c>
      <c r="D24" s="1">
        <v>36.42</v>
      </c>
      <c r="E24" s="1">
        <v>121.90600000000001</v>
      </c>
      <c r="F24" s="1">
        <v>292.654</v>
      </c>
      <c r="G24" s="6">
        <v>1</v>
      </c>
      <c r="H24" s="1">
        <v>45</v>
      </c>
      <c r="I24" s="1" t="s">
        <v>33</v>
      </c>
      <c r="J24" s="1">
        <v>121.3</v>
      </c>
      <c r="K24" s="1">
        <f t="shared" si="2"/>
        <v>0.60600000000000875</v>
      </c>
      <c r="L24" s="1"/>
      <c r="M24" s="1"/>
      <c r="N24" s="1">
        <v>0</v>
      </c>
      <c r="O24" s="1"/>
      <c r="P24" s="1">
        <f t="shared" si="3"/>
        <v>24.3812</v>
      </c>
      <c r="Q24" s="5">
        <f t="shared" si="11"/>
        <v>24.301600000000008</v>
      </c>
      <c r="R24" s="5">
        <v>130</v>
      </c>
      <c r="S24" s="5">
        <f t="shared" si="5"/>
        <v>130</v>
      </c>
      <c r="T24" s="5"/>
      <c r="U24" s="5">
        <v>50</v>
      </c>
      <c r="V24" s="1"/>
      <c r="W24" s="1">
        <f t="shared" si="6"/>
        <v>17.335241907699373</v>
      </c>
      <c r="X24" s="1">
        <f t="shared" si="7"/>
        <v>12.003264810591768</v>
      </c>
      <c r="Y24" s="1">
        <v>15.542999999999999</v>
      </c>
      <c r="Z24" s="1">
        <v>16.257400000000001</v>
      </c>
      <c r="AA24" s="1">
        <v>5.4328000000000003</v>
      </c>
      <c r="AB24" s="1">
        <v>19.579000000000001</v>
      </c>
      <c r="AC24" s="1">
        <v>20.081800000000001</v>
      </c>
      <c r="AD24" s="1"/>
      <c r="AE24" s="1">
        <f t="shared" si="8"/>
        <v>130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35</v>
      </c>
      <c r="C25" s="1">
        <v>806.39499999999998</v>
      </c>
      <c r="D25" s="1">
        <v>150.21600000000001</v>
      </c>
      <c r="E25" s="1">
        <v>476.64299999999997</v>
      </c>
      <c r="F25" s="1">
        <v>211.64</v>
      </c>
      <c r="G25" s="6">
        <v>1</v>
      </c>
      <c r="H25" s="1">
        <v>60</v>
      </c>
      <c r="I25" s="1" t="s">
        <v>41</v>
      </c>
      <c r="J25" s="1">
        <v>469.1</v>
      </c>
      <c r="K25" s="1">
        <f t="shared" si="2"/>
        <v>7.5429999999999495</v>
      </c>
      <c r="L25" s="1"/>
      <c r="M25" s="1"/>
      <c r="N25" s="1">
        <v>290</v>
      </c>
      <c r="O25" s="1">
        <v>150</v>
      </c>
      <c r="P25" s="1">
        <f t="shared" si="3"/>
        <v>95.328599999999994</v>
      </c>
      <c r="Q25" s="5">
        <f>14*P25-O25-N25-F25</f>
        <v>682.96039999999982</v>
      </c>
      <c r="R25" s="5">
        <v>950</v>
      </c>
      <c r="S25" s="5">
        <f t="shared" si="5"/>
        <v>650</v>
      </c>
      <c r="T25" s="5">
        <v>300</v>
      </c>
      <c r="U25" s="5">
        <v>750</v>
      </c>
      <c r="V25" s="1"/>
      <c r="W25" s="1">
        <f t="shared" si="6"/>
        <v>16.801253768543752</v>
      </c>
      <c r="X25" s="1">
        <f t="shared" si="7"/>
        <v>6.8357240114718989</v>
      </c>
      <c r="Y25" s="1">
        <v>89.475200000000001</v>
      </c>
      <c r="Z25" s="1">
        <v>75.946600000000004</v>
      </c>
      <c r="AA25" s="1">
        <v>37.4846</v>
      </c>
      <c r="AB25" s="1">
        <v>75.126800000000003</v>
      </c>
      <c r="AC25" s="1">
        <v>120.0692</v>
      </c>
      <c r="AD25" s="1"/>
      <c r="AE25" s="1">
        <f t="shared" si="8"/>
        <v>650</v>
      </c>
      <c r="AF25" s="1">
        <f t="shared" si="9"/>
        <v>300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77</v>
      </c>
      <c r="D26" s="1">
        <v>7</v>
      </c>
      <c r="E26" s="1">
        <v>22</v>
      </c>
      <c r="F26" s="1">
        <v>62</v>
      </c>
      <c r="G26" s="6">
        <v>0.22</v>
      </c>
      <c r="H26" s="1">
        <v>120</v>
      </c>
      <c r="I26" s="1" t="s">
        <v>33</v>
      </c>
      <c r="J26" s="1">
        <v>22</v>
      </c>
      <c r="K26" s="1">
        <f t="shared" si="2"/>
        <v>0</v>
      </c>
      <c r="L26" s="1"/>
      <c r="M26" s="1"/>
      <c r="N26" s="1">
        <v>0</v>
      </c>
      <c r="O26" s="1"/>
      <c r="P26" s="1">
        <f t="shared" si="3"/>
        <v>4.4000000000000004</v>
      </c>
      <c r="Q26" s="5">
        <v>20</v>
      </c>
      <c r="R26" s="5">
        <f t="shared" si="4"/>
        <v>20</v>
      </c>
      <c r="S26" s="5">
        <f t="shared" si="5"/>
        <v>20</v>
      </c>
      <c r="T26" s="5"/>
      <c r="U26" s="5"/>
      <c r="V26" s="1"/>
      <c r="W26" s="1">
        <f t="shared" si="6"/>
        <v>18.636363636363633</v>
      </c>
      <c r="X26" s="1">
        <f t="shared" si="7"/>
        <v>14.09090909090909</v>
      </c>
      <c r="Y26" s="1">
        <v>4.2</v>
      </c>
      <c r="Z26" s="1">
        <v>5</v>
      </c>
      <c r="AA26" s="1">
        <v>6.8</v>
      </c>
      <c r="AB26" s="1">
        <v>8</v>
      </c>
      <c r="AC26" s="1">
        <v>6</v>
      </c>
      <c r="AD26" s="1"/>
      <c r="AE26" s="1">
        <f t="shared" si="8"/>
        <v>4.4000000000000004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35</v>
      </c>
      <c r="C27" s="1">
        <v>140.232</v>
      </c>
      <c r="D27" s="1">
        <v>310.08199999999999</v>
      </c>
      <c r="E27" s="1">
        <v>99.992999999999995</v>
      </c>
      <c r="F27" s="1">
        <v>302.43599999999998</v>
      </c>
      <c r="G27" s="6">
        <v>1</v>
      </c>
      <c r="H27" s="1">
        <v>60</v>
      </c>
      <c r="I27" s="1" t="s">
        <v>41</v>
      </c>
      <c r="J27" s="1">
        <v>92.5</v>
      </c>
      <c r="K27" s="1">
        <f t="shared" si="2"/>
        <v>7.492999999999995</v>
      </c>
      <c r="L27" s="1"/>
      <c r="M27" s="1"/>
      <c r="N27" s="1">
        <v>0</v>
      </c>
      <c r="O27" s="1">
        <v>25</v>
      </c>
      <c r="P27" s="1">
        <f t="shared" si="3"/>
        <v>19.9986</v>
      </c>
      <c r="Q27" s="5">
        <v>20</v>
      </c>
      <c r="R27" s="5">
        <f t="shared" si="4"/>
        <v>20</v>
      </c>
      <c r="S27" s="5">
        <f t="shared" si="5"/>
        <v>20</v>
      </c>
      <c r="T27" s="5"/>
      <c r="U27" s="5"/>
      <c r="V27" s="1"/>
      <c r="W27" s="1">
        <f t="shared" si="6"/>
        <v>17.373016111127779</v>
      </c>
      <c r="X27" s="1">
        <f t="shared" si="7"/>
        <v>16.372946106227435</v>
      </c>
      <c r="Y27" s="1">
        <v>25.9406</v>
      </c>
      <c r="Z27" s="1">
        <v>34.193600000000004</v>
      </c>
      <c r="AA27" s="1">
        <v>25.333600000000001</v>
      </c>
      <c r="AB27" s="1">
        <v>30.7562</v>
      </c>
      <c r="AC27" s="1">
        <v>42.414400000000001</v>
      </c>
      <c r="AD27" s="1"/>
      <c r="AE27" s="1">
        <f t="shared" si="8"/>
        <v>20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148</v>
      </c>
      <c r="D28" s="1">
        <v>16</v>
      </c>
      <c r="E28" s="1">
        <v>23</v>
      </c>
      <c r="F28" s="1">
        <v>106</v>
      </c>
      <c r="G28" s="6">
        <v>0.33</v>
      </c>
      <c r="H28" s="1">
        <v>45</v>
      </c>
      <c r="I28" s="1" t="s">
        <v>33</v>
      </c>
      <c r="J28" s="1">
        <v>23</v>
      </c>
      <c r="K28" s="1">
        <f t="shared" si="2"/>
        <v>0</v>
      </c>
      <c r="L28" s="1"/>
      <c r="M28" s="1"/>
      <c r="N28" s="1">
        <v>0</v>
      </c>
      <c r="O28" s="1"/>
      <c r="P28" s="1">
        <f t="shared" si="3"/>
        <v>4.5999999999999996</v>
      </c>
      <c r="Q28" s="5"/>
      <c r="R28" s="5">
        <f t="shared" si="4"/>
        <v>0</v>
      </c>
      <c r="S28" s="5">
        <f t="shared" si="5"/>
        <v>0</v>
      </c>
      <c r="T28" s="5"/>
      <c r="U28" s="5"/>
      <c r="V28" s="1"/>
      <c r="W28" s="1">
        <f t="shared" si="6"/>
        <v>23.043478260869566</v>
      </c>
      <c r="X28" s="1">
        <f t="shared" si="7"/>
        <v>23.043478260869566</v>
      </c>
      <c r="Y28" s="1">
        <v>7.2</v>
      </c>
      <c r="Z28" s="1">
        <v>5</v>
      </c>
      <c r="AA28" s="1">
        <v>5.6</v>
      </c>
      <c r="AB28" s="1">
        <v>8.1999999999999993</v>
      </c>
      <c r="AC28" s="1">
        <v>2.4</v>
      </c>
      <c r="AD28" s="27" t="s">
        <v>36</v>
      </c>
      <c r="AE28" s="1">
        <f t="shared" si="8"/>
        <v>0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711.19200000000001</v>
      </c>
      <c r="D29" s="1"/>
      <c r="E29" s="24">
        <f>175.177+E96</f>
        <v>533.577</v>
      </c>
      <c r="F29" s="24">
        <f>314.092+F96</f>
        <v>270.94200000000001</v>
      </c>
      <c r="G29" s="6">
        <v>1</v>
      </c>
      <c r="H29" s="1">
        <v>45</v>
      </c>
      <c r="I29" s="1" t="s">
        <v>39</v>
      </c>
      <c r="J29" s="1">
        <v>169</v>
      </c>
      <c r="K29" s="1">
        <f t="shared" si="2"/>
        <v>364.577</v>
      </c>
      <c r="L29" s="1"/>
      <c r="M29" s="1"/>
      <c r="N29" s="1">
        <v>150</v>
      </c>
      <c r="O29" s="1">
        <v>150</v>
      </c>
      <c r="P29" s="1">
        <f t="shared" si="3"/>
        <v>106.7154</v>
      </c>
      <c r="Q29" s="5">
        <f>14*P29-O29-N29-F29</f>
        <v>923.07359999999994</v>
      </c>
      <c r="R29" s="5">
        <f t="shared" si="4"/>
        <v>923</v>
      </c>
      <c r="S29" s="5">
        <f t="shared" si="5"/>
        <v>713</v>
      </c>
      <c r="T29" s="5">
        <v>210</v>
      </c>
      <c r="U29" s="5"/>
      <c r="V29" s="1"/>
      <c r="W29" s="1">
        <f t="shared" si="6"/>
        <v>13.999310315099789</v>
      </c>
      <c r="X29" s="1">
        <f t="shared" si="7"/>
        <v>5.3501369062009791</v>
      </c>
      <c r="Y29" s="1">
        <v>73.998999999999995</v>
      </c>
      <c r="Z29" s="1">
        <v>52.412400000000012</v>
      </c>
      <c r="AA29" s="1">
        <v>51.6188</v>
      </c>
      <c r="AB29" s="1">
        <v>56.571599999999997</v>
      </c>
      <c r="AC29" s="1">
        <v>133.92339999999999</v>
      </c>
      <c r="AD29" s="1"/>
      <c r="AE29" s="1">
        <f t="shared" si="8"/>
        <v>713</v>
      </c>
      <c r="AF29" s="1">
        <f t="shared" si="9"/>
        <v>210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39</v>
      </c>
      <c r="D30" s="1">
        <v>300</v>
      </c>
      <c r="E30" s="1">
        <v>76</v>
      </c>
      <c r="F30" s="1">
        <v>231</v>
      </c>
      <c r="G30" s="6">
        <v>0.3</v>
      </c>
      <c r="H30" s="1">
        <v>45</v>
      </c>
      <c r="I30" s="1" t="s">
        <v>33</v>
      </c>
      <c r="J30" s="1">
        <v>76</v>
      </c>
      <c r="K30" s="1">
        <f t="shared" si="2"/>
        <v>0</v>
      </c>
      <c r="L30" s="1"/>
      <c r="M30" s="1"/>
      <c r="N30" s="1">
        <v>0</v>
      </c>
      <c r="O30" s="1">
        <v>20</v>
      </c>
      <c r="P30" s="1">
        <f t="shared" si="3"/>
        <v>15.2</v>
      </c>
      <c r="Q30" s="5"/>
      <c r="R30" s="5">
        <f t="shared" si="4"/>
        <v>0</v>
      </c>
      <c r="S30" s="5">
        <f t="shared" si="5"/>
        <v>0</v>
      </c>
      <c r="T30" s="5"/>
      <c r="U30" s="5"/>
      <c r="V30" s="1"/>
      <c r="W30" s="1">
        <f t="shared" si="6"/>
        <v>16.513157894736842</v>
      </c>
      <c r="X30" s="1">
        <f t="shared" si="7"/>
        <v>16.513157894736842</v>
      </c>
      <c r="Y30" s="1">
        <v>20</v>
      </c>
      <c r="Z30" s="1">
        <v>24.2</v>
      </c>
      <c r="AA30" s="1">
        <v>13.8</v>
      </c>
      <c r="AB30" s="1">
        <v>3</v>
      </c>
      <c r="AC30" s="1">
        <v>8</v>
      </c>
      <c r="AD30" s="26" t="s">
        <v>36</v>
      </c>
      <c r="AE30" s="1">
        <f t="shared" si="8"/>
        <v>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118</v>
      </c>
      <c r="D31" s="1">
        <v>360</v>
      </c>
      <c r="E31" s="1">
        <v>134</v>
      </c>
      <c r="F31" s="1">
        <v>323</v>
      </c>
      <c r="G31" s="6">
        <v>0.09</v>
      </c>
      <c r="H31" s="1">
        <v>45</v>
      </c>
      <c r="I31" s="1" t="s">
        <v>33</v>
      </c>
      <c r="J31" s="1">
        <v>187</v>
      </c>
      <c r="K31" s="1">
        <f t="shared" si="2"/>
        <v>-53</v>
      </c>
      <c r="L31" s="1"/>
      <c r="M31" s="1"/>
      <c r="N31" s="1">
        <v>0</v>
      </c>
      <c r="O31" s="1"/>
      <c r="P31" s="1">
        <f t="shared" si="3"/>
        <v>26.8</v>
      </c>
      <c r="Q31" s="5">
        <f t="shared" si="11"/>
        <v>25.400000000000034</v>
      </c>
      <c r="R31" s="5">
        <v>70</v>
      </c>
      <c r="S31" s="5">
        <f t="shared" si="5"/>
        <v>70</v>
      </c>
      <c r="T31" s="5"/>
      <c r="U31" s="5">
        <v>70</v>
      </c>
      <c r="V31" s="1"/>
      <c r="W31" s="1">
        <f t="shared" si="6"/>
        <v>14.664179104477611</v>
      </c>
      <c r="X31" s="1">
        <f t="shared" si="7"/>
        <v>12.052238805970148</v>
      </c>
      <c r="Y31" s="1">
        <v>18</v>
      </c>
      <c r="Z31" s="1">
        <v>37.4</v>
      </c>
      <c r="AA31" s="1">
        <v>21.6</v>
      </c>
      <c r="AB31" s="1">
        <v>-1.4</v>
      </c>
      <c r="AC31" s="1">
        <v>4.4000000000000004</v>
      </c>
      <c r="AD31" s="13" t="s">
        <v>146</v>
      </c>
      <c r="AE31" s="1">
        <f t="shared" si="8"/>
        <v>6.3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35</v>
      </c>
      <c r="C32" s="1">
        <v>502.07900000000001</v>
      </c>
      <c r="D32" s="1">
        <v>351.28399999999999</v>
      </c>
      <c r="E32" s="1">
        <v>377.96199999999999</v>
      </c>
      <c r="F32" s="1">
        <v>362.79199999999997</v>
      </c>
      <c r="G32" s="6">
        <v>1</v>
      </c>
      <c r="H32" s="1">
        <v>45</v>
      </c>
      <c r="I32" s="1" t="s">
        <v>39</v>
      </c>
      <c r="J32" s="1">
        <v>361.4</v>
      </c>
      <c r="K32" s="1">
        <f t="shared" si="2"/>
        <v>16.562000000000012</v>
      </c>
      <c r="L32" s="1"/>
      <c r="M32" s="1"/>
      <c r="N32" s="1">
        <v>300</v>
      </c>
      <c r="O32" s="1">
        <v>150</v>
      </c>
      <c r="P32" s="1">
        <f t="shared" si="3"/>
        <v>75.592399999999998</v>
      </c>
      <c r="Q32" s="5">
        <f t="shared" ref="Q32:Q33" si="12">14*P32-O32-N32-F32</f>
        <v>245.5016</v>
      </c>
      <c r="R32" s="5">
        <v>380</v>
      </c>
      <c r="S32" s="5">
        <f t="shared" si="5"/>
        <v>230</v>
      </c>
      <c r="T32" s="5">
        <v>150</v>
      </c>
      <c r="U32" s="5">
        <v>350</v>
      </c>
      <c r="V32" s="1"/>
      <c r="W32" s="1">
        <f t="shared" si="6"/>
        <v>15.779258232309067</v>
      </c>
      <c r="X32" s="1">
        <f t="shared" si="7"/>
        <v>10.752297850048416</v>
      </c>
      <c r="Y32" s="1">
        <v>75.580799999999996</v>
      </c>
      <c r="Z32" s="1">
        <v>76.666799999999995</v>
      </c>
      <c r="AA32" s="1">
        <v>81.381799999999998</v>
      </c>
      <c r="AB32" s="1">
        <v>69.789400000000001</v>
      </c>
      <c r="AC32" s="1">
        <v>80.213200000000001</v>
      </c>
      <c r="AD32" s="1"/>
      <c r="AE32" s="1">
        <f t="shared" si="8"/>
        <v>230</v>
      </c>
      <c r="AF32" s="1">
        <f t="shared" si="9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430</v>
      </c>
      <c r="D33" s="1">
        <v>400</v>
      </c>
      <c r="E33" s="1">
        <v>319</v>
      </c>
      <c r="F33" s="1">
        <v>397</v>
      </c>
      <c r="G33" s="6">
        <v>0.4</v>
      </c>
      <c r="H33" s="1">
        <v>60</v>
      </c>
      <c r="I33" s="1" t="s">
        <v>41</v>
      </c>
      <c r="J33" s="1">
        <v>320</v>
      </c>
      <c r="K33" s="1">
        <f t="shared" ref="K33:K64" si="13">E33-J33</f>
        <v>-1</v>
      </c>
      <c r="L33" s="1"/>
      <c r="M33" s="1"/>
      <c r="N33" s="1">
        <v>304</v>
      </c>
      <c r="O33" s="1">
        <v>150</v>
      </c>
      <c r="P33" s="1">
        <f t="shared" si="3"/>
        <v>63.8</v>
      </c>
      <c r="Q33" s="5">
        <f t="shared" si="12"/>
        <v>42.199999999999932</v>
      </c>
      <c r="R33" s="5">
        <v>150</v>
      </c>
      <c r="S33" s="5">
        <f t="shared" si="5"/>
        <v>100</v>
      </c>
      <c r="T33" s="5">
        <v>50</v>
      </c>
      <c r="U33" s="5">
        <v>200</v>
      </c>
      <c r="V33" s="1"/>
      <c r="W33" s="1">
        <f t="shared" si="6"/>
        <v>15.689655172413794</v>
      </c>
      <c r="X33" s="1">
        <f t="shared" si="7"/>
        <v>13.338557993730408</v>
      </c>
      <c r="Y33" s="1">
        <v>72.8</v>
      </c>
      <c r="Z33" s="1">
        <v>66.8</v>
      </c>
      <c r="AA33" s="1">
        <v>74.2</v>
      </c>
      <c r="AB33" s="1">
        <v>65.144599999999997</v>
      </c>
      <c r="AC33" s="1">
        <v>69</v>
      </c>
      <c r="AD33" s="1"/>
      <c r="AE33" s="1">
        <f t="shared" si="8"/>
        <v>40</v>
      </c>
      <c r="AF33" s="1">
        <f t="shared" si="9"/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21</v>
      </c>
      <c r="D34" s="1">
        <v>30</v>
      </c>
      <c r="E34" s="24">
        <f>11+E97</f>
        <v>14</v>
      </c>
      <c r="F34" s="24">
        <f>22+F97</f>
        <v>47</v>
      </c>
      <c r="G34" s="6">
        <v>0.5</v>
      </c>
      <c r="H34" s="1">
        <v>60</v>
      </c>
      <c r="I34" s="1" t="s">
        <v>33</v>
      </c>
      <c r="J34" s="1">
        <v>11</v>
      </c>
      <c r="K34" s="1">
        <f t="shared" si="13"/>
        <v>3</v>
      </c>
      <c r="L34" s="1"/>
      <c r="M34" s="1"/>
      <c r="N34" s="1">
        <v>60</v>
      </c>
      <c r="O34" s="1"/>
      <c r="P34" s="1">
        <f t="shared" si="3"/>
        <v>2.8</v>
      </c>
      <c r="Q34" s="5"/>
      <c r="R34" s="5">
        <f t="shared" si="4"/>
        <v>0</v>
      </c>
      <c r="S34" s="5">
        <f t="shared" si="5"/>
        <v>0</v>
      </c>
      <c r="T34" s="5"/>
      <c r="U34" s="5"/>
      <c r="V34" s="1"/>
      <c r="W34" s="1">
        <f t="shared" si="6"/>
        <v>38.214285714285715</v>
      </c>
      <c r="X34" s="1">
        <f t="shared" si="7"/>
        <v>38.214285714285715</v>
      </c>
      <c r="Y34" s="1">
        <v>7</v>
      </c>
      <c r="Z34" s="1">
        <v>2.6</v>
      </c>
      <c r="AA34" s="1">
        <v>6</v>
      </c>
      <c r="AB34" s="1">
        <v>4.4000000000000004</v>
      </c>
      <c r="AC34" s="1">
        <v>5.8</v>
      </c>
      <c r="AD34" s="27" t="s">
        <v>36</v>
      </c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9</v>
      </c>
      <c r="D35" s="1">
        <v>2</v>
      </c>
      <c r="E35" s="1">
        <v>7</v>
      </c>
      <c r="F35" s="1">
        <v>4</v>
      </c>
      <c r="G35" s="6">
        <v>0.5</v>
      </c>
      <c r="H35" s="1">
        <v>60</v>
      </c>
      <c r="I35" s="1" t="s">
        <v>33</v>
      </c>
      <c r="J35" s="1">
        <v>7</v>
      </c>
      <c r="K35" s="1">
        <f t="shared" si="13"/>
        <v>0</v>
      </c>
      <c r="L35" s="1"/>
      <c r="M35" s="1"/>
      <c r="N35" s="1">
        <v>30</v>
      </c>
      <c r="O35" s="1"/>
      <c r="P35" s="1">
        <f t="shared" si="3"/>
        <v>1.4</v>
      </c>
      <c r="Q35" s="5"/>
      <c r="R35" s="5">
        <f t="shared" si="4"/>
        <v>0</v>
      </c>
      <c r="S35" s="5">
        <f t="shared" si="5"/>
        <v>0</v>
      </c>
      <c r="T35" s="5"/>
      <c r="U35" s="5"/>
      <c r="V35" s="1"/>
      <c r="W35" s="1">
        <f t="shared" si="6"/>
        <v>24.285714285714288</v>
      </c>
      <c r="X35" s="1">
        <f t="shared" si="7"/>
        <v>24.285714285714288</v>
      </c>
      <c r="Y35" s="1">
        <v>2.6</v>
      </c>
      <c r="Z35" s="1">
        <v>1.4</v>
      </c>
      <c r="AA35" s="1">
        <v>1</v>
      </c>
      <c r="AB35" s="1">
        <v>1</v>
      </c>
      <c r="AC35" s="1">
        <v>0</v>
      </c>
      <c r="AD35" s="26" t="s">
        <v>36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433</v>
      </c>
      <c r="D36" s="1">
        <v>496</v>
      </c>
      <c r="E36" s="1">
        <v>315</v>
      </c>
      <c r="F36" s="1">
        <v>516</v>
      </c>
      <c r="G36" s="6">
        <v>0.4</v>
      </c>
      <c r="H36" s="1">
        <v>60</v>
      </c>
      <c r="I36" s="1" t="s">
        <v>41</v>
      </c>
      <c r="J36" s="1">
        <v>316</v>
      </c>
      <c r="K36" s="1">
        <f t="shared" si="13"/>
        <v>-1</v>
      </c>
      <c r="L36" s="1"/>
      <c r="M36" s="1"/>
      <c r="N36" s="1">
        <v>0</v>
      </c>
      <c r="O36" s="1">
        <v>50</v>
      </c>
      <c r="P36" s="1">
        <f t="shared" si="3"/>
        <v>63</v>
      </c>
      <c r="Q36" s="5">
        <f>14*P36-O36-N36-F36</f>
        <v>316</v>
      </c>
      <c r="R36" s="5">
        <f t="shared" si="4"/>
        <v>316</v>
      </c>
      <c r="S36" s="5">
        <f t="shared" si="5"/>
        <v>246</v>
      </c>
      <c r="T36" s="5">
        <v>70</v>
      </c>
      <c r="U36" s="5"/>
      <c r="V36" s="1"/>
      <c r="W36" s="1">
        <f t="shared" si="6"/>
        <v>14</v>
      </c>
      <c r="X36" s="1">
        <f t="shared" si="7"/>
        <v>8.9841269841269842</v>
      </c>
      <c r="Y36" s="1">
        <v>51.8</v>
      </c>
      <c r="Z36" s="1">
        <v>61.6</v>
      </c>
      <c r="AA36" s="1">
        <v>39.6</v>
      </c>
      <c r="AB36" s="1">
        <v>58</v>
      </c>
      <c r="AC36" s="1">
        <v>30.6</v>
      </c>
      <c r="AD36" s="1" t="s">
        <v>57</v>
      </c>
      <c r="AE36" s="1">
        <f t="shared" si="8"/>
        <v>98.4</v>
      </c>
      <c r="AF36" s="1">
        <f t="shared" si="9"/>
        <v>28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361</v>
      </c>
      <c r="D37" s="1">
        <v>1000</v>
      </c>
      <c r="E37" s="1">
        <v>718</v>
      </c>
      <c r="F37" s="1">
        <v>523</v>
      </c>
      <c r="G37" s="6">
        <v>0.4</v>
      </c>
      <c r="H37" s="1">
        <v>60</v>
      </c>
      <c r="I37" s="1" t="s">
        <v>33</v>
      </c>
      <c r="J37" s="1">
        <v>718</v>
      </c>
      <c r="K37" s="1">
        <f t="shared" si="13"/>
        <v>0</v>
      </c>
      <c r="L37" s="1"/>
      <c r="M37" s="1"/>
      <c r="N37" s="1">
        <v>210</v>
      </c>
      <c r="O37" s="1">
        <v>240</v>
      </c>
      <c r="P37" s="1">
        <f t="shared" si="3"/>
        <v>143.6</v>
      </c>
      <c r="Q37" s="5">
        <f t="shared" ref="Q37:Q39" si="14">12*P37-O37-N37-F37</f>
        <v>750.19999999999982</v>
      </c>
      <c r="R37" s="5">
        <v>900</v>
      </c>
      <c r="S37" s="5">
        <f t="shared" si="5"/>
        <v>650</v>
      </c>
      <c r="T37" s="5">
        <v>250</v>
      </c>
      <c r="U37" s="5">
        <v>900</v>
      </c>
      <c r="V37" s="1" t="s">
        <v>148</v>
      </c>
      <c r="W37" s="1">
        <f>(F37+N37+O37+R37)/P37</f>
        <v>13.043175487465181</v>
      </c>
      <c r="X37" s="1">
        <f t="shared" si="7"/>
        <v>6.7757660167130922</v>
      </c>
      <c r="Y37" s="1">
        <v>45</v>
      </c>
      <c r="Z37" s="1">
        <v>55.8</v>
      </c>
      <c r="AA37" s="1">
        <v>40.4</v>
      </c>
      <c r="AB37" s="1">
        <v>24.8</v>
      </c>
      <c r="AC37" s="1">
        <v>3.8</v>
      </c>
      <c r="AD37" s="31" t="s">
        <v>155</v>
      </c>
      <c r="AE37" s="1">
        <f t="shared" si="8"/>
        <v>260</v>
      </c>
      <c r="AF37" s="1">
        <f t="shared" si="9"/>
        <v>100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235</v>
      </c>
      <c r="D38" s="1">
        <v>1000</v>
      </c>
      <c r="E38" s="1">
        <v>506</v>
      </c>
      <c r="F38" s="1">
        <v>657</v>
      </c>
      <c r="G38" s="6">
        <v>0.1</v>
      </c>
      <c r="H38" s="1">
        <v>45</v>
      </c>
      <c r="I38" s="1" t="s">
        <v>33</v>
      </c>
      <c r="J38" s="1">
        <v>511</v>
      </c>
      <c r="K38" s="1">
        <f t="shared" si="13"/>
        <v>-5</v>
      </c>
      <c r="L38" s="1"/>
      <c r="M38" s="1"/>
      <c r="N38" s="1">
        <v>0</v>
      </c>
      <c r="O38" s="1"/>
      <c r="P38" s="1">
        <f t="shared" ref="P38:P69" si="15">E38/5</f>
        <v>101.2</v>
      </c>
      <c r="Q38" s="5">
        <f t="shared" si="14"/>
        <v>557.40000000000009</v>
      </c>
      <c r="R38" s="5">
        <v>600</v>
      </c>
      <c r="S38" s="5">
        <f t="shared" si="5"/>
        <v>400</v>
      </c>
      <c r="T38" s="5">
        <v>200</v>
      </c>
      <c r="U38" s="5">
        <v>600</v>
      </c>
      <c r="V38" s="1" t="s">
        <v>148</v>
      </c>
      <c r="W38" s="1">
        <f t="shared" si="6"/>
        <v>12.420948616600791</v>
      </c>
      <c r="X38" s="1">
        <f t="shared" si="7"/>
        <v>6.4920948616600791</v>
      </c>
      <c r="Y38" s="1">
        <v>42.6</v>
      </c>
      <c r="Z38" s="1">
        <v>71.400000000000006</v>
      </c>
      <c r="AA38" s="1">
        <v>45.6</v>
      </c>
      <c r="AB38" s="1">
        <v>53.4</v>
      </c>
      <c r="AC38" s="1">
        <v>33.6</v>
      </c>
      <c r="AD38" s="13" t="s">
        <v>57</v>
      </c>
      <c r="AE38" s="1">
        <f t="shared" si="8"/>
        <v>40</v>
      </c>
      <c r="AF38" s="1">
        <f t="shared" si="9"/>
        <v>20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294</v>
      </c>
      <c r="D39" s="1">
        <v>294</v>
      </c>
      <c r="E39" s="1">
        <v>252</v>
      </c>
      <c r="F39" s="1">
        <v>300</v>
      </c>
      <c r="G39" s="6">
        <v>0.1</v>
      </c>
      <c r="H39" s="1">
        <v>60</v>
      </c>
      <c r="I39" s="1" t="s">
        <v>33</v>
      </c>
      <c r="J39" s="1">
        <v>254</v>
      </c>
      <c r="K39" s="1">
        <f t="shared" si="13"/>
        <v>-2</v>
      </c>
      <c r="L39" s="1"/>
      <c r="M39" s="1"/>
      <c r="N39" s="1">
        <v>0</v>
      </c>
      <c r="O39" s="1"/>
      <c r="P39" s="1">
        <f t="shared" si="15"/>
        <v>50.4</v>
      </c>
      <c r="Q39" s="5">
        <f t="shared" si="14"/>
        <v>304.79999999999995</v>
      </c>
      <c r="R39" s="5">
        <f t="shared" si="4"/>
        <v>305</v>
      </c>
      <c r="S39" s="5">
        <f t="shared" si="5"/>
        <v>255</v>
      </c>
      <c r="T39" s="5">
        <v>50</v>
      </c>
      <c r="U39" s="5"/>
      <c r="V39" s="1"/>
      <c r="W39" s="1">
        <f>(F39+N39+O39+R39)/P39</f>
        <v>12.003968253968255</v>
      </c>
      <c r="X39" s="1">
        <f t="shared" si="7"/>
        <v>5.9523809523809526</v>
      </c>
      <c r="Y39" s="1">
        <v>30.2</v>
      </c>
      <c r="Z39" s="1">
        <v>47</v>
      </c>
      <c r="AA39" s="1">
        <v>45.2</v>
      </c>
      <c r="AB39" s="1">
        <v>29.8</v>
      </c>
      <c r="AC39" s="1">
        <v>16</v>
      </c>
      <c r="AD39" s="13" t="s">
        <v>57</v>
      </c>
      <c r="AE39" s="1">
        <f t="shared" si="8"/>
        <v>25.5</v>
      </c>
      <c r="AF39" s="1">
        <f t="shared" si="9"/>
        <v>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32</v>
      </c>
      <c r="C40" s="1">
        <v>526</v>
      </c>
      <c r="D40" s="1">
        <v>550</v>
      </c>
      <c r="E40" s="1">
        <v>198</v>
      </c>
      <c r="F40" s="1">
        <v>818</v>
      </c>
      <c r="G40" s="6">
        <v>0.1</v>
      </c>
      <c r="H40" s="1">
        <v>60</v>
      </c>
      <c r="I40" s="1" t="s">
        <v>33</v>
      </c>
      <c r="J40" s="1">
        <v>197</v>
      </c>
      <c r="K40" s="1">
        <f t="shared" si="13"/>
        <v>1</v>
      </c>
      <c r="L40" s="1"/>
      <c r="M40" s="1"/>
      <c r="N40" s="1">
        <v>0</v>
      </c>
      <c r="O40" s="1"/>
      <c r="P40" s="1">
        <f t="shared" si="15"/>
        <v>39.6</v>
      </c>
      <c r="Q40" s="5"/>
      <c r="R40" s="5">
        <f t="shared" si="4"/>
        <v>0</v>
      </c>
      <c r="S40" s="5">
        <f t="shared" si="5"/>
        <v>0</v>
      </c>
      <c r="T40" s="5"/>
      <c r="U40" s="5"/>
      <c r="V40" s="1"/>
      <c r="W40" s="1">
        <f t="shared" si="6"/>
        <v>20.656565656565657</v>
      </c>
      <c r="X40" s="1">
        <f t="shared" si="7"/>
        <v>20.656565656565657</v>
      </c>
      <c r="Y40" s="1">
        <v>35.799999999999997</v>
      </c>
      <c r="Z40" s="1">
        <v>54.4</v>
      </c>
      <c r="AA40" s="1">
        <v>33.6</v>
      </c>
      <c r="AB40" s="1">
        <v>52.6</v>
      </c>
      <c r="AC40" s="1">
        <v>12.6</v>
      </c>
      <c r="AD40" s="26" t="s">
        <v>49</v>
      </c>
      <c r="AE40" s="1">
        <f t="shared" si="8"/>
        <v>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133</v>
      </c>
      <c r="D41" s="1">
        <v>48</v>
      </c>
      <c r="E41" s="1">
        <v>84</v>
      </c>
      <c r="F41" s="1">
        <v>71</v>
      </c>
      <c r="G41" s="6">
        <v>0.4</v>
      </c>
      <c r="H41" s="1">
        <v>45</v>
      </c>
      <c r="I41" s="1" t="s">
        <v>33</v>
      </c>
      <c r="J41" s="1">
        <v>84</v>
      </c>
      <c r="K41" s="1">
        <f t="shared" si="13"/>
        <v>0</v>
      </c>
      <c r="L41" s="1"/>
      <c r="M41" s="1"/>
      <c r="N41" s="1">
        <v>85</v>
      </c>
      <c r="O41" s="1"/>
      <c r="P41" s="1">
        <f t="shared" si="15"/>
        <v>16.8</v>
      </c>
      <c r="Q41" s="5">
        <f t="shared" si="11"/>
        <v>62.400000000000006</v>
      </c>
      <c r="R41" s="5">
        <v>85</v>
      </c>
      <c r="S41" s="5">
        <f t="shared" si="5"/>
        <v>85</v>
      </c>
      <c r="T41" s="5"/>
      <c r="U41" s="5">
        <v>85</v>
      </c>
      <c r="V41" s="1"/>
      <c r="W41" s="1">
        <f t="shared" si="6"/>
        <v>14.345238095238095</v>
      </c>
      <c r="X41" s="1">
        <f t="shared" si="7"/>
        <v>9.2857142857142847</v>
      </c>
      <c r="Y41" s="1">
        <v>15.4</v>
      </c>
      <c r="Z41" s="1">
        <v>10.199999999999999</v>
      </c>
      <c r="AA41" s="1">
        <v>2.8</v>
      </c>
      <c r="AB41" s="1">
        <v>0</v>
      </c>
      <c r="AC41" s="1">
        <v>5</v>
      </c>
      <c r="AD41" s="13" t="s">
        <v>147</v>
      </c>
      <c r="AE41" s="1">
        <f t="shared" si="8"/>
        <v>34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35</v>
      </c>
      <c r="C42" s="1">
        <v>282.18</v>
      </c>
      <c r="D42" s="1">
        <v>300.35700000000003</v>
      </c>
      <c r="E42" s="1">
        <v>218.833</v>
      </c>
      <c r="F42" s="1">
        <v>332.62</v>
      </c>
      <c r="G42" s="6">
        <v>1</v>
      </c>
      <c r="H42" s="1">
        <v>60</v>
      </c>
      <c r="I42" s="1" t="s">
        <v>41</v>
      </c>
      <c r="J42" s="1">
        <v>223.5</v>
      </c>
      <c r="K42" s="1">
        <f t="shared" si="13"/>
        <v>-4.6670000000000016</v>
      </c>
      <c r="L42" s="1"/>
      <c r="M42" s="1"/>
      <c r="N42" s="1">
        <v>0</v>
      </c>
      <c r="O42" s="1"/>
      <c r="P42" s="1">
        <f t="shared" si="15"/>
        <v>43.766599999999997</v>
      </c>
      <c r="Q42" s="5">
        <f>14*P42-O42-N42-F42</f>
        <v>280.11239999999998</v>
      </c>
      <c r="R42" s="5">
        <v>330</v>
      </c>
      <c r="S42" s="5">
        <f t="shared" si="5"/>
        <v>230</v>
      </c>
      <c r="T42" s="5">
        <v>100</v>
      </c>
      <c r="U42" s="5">
        <v>330</v>
      </c>
      <c r="V42" s="1"/>
      <c r="W42" s="1">
        <f t="shared" si="6"/>
        <v>15.139855506253628</v>
      </c>
      <c r="X42" s="1">
        <f t="shared" si="7"/>
        <v>7.5998592534032809</v>
      </c>
      <c r="Y42" s="1">
        <v>37.136000000000003</v>
      </c>
      <c r="Z42" s="1">
        <v>47.847000000000001</v>
      </c>
      <c r="AA42" s="1">
        <v>38.987200000000001</v>
      </c>
      <c r="AB42" s="1">
        <v>51.915799999999997</v>
      </c>
      <c r="AC42" s="1">
        <v>53.219200000000001</v>
      </c>
      <c r="AD42" s="1"/>
      <c r="AE42" s="1">
        <f t="shared" si="8"/>
        <v>230</v>
      </c>
      <c r="AF42" s="1">
        <f t="shared" si="9"/>
        <v>100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35</v>
      </c>
      <c r="C43" s="1">
        <v>100.43899999999999</v>
      </c>
      <c r="D43" s="1">
        <v>80.793999999999997</v>
      </c>
      <c r="E43" s="1">
        <v>80.209000000000003</v>
      </c>
      <c r="F43" s="1">
        <v>83.912999999999997</v>
      </c>
      <c r="G43" s="6">
        <v>1</v>
      </c>
      <c r="H43" s="1">
        <v>45</v>
      </c>
      <c r="I43" s="1" t="s">
        <v>33</v>
      </c>
      <c r="J43" s="1">
        <v>80</v>
      </c>
      <c r="K43" s="1">
        <f t="shared" si="13"/>
        <v>0.20900000000000318</v>
      </c>
      <c r="L43" s="1"/>
      <c r="M43" s="1"/>
      <c r="N43" s="1">
        <v>40</v>
      </c>
      <c r="O43" s="1"/>
      <c r="P43" s="1">
        <f t="shared" si="15"/>
        <v>16.041800000000002</v>
      </c>
      <c r="Q43" s="5">
        <f t="shared" si="11"/>
        <v>84.630400000000023</v>
      </c>
      <c r="R43" s="5">
        <v>120</v>
      </c>
      <c r="S43" s="5">
        <f t="shared" si="5"/>
        <v>120</v>
      </c>
      <c r="T43" s="5"/>
      <c r="U43" s="5">
        <v>120</v>
      </c>
      <c r="V43" s="1"/>
      <c r="W43" s="1">
        <f t="shared" si="6"/>
        <v>15.204839855876521</v>
      </c>
      <c r="X43" s="1">
        <f t="shared" si="7"/>
        <v>7.7243825505865917</v>
      </c>
      <c r="Y43" s="1">
        <v>10.648999999999999</v>
      </c>
      <c r="Z43" s="1">
        <v>13.824199999999999</v>
      </c>
      <c r="AA43" s="1">
        <v>16.786999999999999</v>
      </c>
      <c r="AB43" s="1">
        <v>6.3548</v>
      </c>
      <c r="AC43" s="1">
        <v>13.9368</v>
      </c>
      <c r="AD43" s="1"/>
      <c r="AE43" s="1">
        <f t="shared" si="8"/>
        <v>120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35</v>
      </c>
      <c r="C44" s="1">
        <v>113.52500000000001</v>
      </c>
      <c r="D44" s="1">
        <v>143.452</v>
      </c>
      <c r="E44" s="1">
        <v>121.569</v>
      </c>
      <c r="F44" s="1">
        <v>93.378</v>
      </c>
      <c r="G44" s="6">
        <v>1</v>
      </c>
      <c r="H44" s="1">
        <v>45</v>
      </c>
      <c r="I44" s="1" t="s">
        <v>33</v>
      </c>
      <c r="J44" s="1">
        <v>123</v>
      </c>
      <c r="K44" s="1">
        <f t="shared" si="13"/>
        <v>-1.4309999999999974</v>
      </c>
      <c r="L44" s="1"/>
      <c r="M44" s="1"/>
      <c r="N44" s="1">
        <v>72</v>
      </c>
      <c r="O44" s="1">
        <v>30</v>
      </c>
      <c r="P44" s="1">
        <f t="shared" si="15"/>
        <v>24.313800000000001</v>
      </c>
      <c r="Q44" s="5">
        <f t="shared" si="11"/>
        <v>120.70140000000002</v>
      </c>
      <c r="R44" s="5">
        <v>150</v>
      </c>
      <c r="S44" s="5">
        <f t="shared" si="5"/>
        <v>100</v>
      </c>
      <c r="T44" s="5">
        <v>50</v>
      </c>
      <c r="U44" s="5">
        <v>150</v>
      </c>
      <c r="V44" s="1"/>
      <c r="W44" s="1">
        <f t="shared" si="6"/>
        <v>14.205019371714828</v>
      </c>
      <c r="X44" s="1">
        <f t="shared" si="7"/>
        <v>8.0356834390346208</v>
      </c>
      <c r="Y44" s="1">
        <v>28.7666</v>
      </c>
      <c r="Z44" s="1">
        <v>28.7668</v>
      </c>
      <c r="AA44" s="1">
        <v>25.231400000000001</v>
      </c>
      <c r="AB44" s="1">
        <v>22.7072</v>
      </c>
      <c r="AC44" s="1">
        <v>24.472799999999999</v>
      </c>
      <c r="AD44" s="1"/>
      <c r="AE44" s="1">
        <f t="shared" si="8"/>
        <v>100</v>
      </c>
      <c r="AF44" s="1">
        <f t="shared" si="9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73</v>
      </c>
      <c r="D45" s="1">
        <v>80</v>
      </c>
      <c r="E45" s="1">
        <v>9</v>
      </c>
      <c r="F45" s="1">
        <v>135</v>
      </c>
      <c r="G45" s="6">
        <v>0.09</v>
      </c>
      <c r="H45" s="1">
        <v>45</v>
      </c>
      <c r="I45" s="1" t="s">
        <v>33</v>
      </c>
      <c r="J45" s="1">
        <v>9</v>
      </c>
      <c r="K45" s="1">
        <f t="shared" si="13"/>
        <v>0</v>
      </c>
      <c r="L45" s="1"/>
      <c r="M45" s="1"/>
      <c r="N45" s="1">
        <v>0</v>
      </c>
      <c r="O45" s="1"/>
      <c r="P45" s="1">
        <f t="shared" si="15"/>
        <v>1.8</v>
      </c>
      <c r="Q45" s="5"/>
      <c r="R45" s="5">
        <f t="shared" si="4"/>
        <v>0</v>
      </c>
      <c r="S45" s="5">
        <f t="shared" si="5"/>
        <v>0</v>
      </c>
      <c r="T45" s="5"/>
      <c r="U45" s="5"/>
      <c r="V45" s="1"/>
      <c r="W45" s="1">
        <f t="shared" si="6"/>
        <v>75</v>
      </c>
      <c r="X45" s="1">
        <f t="shared" si="7"/>
        <v>75</v>
      </c>
      <c r="Y45" s="1">
        <v>3</v>
      </c>
      <c r="Z45" s="1">
        <v>0</v>
      </c>
      <c r="AA45" s="1">
        <v>0</v>
      </c>
      <c r="AB45" s="1">
        <v>0</v>
      </c>
      <c r="AC45" s="1">
        <v>0</v>
      </c>
      <c r="AD45" s="28" t="s">
        <v>144</v>
      </c>
      <c r="AE45" s="1">
        <f t="shared" si="8"/>
        <v>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32</v>
      </c>
      <c r="C46" s="1">
        <v>94</v>
      </c>
      <c r="D46" s="1">
        <v>192</v>
      </c>
      <c r="E46" s="1">
        <v>113</v>
      </c>
      <c r="F46" s="1">
        <v>160</v>
      </c>
      <c r="G46" s="6">
        <v>0.35</v>
      </c>
      <c r="H46" s="1">
        <v>45</v>
      </c>
      <c r="I46" s="1" t="s">
        <v>33</v>
      </c>
      <c r="J46" s="1">
        <v>255</v>
      </c>
      <c r="K46" s="1">
        <f t="shared" si="13"/>
        <v>-142</v>
      </c>
      <c r="L46" s="1"/>
      <c r="M46" s="1"/>
      <c r="N46" s="1">
        <v>40</v>
      </c>
      <c r="O46" s="1"/>
      <c r="P46" s="1">
        <f t="shared" si="15"/>
        <v>22.6</v>
      </c>
      <c r="Q46" s="5">
        <f t="shared" si="11"/>
        <v>93.800000000000011</v>
      </c>
      <c r="R46" s="5">
        <v>150</v>
      </c>
      <c r="S46" s="5">
        <f t="shared" si="5"/>
        <v>100</v>
      </c>
      <c r="T46" s="5">
        <v>50</v>
      </c>
      <c r="U46" s="5">
        <v>150</v>
      </c>
      <c r="V46" s="1"/>
      <c r="W46" s="1">
        <f t="shared" si="6"/>
        <v>15.486725663716813</v>
      </c>
      <c r="X46" s="1">
        <f t="shared" si="7"/>
        <v>8.8495575221238933</v>
      </c>
      <c r="Y46" s="1">
        <v>15.2</v>
      </c>
      <c r="Z46" s="1">
        <v>28.8</v>
      </c>
      <c r="AA46" s="1">
        <v>27.8</v>
      </c>
      <c r="AB46" s="1">
        <v>5.6</v>
      </c>
      <c r="AC46" s="1">
        <v>3.6</v>
      </c>
      <c r="AD46" s="1"/>
      <c r="AE46" s="1">
        <f t="shared" si="8"/>
        <v>35</v>
      </c>
      <c r="AF46" s="1">
        <f t="shared" si="9"/>
        <v>17.5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35</v>
      </c>
      <c r="C47" s="1">
        <v>58.494</v>
      </c>
      <c r="D47" s="1">
        <v>397.85199999999998</v>
      </c>
      <c r="E47" s="1">
        <v>192.37899999999999</v>
      </c>
      <c r="F47" s="1">
        <v>207.51</v>
      </c>
      <c r="G47" s="6">
        <v>1</v>
      </c>
      <c r="H47" s="1">
        <v>45</v>
      </c>
      <c r="I47" s="1" t="s">
        <v>33</v>
      </c>
      <c r="J47" s="1">
        <v>194</v>
      </c>
      <c r="K47" s="1">
        <f t="shared" si="13"/>
        <v>-1.6210000000000093</v>
      </c>
      <c r="L47" s="1"/>
      <c r="M47" s="1"/>
      <c r="N47" s="1">
        <v>100</v>
      </c>
      <c r="O47" s="1">
        <v>100</v>
      </c>
      <c r="P47" s="1">
        <f t="shared" si="15"/>
        <v>38.4758</v>
      </c>
      <c r="Q47" s="5">
        <f t="shared" si="11"/>
        <v>92.675400000000025</v>
      </c>
      <c r="R47" s="5">
        <v>130</v>
      </c>
      <c r="S47" s="5">
        <f t="shared" si="5"/>
        <v>130</v>
      </c>
      <c r="T47" s="5"/>
      <c r="U47" s="5">
        <v>170</v>
      </c>
      <c r="V47" s="1"/>
      <c r="W47" s="1">
        <f t="shared" si="6"/>
        <v>13.970079894375166</v>
      </c>
      <c r="X47" s="1">
        <f t="shared" si="7"/>
        <v>10.591332733822298</v>
      </c>
      <c r="Y47" s="1">
        <v>41.976799999999997</v>
      </c>
      <c r="Z47" s="1">
        <v>42.979399999999998</v>
      </c>
      <c r="AA47" s="1">
        <v>36.340600000000002</v>
      </c>
      <c r="AB47" s="1">
        <v>33.888599999999997</v>
      </c>
      <c r="AC47" s="1">
        <v>31.755600000000001</v>
      </c>
      <c r="AD47" s="1"/>
      <c r="AE47" s="1">
        <f t="shared" si="8"/>
        <v>130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35</v>
      </c>
      <c r="C48" s="1">
        <v>55.896000000000001</v>
      </c>
      <c r="D48" s="1">
        <v>30.831</v>
      </c>
      <c r="E48" s="1">
        <v>70.975999999999999</v>
      </c>
      <c r="F48" s="1">
        <v>7.57</v>
      </c>
      <c r="G48" s="6">
        <v>1</v>
      </c>
      <c r="H48" s="1">
        <v>45</v>
      </c>
      <c r="I48" s="1" t="s">
        <v>33</v>
      </c>
      <c r="J48" s="1">
        <v>70.2</v>
      </c>
      <c r="K48" s="1">
        <f t="shared" si="13"/>
        <v>0.77599999999999625</v>
      </c>
      <c r="L48" s="1"/>
      <c r="M48" s="1"/>
      <c r="N48" s="1">
        <v>50</v>
      </c>
      <c r="O48" s="1"/>
      <c r="P48" s="1">
        <f t="shared" si="15"/>
        <v>14.1952</v>
      </c>
      <c r="Q48" s="5">
        <f t="shared" si="11"/>
        <v>126.9676</v>
      </c>
      <c r="R48" s="5">
        <v>150</v>
      </c>
      <c r="S48" s="5">
        <f t="shared" si="5"/>
        <v>150</v>
      </c>
      <c r="T48" s="5"/>
      <c r="U48" s="5">
        <v>150</v>
      </c>
      <c r="V48" s="1"/>
      <c r="W48" s="1">
        <f t="shared" si="6"/>
        <v>14.622548467087466</v>
      </c>
      <c r="X48" s="1">
        <f t="shared" si="7"/>
        <v>4.0555962578899907</v>
      </c>
      <c r="Y48" s="1">
        <v>8.7260000000000009</v>
      </c>
      <c r="Z48" s="1">
        <v>9.1311999999999998</v>
      </c>
      <c r="AA48" s="1">
        <v>9.109</v>
      </c>
      <c r="AB48" s="1">
        <v>12.406000000000001</v>
      </c>
      <c r="AC48" s="1">
        <v>13.916</v>
      </c>
      <c r="AD48" s="1"/>
      <c r="AE48" s="1">
        <f t="shared" si="8"/>
        <v>150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32</v>
      </c>
      <c r="C49" s="1">
        <v>2</v>
      </c>
      <c r="D49" s="1">
        <v>216</v>
      </c>
      <c r="E49" s="1">
        <v>50</v>
      </c>
      <c r="F49" s="1">
        <v>156</v>
      </c>
      <c r="G49" s="6">
        <v>0.28000000000000003</v>
      </c>
      <c r="H49" s="1">
        <v>45</v>
      </c>
      <c r="I49" s="1" t="s">
        <v>33</v>
      </c>
      <c r="J49" s="1">
        <v>50</v>
      </c>
      <c r="K49" s="1">
        <f t="shared" si="13"/>
        <v>0</v>
      </c>
      <c r="L49" s="1"/>
      <c r="M49" s="1"/>
      <c r="N49" s="1">
        <v>60</v>
      </c>
      <c r="O49" s="1"/>
      <c r="P49" s="1">
        <f t="shared" si="15"/>
        <v>10</v>
      </c>
      <c r="Q49" s="5"/>
      <c r="R49" s="5">
        <v>20</v>
      </c>
      <c r="S49" s="5">
        <f t="shared" si="5"/>
        <v>20</v>
      </c>
      <c r="T49" s="5"/>
      <c r="U49" s="5">
        <v>50</v>
      </c>
      <c r="V49" s="1"/>
      <c r="W49" s="1">
        <f t="shared" si="6"/>
        <v>23.6</v>
      </c>
      <c r="X49" s="1">
        <f t="shared" si="7"/>
        <v>21.6</v>
      </c>
      <c r="Y49" s="1">
        <v>11.2</v>
      </c>
      <c r="Z49" s="1">
        <v>22.8</v>
      </c>
      <c r="AA49" s="1">
        <v>6</v>
      </c>
      <c r="AB49" s="1">
        <v>-0.4</v>
      </c>
      <c r="AC49" s="1">
        <v>9.4</v>
      </c>
      <c r="AD49" s="1"/>
      <c r="AE49" s="1">
        <f t="shared" si="8"/>
        <v>5.6000000000000005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665</v>
      </c>
      <c r="D50" s="1">
        <v>848</v>
      </c>
      <c r="E50" s="1">
        <v>239</v>
      </c>
      <c r="F50" s="1">
        <v>1199</v>
      </c>
      <c r="G50" s="6">
        <v>0.35</v>
      </c>
      <c r="H50" s="1">
        <v>45</v>
      </c>
      <c r="I50" s="1" t="s">
        <v>33</v>
      </c>
      <c r="J50" s="1">
        <v>244</v>
      </c>
      <c r="K50" s="1">
        <f t="shared" si="13"/>
        <v>-5</v>
      </c>
      <c r="L50" s="1"/>
      <c r="M50" s="1"/>
      <c r="N50" s="1">
        <v>0</v>
      </c>
      <c r="O50" s="1"/>
      <c r="P50" s="1">
        <f t="shared" si="15"/>
        <v>47.8</v>
      </c>
      <c r="Q50" s="5"/>
      <c r="R50" s="5">
        <f t="shared" si="4"/>
        <v>0</v>
      </c>
      <c r="S50" s="5">
        <f t="shared" si="5"/>
        <v>0</v>
      </c>
      <c r="T50" s="5"/>
      <c r="U50" s="5">
        <v>0</v>
      </c>
      <c r="V50" s="1"/>
      <c r="W50" s="1">
        <f t="shared" si="6"/>
        <v>25.083682008368203</v>
      </c>
      <c r="X50" s="1">
        <f t="shared" si="7"/>
        <v>25.083682008368203</v>
      </c>
      <c r="Y50" s="1">
        <v>57</v>
      </c>
      <c r="Z50" s="1">
        <v>75.2</v>
      </c>
      <c r="AA50" s="1">
        <v>28.4</v>
      </c>
      <c r="AB50" s="1">
        <v>56.6</v>
      </c>
      <c r="AC50" s="1">
        <v>31.2</v>
      </c>
      <c r="AD50" s="26" t="s">
        <v>49</v>
      </c>
      <c r="AE50" s="1">
        <f t="shared" si="8"/>
        <v>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237</v>
      </c>
      <c r="D51" s="1">
        <v>248</v>
      </c>
      <c r="E51" s="1">
        <v>167</v>
      </c>
      <c r="F51" s="1">
        <v>237</v>
      </c>
      <c r="G51" s="6">
        <v>0.28000000000000003</v>
      </c>
      <c r="H51" s="1">
        <v>45</v>
      </c>
      <c r="I51" s="1" t="s">
        <v>33</v>
      </c>
      <c r="J51" s="1">
        <v>168</v>
      </c>
      <c r="K51" s="1">
        <f t="shared" si="13"/>
        <v>-1</v>
      </c>
      <c r="L51" s="1"/>
      <c r="M51" s="1"/>
      <c r="N51" s="1">
        <v>112</v>
      </c>
      <c r="O51" s="1">
        <v>50</v>
      </c>
      <c r="P51" s="1">
        <f t="shared" si="15"/>
        <v>33.4</v>
      </c>
      <c r="Q51" s="5">
        <f t="shared" si="11"/>
        <v>35.199999999999989</v>
      </c>
      <c r="R51" s="5">
        <v>70</v>
      </c>
      <c r="S51" s="5">
        <f t="shared" si="5"/>
        <v>70</v>
      </c>
      <c r="T51" s="5"/>
      <c r="U51" s="5">
        <v>150</v>
      </c>
      <c r="V51" s="1"/>
      <c r="W51" s="1">
        <f t="shared" si="6"/>
        <v>14.041916167664672</v>
      </c>
      <c r="X51" s="1">
        <f t="shared" si="7"/>
        <v>11.946107784431138</v>
      </c>
      <c r="Y51" s="1">
        <v>45</v>
      </c>
      <c r="Z51" s="1">
        <v>43.6</v>
      </c>
      <c r="AA51" s="1">
        <v>43</v>
      </c>
      <c r="AB51" s="1">
        <v>39.4</v>
      </c>
      <c r="AC51" s="1">
        <v>33.6</v>
      </c>
      <c r="AD51" s="1"/>
      <c r="AE51" s="1">
        <f t="shared" si="8"/>
        <v>19.600000000000001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571</v>
      </c>
      <c r="D52" s="1">
        <v>200</v>
      </c>
      <c r="E52" s="1">
        <v>315</v>
      </c>
      <c r="F52" s="1">
        <v>354</v>
      </c>
      <c r="G52" s="6">
        <v>0.35</v>
      </c>
      <c r="H52" s="1">
        <v>45</v>
      </c>
      <c r="I52" s="1" t="s">
        <v>39</v>
      </c>
      <c r="J52" s="1">
        <v>324</v>
      </c>
      <c r="K52" s="1">
        <f t="shared" si="13"/>
        <v>-9</v>
      </c>
      <c r="L52" s="1"/>
      <c r="M52" s="1"/>
      <c r="N52" s="1">
        <v>294</v>
      </c>
      <c r="O52" s="1">
        <v>160</v>
      </c>
      <c r="P52" s="1">
        <f t="shared" si="15"/>
        <v>63</v>
      </c>
      <c r="Q52" s="5">
        <f t="shared" ref="Q52" si="16">14*P52-O52-N52-F52</f>
        <v>74</v>
      </c>
      <c r="R52" s="5">
        <v>160</v>
      </c>
      <c r="S52" s="5">
        <f t="shared" si="5"/>
        <v>110</v>
      </c>
      <c r="T52" s="5">
        <v>50</v>
      </c>
      <c r="U52" s="5">
        <v>200</v>
      </c>
      <c r="V52" s="1"/>
      <c r="W52" s="1">
        <f t="shared" si="6"/>
        <v>15.365079365079366</v>
      </c>
      <c r="X52" s="1">
        <f t="shared" si="7"/>
        <v>12.825396825396826</v>
      </c>
      <c r="Y52" s="1">
        <v>80.8</v>
      </c>
      <c r="Z52" s="1">
        <v>52.8</v>
      </c>
      <c r="AA52" s="1">
        <v>44.6</v>
      </c>
      <c r="AB52" s="1">
        <v>70.8</v>
      </c>
      <c r="AC52" s="1">
        <v>74.400000000000006</v>
      </c>
      <c r="AD52" s="1"/>
      <c r="AE52" s="1">
        <f t="shared" si="8"/>
        <v>38.5</v>
      </c>
      <c r="AF52" s="1">
        <f t="shared" si="9"/>
        <v>17.5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1204</v>
      </c>
      <c r="D53" s="1">
        <v>2992</v>
      </c>
      <c r="E53" s="1">
        <v>1512</v>
      </c>
      <c r="F53" s="1">
        <v>2408</v>
      </c>
      <c r="G53" s="6">
        <v>0.35</v>
      </c>
      <c r="H53" s="1">
        <v>45</v>
      </c>
      <c r="I53" s="1" t="s">
        <v>39</v>
      </c>
      <c r="J53" s="1">
        <v>1520</v>
      </c>
      <c r="K53" s="1">
        <f t="shared" si="13"/>
        <v>-8</v>
      </c>
      <c r="L53" s="1"/>
      <c r="M53" s="1"/>
      <c r="N53" s="1">
        <v>0</v>
      </c>
      <c r="O53" s="1"/>
      <c r="P53" s="1">
        <f t="shared" si="15"/>
        <v>302.39999999999998</v>
      </c>
      <c r="Q53" s="5">
        <f>13*P53-O53-N53-F53</f>
        <v>1523.1999999999998</v>
      </c>
      <c r="R53" s="5">
        <v>0</v>
      </c>
      <c r="S53" s="5">
        <f t="shared" si="5"/>
        <v>0</v>
      </c>
      <c r="T53" s="5"/>
      <c r="U53" s="29">
        <v>0</v>
      </c>
      <c r="V53" s="26" t="s">
        <v>149</v>
      </c>
      <c r="W53" s="1">
        <f t="shared" si="6"/>
        <v>7.9629629629629637</v>
      </c>
      <c r="X53" s="1">
        <f t="shared" si="7"/>
        <v>7.9629629629629637</v>
      </c>
      <c r="Y53" s="1">
        <v>212.6</v>
      </c>
      <c r="Z53" s="1">
        <v>299.2</v>
      </c>
      <c r="AA53" s="1">
        <v>60</v>
      </c>
      <c r="AB53" s="1">
        <v>98.8</v>
      </c>
      <c r="AC53" s="1">
        <v>87.4</v>
      </c>
      <c r="AD53" s="30" t="s">
        <v>151</v>
      </c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32</v>
      </c>
      <c r="C54" s="1"/>
      <c r="D54" s="1">
        <v>280</v>
      </c>
      <c r="E54" s="1">
        <v>53</v>
      </c>
      <c r="F54" s="1">
        <v>210</v>
      </c>
      <c r="G54" s="6">
        <v>0.28000000000000003</v>
      </c>
      <c r="H54" s="1">
        <v>45</v>
      </c>
      <c r="I54" s="1" t="s">
        <v>33</v>
      </c>
      <c r="J54" s="1">
        <v>59</v>
      </c>
      <c r="K54" s="1">
        <f t="shared" si="13"/>
        <v>-6</v>
      </c>
      <c r="L54" s="1"/>
      <c r="M54" s="1"/>
      <c r="N54" s="1">
        <v>0</v>
      </c>
      <c r="O54" s="1"/>
      <c r="P54" s="1">
        <f t="shared" si="15"/>
        <v>10.6</v>
      </c>
      <c r="Q54" s="5"/>
      <c r="R54" s="5">
        <v>30</v>
      </c>
      <c r="S54" s="5">
        <f t="shared" si="5"/>
        <v>30</v>
      </c>
      <c r="T54" s="5"/>
      <c r="U54" s="5">
        <v>50</v>
      </c>
      <c r="V54" s="1"/>
      <c r="W54" s="1">
        <f t="shared" si="6"/>
        <v>22.641509433962266</v>
      </c>
      <c r="X54" s="1">
        <f t="shared" si="7"/>
        <v>19.811320754716981</v>
      </c>
      <c r="Y54" s="1">
        <v>15.4</v>
      </c>
      <c r="Z54" s="1">
        <v>23.8</v>
      </c>
      <c r="AA54" s="1">
        <v>11.2</v>
      </c>
      <c r="AB54" s="1">
        <v>8.4</v>
      </c>
      <c r="AC54" s="1">
        <v>18.399999999999999</v>
      </c>
      <c r="AD54" s="1"/>
      <c r="AE54" s="1">
        <f t="shared" si="8"/>
        <v>8.4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32</v>
      </c>
      <c r="C55" s="1">
        <v>385</v>
      </c>
      <c r="D55" s="1"/>
      <c r="E55" s="1">
        <v>223</v>
      </c>
      <c r="F55" s="1">
        <v>62</v>
      </c>
      <c r="G55" s="6">
        <v>0.41</v>
      </c>
      <c r="H55" s="1">
        <v>45</v>
      </c>
      <c r="I55" s="1" t="s">
        <v>33</v>
      </c>
      <c r="J55" s="1">
        <v>223</v>
      </c>
      <c r="K55" s="1">
        <f t="shared" si="13"/>
        <v>0</v>
      </c>
      <c r="L55" s="1"/>
      <c r="M55" s="1"/>
      <c r="N55" s="1">
        <v>450</v>
      </c>
      <c r="O55" s="1">
        <v>150</v>
      </c>
      <c r="P55" s="1">
        <f t="shared" si="15"/>
        <v>44.6</v>
      </c>
      <c r="Q55" s="5"/>
      <c r="R55" s="5">
        <v>50</v>
      </c>
      <c r="S55" s="5">
        <f t="shared" si="5"/>
        <v>50</v>
      </c>
      <c r="T55" s="5"/>
      <c r="U55" s="5">
        <v>50</v>
      </c>
      <c r="V55" s="1"/>
      <c r="W55" s="1">
        <f t="shared" si="6"/>
        <v>15.964125560538116</v>
      </c>
      <c r="X55" s="1">
        <f t="shared" si="7"/>
        <v>14.84304932735426</v>
      </c>
      <c r="Y55" s="1">
        <v>64.599999999999994</v>
      </c>
      <c r="Z55" s="1">
        <v>40.6</v>
      </c>
      <c r="AA55" s="1">
        <v>53.2</v>
      </c>
      <c r="AB55" s="1">
        <v>28.307600000000001</v>
      </c>
      <c r="AC55" s="1">
        <v>13.8</v>
      </c>
      <c r="AD55" s="1" t="s">
        <v>92</v>
      </c>
      <c r="AE55" s="1">
        <f t="shared" si="8"/>
        <v>20.5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653</v>
      </c>
      <c r="D56" s="1">
        <v>1600</v>
      </c>
      <c r="E56" s="24">
        <f>254+E95</f>
        <v>435</v>
      </c>
      <c r="F56" s="24">
        <f>1877+F95</f>
        <v>1976</v>
      </c>
      <c r="G56" s="6">
        <v>0.41</v>
      </c>
      <c r="H56" s="1">
        <v>45</v>
      </c>
      <c r="I56" s="1" t="s">
        <v>39</v>
      </c>
      <c r="J56" s="1">
        <v>289</v>
      </c>
      <c r="K56" s="1">
        <f t="shared" si="13"/>
        <v>146</v>
      </c>
      <c r="L56" s="1"/>
      <c r="M56" s="1"/>
      <c r="N56" s="1">
        <v>0</v>
      </c>
      <c r="O56" s="1"/>
      <c r="P56" s="1">
        <f t="shared" si="15"/>
        <v>87</v>
      </c>
      <c r="Q56" s="5"/>
      <c r="R56" s="5">
        <f t="shared" si="4"/>
        <v>0</v>
      </c>
      <c r="S56" s="5">
        <f t="shared" si="5"/>
        <v>0</v>
      </c>
      <c r="T56" s="5"/>
      <c r="U56" s="5"/>
      <c r="V56" s="1"/>
      <c r="W56" s="1">
        <f t="shared" si="6"/>
        <v>22.712643678160919</v>
      </c>
      <c r="X56" s="1">
        <f t="shared" si="7"/>
        <v>22.712643678160919</v>
      </c>
      <c r="Y56" s="1">
        <v>91.2</v>
      </c>
      <c r="Z56" s="1">
        <v>305.39999999999998</v>
      </c>
      <c r="AA56" s="1">
        <v>235.6</v>
      </c>
      <c r="AB56" s="1">
        <v>168.01480000000001</v>
      </c>
      <c r="AC56" s="1">
        <v>49.2102</v>
      </c>
      <c r="AD56" s="28" t="s">
        <v>49</v>
      </c>
      <c r="AE56" s="1">
        <f t="shared" si="8"/>
        <v>0</v>
      </c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678</v>
      </c>
      <c r="D57" s="1">
        <v>650</v>
      </c>
      <c r="E57" s="1">
        <v>265</v>
      </c>
      <c r="F57" s="1">
        <v>974</v>
      </c>
      <c r="G57" s="6">
        <v>0.41</v>
      </c>
      <c r="H57" s="1">
        <v>45</v>
      </c>
      <c r="I57" s="1" t="s">
        <v>33</v>
      </c>
      <c r="J57" s="1">
        <v>279</v>
      </c>
      <c r="K57" s="1">
        <f t="shared" si="13"/>
        <v>-14</v>
      </c>
      <c r="L57" s="1"/>
      <c r="M57" s="1"/>
      <c r="N57" s="1">
        <v>0</v>
      </c>
      <c r="O57" s="1"/>
      <c r="P57" s="1">
        <f t="shared" si="15"/>
        <v>53</v>
      </c>
      <c r="Q57" s="5"/>
      <c r="R57" s="5">
        <f t="shared" si="4"/>
        <v>0</v>
      </c>
      <c r="S57" s="5">
        <f t="shared" si="5"/>
        <v>0</v>
      </c>
      <c r="T57" s="5"/>
      <c r="U57" s="5"/>
      <c r="V57" s="1"/>
      <c r="W57" s="1">
        <f t="shared" si="6"/>
        <v>18.377358490566039</v>
      </c>
      <c r="X57" s="1">
        <f t="shared" si="7"/>
        <v>18.377358490566039</v>
      </c>
      <c r="Y57" s="1">
        <v>75.400000000000006</v>
      </c>
      <c r="Z57" s="1">
        <v>77.400000000000006</v>
      </c>
      <c r="AA57" s="1">
        <v>56.8</v>
      </c>
      <c r="AB57" s="1">
        <v>24</v>
      </c>
      <c r="AC57" s="1">
        <v>35</v>
      </c>
      <c r="AD57" s="1" t="s">
        <v>95</v>
      </c>
      <c r="AE57" s="1">
        <f t="shared" si="8"/>
        <v>0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96</v>
      </c>
      <c r="B58" s="10" t="s">
        <v>32</v>
      </c>
      <c r="C58" s="10">
        <v>3</v>
      </c>
      <c r="D58" s="10"/>
      <c r="E58" s="10"/>
      <c r="F58" s="10"/>
      <c r="G58" s="11">
        <v>0</v>
      </c>
      <c r="H58" s="10">
        <v>45</v>
      </c>
      <c r="I58" s="10" t="s">
        <v>37</v>
      </c>
      <c r="J58" s="10"/>
      <c r="K58" s="10">
        <f t="shared" si="13"/>
        <v>0</v>
      </c>
      <c r="L58" s="10"/>
      <c r="M58" s="10"/>
      <c r="N58" s="10"/>
      <c r="O58" s="10"/>
      <c r="P58" s="10">
        <f t="shared" si="15"/>
        <v>0</v>
      </c>
      <c r="Q58" s="12"/>
      <c r="R58" s="12"/>
      <c r="S58" s="12"/>
      <c r="T58" s="12"/>
      <c r="U58" s="12"/>
      <c r="V58" s="10"/>
      <c r="W58" s="10" t="e">
        <f t="shared" ref="W58" si="17">(F58+N58+O58+Q58)/P58</f>
        <v>#DIV/0!</v>
      </c>
      <c r="X58" s="10" t="e">
        <f t="shared" si="7"/>
        <v>#DIV/0!</v>
      </c>
      <c r="Y58" s="10">
        <v>-0.2</v>
      </c>
      <c r="Z58" s="10">
        <v>1</v>
      </c>
      <c r="AA58" s="10">
        <v>1.6</v>
      </c>
      <c r="AB58" s="10">
        <v>0.4</v>
      </c>
      <c r="AC58" s="10">
        <v>1.8</v>
      </c>
      <c r="AD58" s="10" t="s">
        <v>97</v>
      </c>
      <c r="AE58" s="10">
        <f t="shared" si="8"/>
        <v>0</v>
      </c>
      <c r="AF58" s="10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32</v>
      </c>
      <c r="C59" s="1">
        <v>48</v>
      </c>
      <c r="D59" s="1">
        <v>43</v>
      </c>
      <c r="E59" s="1">
        <v>63</v>
      </c>
      <c r="F59" s="1">
        <v>4</v>
      </c>
      <c r="G59" s="6">
        <v>0.4</v>
      </c>
      <c r="H59" s="1">
        <v>30</v>
      </c>
      <c r="I59" s="1" t="s">
        <v>33</v>
      </c>
      <c r="J59" s="1">
        <v>84</v>
      </c>
      <c r="K59" s="1">
        <f t="shared" si="13"/>
        <v>-21</v>
      </c>
      <c r="L59" s="1"/>
      <c r="M59" s="1"/>
      <c r="N59" s="1">
        <v>90</v>
      </c>
      <c r="O59" s="1"/>
      <c r="P59" s="1">
        <f t="shared" si="15"/>
        <v>12.6</v>
      </c>
      <c r="Q59" s="5">
        <f t="shared" ref="Q59:Q78" si="18">13*P59-O59-N59-F59</f>
        <v>69.799999999999983</v>
      </c>
      <c r="R59" s="5">
        <f t="shared" ref="R59:R79" si="19">ROUND(Q59,0)</f>
        <v>70</v>
      </c>
      <c r="S59" s="5">
        <f t="shared" si="5"/>
        <v>70</v>
      </c>
      <c r="T59" s="5"/>
      <c r="U59" s="5"/>
      <c r="V59" s="1"/>
      <c r="W59" s="1">
        <f t="shared" ref="W59:W79" si="20">(F59+N59+O59+R59)/P59</f>
        <v>13.015873015873016</v>
      </c>
      <c r="X59" s="1">
        <f t="shared" si="7"/>
        <v>7.4603174603174605</v>
      </c>
      <c r="Y59" s="1">
        <v>11.6</v>
      </c>
      <c r="Z59" s="1">
        <v>9.6</v>
      </c>
      <c r="AA59" s="1">
        <v>8.6</v>
      </c>
      <c r="AB59" s="1">
        <v>13.2</v>
      </c>
      <c r="AC59" s="1">
        <v>13.2</v>
      </c>
      <c r="AD59" s="1"/>
      <c r="AE59" s="1">
        <f t="shared" si="8"/>
        <v>28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35</v>
      </c>
      <c r="C60" s="1">
        <v>33.875999999999998</v>
      </c>
      <c r="D60" s="1">
        <v>20.327999999999999</v>
      </c>
      <c r="E60" s="1">
        <v>18.923999999999999</v>
      </c>
      <c r="F60" s="1">
        <v>10.5</v>
      </c>
      <c r="G60" s="6">
        <v>1</v>
      </c>
      <c r="H60" s="1">
        <v>30</v>
      </c>
      <c r="I60" s="1" t="s">
        <v>33</v>
      </c>
      <c r="J60" s="1">
        <v>18</v>
      </c>
      <c r="K60" s="1">
        <f t="shared" si="13"/>
        <v>0.92399999999999949</v>
      </c>
      <c r="L60" s="1"/>
      <c r="M60" s="1"/>
      <c r="N60" s="1">
        <v>75</v>
      </c>
      <c r="O60" s="1"/>
      <c r="P60" s="1">
        <f t="shared" si="15"/>
        <v>3.7847999999999997</v>
      </c>
      <c r="Q60" s="5"/>
      <c r="R60" s="5">
        <f t="shared" si="19"/>
        <v>0</v>
      </c>
      <c r="S60" s="5">
        <f t="shared" si="5"/>
        <v>0</v>
      </c>
      <c r="T60" s="5"/>
      <c r="U60" s="5"/>
      <c r="V60" s="1"/>
      <c r="W60" s="1">
        <f t="shared" si="20"/>
        <v>22.590361445783135</v>
      </c>
      <c r="X60" s="1">
        <f t="shared" si="7"/>
        <v>22.590361445783135</v>
      </c>
      <c r="Y60" s="1">
        <v>7.7298</v>
      </c>
      <c r="Z60" s="1">
        <v>4.8792</v>
      </c>
      <c r="AA60" s="1">
        <v>2.0482</v>
      </c>
      <c r="AB60" s="1">
        <v>5.8008000000000006</v>
      </c>
      <c r="AC60" s="1">
        <v>4.9993999999999996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32</v>
      </c>
      <c r="C61" s="1">
        <v>234</v>
      </c>
      <c r="D61" s="1"/>
      <c r="E61" s="1">
        <v>111</v>
      </c>
      <c r="F61" s="1">
        <v>92</v>
      </c>
      <c r="G61" s="6">
        <v>0.41</v>
      </c>
      <c r="H61" s="1">
        <v>45</v>
      </c>
      <c r="I61" s="1" t="s">
        <v>33</v>
      </c>
      <c r="J61" s="1">
        <v>114</v>
      </c>
      <c r="K61" s="1">
        <f t="shared" si="13"/>
        <v>-3</v>
      </c>
      <c r="L61" s="1"/>
      <c r="M61" s="1"/>
      <c r="N61" s="1">
        <v>110</v>
      </c>
      <c r="O61" s="1"/>
      <c r="P61" s="1">
        <f t="shared" si="15"/>
        <v>22.2</v>
      </c>
      <c r="Q61" s="5">
        <f t="shared" si="18"/>
        <v>86.599999999999966</v>
      </c>
      <c r="R61" s="5">
        <v>110</v>
      </c>
      <c r="S61" s="5">
        <f t="shared" si="5"/>
        <v>110</v>
      </c>
      <c r="T61" s="5"/>
      <c r="U61" s="5">
        <v>150</v>
      </c>
      <c r="V61" s="1"/>
      <c r="W61" s="1">
        <f t="shared" si="20"/>
        <v>14.054054054054054</v>
      </c>
      <c r="X61" s="1">
        <f t="shared" si="7"/>
        <v>9.0990990990990994</v>
      </c>
      <c r="Y61" s="1">
        <v>22.2</v>
      </c>
      <c r="Z61" s="1">
        <v>15</v>
      </c>
      <c r="AA61" s="1">
        <v>13.2</v>
      </c>
      <c r="AB61" s="1">
        <v>29.8</v>
      </c>
      <c r="AC61" s="1">
        <v>9.8000000000000007</v>
      </c>
      <c r="AD61" s="1"/>
      <c r="AE61" s="1">
        <f t="shared" si="8"/>
        <v>45.099999999999994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35</v>
      </c>
      <c r="C62" s="1">
        <v>20.552</v>
      </c>
      <c r="D62" s="1">
        <v>25.382999999999999</v>
      </c>
      <c r="E62" s="1">
        <v>22.303999999999998</v>
      </c>
      <c r="F62" s="1">
        <v>17.318000000000001</v>
      </c>
      <c r="G62" s="6">
        <v>1</v>
      </c>
      <c r="H62" s="1">
        <v>45</v>
      </c>
      <c r="I62" s="1" t="s">
        <v>33</v>
      </c>
      <c r="J62" s="1">
        <v>23</v>
      </c>
      <c r="K62" s="1">
        <f t="shared" si="13"/>
        <v>-0.69600000000000151</v>
      </c>
      <c r="L62" s="1"/>
      <c r="M62" s="1"/>
      <c r="N62" s="1">
        <v>25</v>
      </c>
      <c r="O62" s="1"/>
      <c r="P62" s="1">
        <f t="shared" si="15"/>
        <v>4.4607999999999999</v>
      </c>
      <c r="Q62" s="5">
        <f t="shared" si="18"/>
        <v>15.6724</v>
      </c>
      <c r="R62" s="5">
        <v>20</v>
      </c>
      <c r="S62" s="5">
        <f t="shared" si="5"/>
        <v>20</v>
      </c>
      <c r="T62" s="5"/>
      <c r="U62" s="5">
        <v>30</v>
      </c>
      <c r="V62" s="1"/>
      <c r="W62" s="1">
        <f t="shared" si="20"/>
        <v>13.970139885222382</v>
      </c>
      <c r="X62" s="1">
        <f t="shared" si="7"/>
        <v>9.4866391678622666</v>
      </c>
      <c r="Y62" s="1">
        <v>4.2119999999999997</v>
      </c>
      <c r="Z62" s="1">
        <v>3.754</v>
      </c>
      <c r="AA62" s="1">
        <v>1.1526000000000001</v>
      </c>
      <c r="AB62" s="1">
        <v>0.40479999999999999</v>
      </c>
      <c r="AC62" s="1">
        <v>3.3277999999999999</v>
      </c>
      <c r="AD62" s="1"/>
      <c r="AE62" s="1">
        <f t="shared" si="8"/>
        <v>20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509</v>
      </c>
      <c r="D63" s="1">
        <v>1500</v>
      </c>
      <c r="E63" s="1">
        <v>808</v>
      </c>
      <c r="F63" s="1">
        <v>1069</v>
      </c>
      <c r="G63" s="6">
        <v>0.36</v>
      </c>
      <c r="H63" s="1">
        <v>45</v>
      </c>
      <c r="I63" s="1" t="s">
        <v>33</v>
      </c>
      <c r="J63" s="1">
        <v>1035</v>
      </c>
      <c r="K63" s="1">
        <f t="shared" si="13"/>
        <v>-227</v>
      </c>
      <c r="L63" s="1"/>
      <c r="M63" s="1"/>
      <c r="N63" s="1">
        <v>0</v>
      </c>
      <c r="O63" s="1"/>
      <c r="P63" s="1">
        <f t="shared" si="15"/>
        <v>161.6</v>
      </c>
      <c r="Q63" s="5">
        <f>12*P63-O63-N63-F63</f>
        <v>870.19999999999982</v>
      </c>
      <c r="R63" s="5">
        <v>200</v>
      </c>
      <c r="S63" s="5">
        <f t="shared" si="5"/>
        <v>150</v>
      </c>
      <c r="T63" s="5">
        <v>50</v>
      </c>
      <c r="U63" s="29">
        <v>200</v>
      </c>
      <c r="V63" s="26" t="s">
        <v>149</v>
      </c>
      <c r="W63" s="1">
        <f t="shared" si="20"/>
        <v>7.8527227722772279</v>
      </c>
      <c r="X63" s="1">
        <f t="shared" si="7"/>
        <v>6.6150990099009901</v>
      </c>
      <c r="Y63" s="1">
        <v>108.4</v>
      </c>
      <c r="Z63" s="1">
        <v>183.8</v>
      </c>
      <c r="AA63" s="1">
        <v>23.2</v>
      </c>
      <c r="AB63" s="1">
        <v>34.200000000000003</v>
      </c>
      <c r="AC63" s="1">
        <v>13.8</v>
      </c>
      <c r="AD63" s="13" t="s">
        <v>57</v>
      </c>
      <c r="AE63" s="1">
        <f t="shared" si="8"/>
        <v>54</v>
      </c>
      <c r="AF63" s="1">
        <f t="shared" si="9"/>
        <v>18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35</v>
      </c>
      <c r="C64" s="1">
        <v>7.0659999999999998</v>
      </c>
      <c r="D64" s="1">
        <v>137.73400000000001</v>
      </c>
      <c r="E64" s="1">
        <v>28.975999999999999</v>
      </c>
      <c r="F64" s="1">
        <v>115.824</v>
      </c>
      <c r="G64" s="6">
        <v>1</v>
      </c>
      <c r="H64" s="1">
        <v>45</v>
      </c>
      <c r="I64" s="1" t="s">
        <v>33</v>
      </c>
      <c r="J64" s="1">
        <v>29</v>
      </c>
      <c r="K64" s="1">
        <f t="shared" si="13"/>
        <v>-2.4000000000000909E-2</v>
      </c>
      <c r="L64" s="1"/>
      <c r="M64" s="1"/>
      <c r="N64" s="1">
        <v>0</v>
      </c>
      <c r="O64" s="1"/>
      <c r="P64" s="1">
        <f t="shared" si="15"/>
        <v>5.7951999999999995</v>
      </c>
      <c r="Q64" s="5"/>
      <c r="R64" s="5">
        <f t="shared" si="19"/>
        <v>0</v>
      </c>
      <c r="S64" s="5">
        <f t="shared" si="5"/>
        <v>0</v>
      </c>
      <c r="T64" s="5"/>
      <c r="U64" s="5"/>
      <c r="V64" s="1"/>
      <c r="W64" s="1">
        <f t="shared" si="20"/>
        <v>19.986195472114854</v>
      </c>
      <c r="X64" s="1">
        <f t="shared" si="7"/>
        <v>19.986195472114854</v>
      </c>
      <c r="Y64" s="1">
        <v>5.91</v>
      </c>
      <c r="Z64" s="1">
        <v>11.507199999999999</v>
      </c>
      <c r="AA64" s="1">
        <v>1.1215999999999999</v>
      </c>
      <c r="AB64" s="1">
        <v>5.4537999999999993</v>
      </c>
      <c r="AC64" s="1">
        <v>7.4157999999999999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32</v>
      </c>
      <c r="C65" s="1">
        <v>40</v>
      </c>
      <c r="D65" s="1">
        <v>146</v>
      </c>
      <c r="E65" s="1">
        <v>53</v>
      </c>
      <c r="F65" s="1">
        <v>98</v>
      </c>
      <c r="G65" s="6">
        <v>0.41</v>
      </c>
      <c r="H65" s="1">
        <v>45</v>
      </c>
      <c r="I65" s="1" t="s">
        <v>33</v>
      </c>
      <c r="J65" s="1">
        <v>53</v>
      </c>
      <c r="K65" s="1">
        <f t="shared" ref="K65:K96" si="21">E65-J65</f>
        <v>0</v>
      </c>
      <c r="L65" s="1"/>
      <c r="M65" s="1"/>
      <c r="N65" s="1">
        <v>59</v>
      </c>
      <c r="O65" s="1"/>
      <c r="P65" s="1">
        <f t="shared" si="15"/>
        <v>10.6</v>
      </c>
      <c r="Q65" s="5">
        <v>18</v>
      </c>
      <c r="R65" s="5">
        <v>30</v>
      </c>
      <c r="S65" s="5">
        <f t="shared" si="5"/>
        <v>30</v>
      </c>
      <c r="T65" s="5"/>
      <c r="U65" s="5">
        <v>50</v>
      </c>
      <c r="V65" s="1"/>
      <c r="W65" s="1">
        <f t="shared" si="20"/>
        <v>17.641509433962266</v>
      </c>
      <c r="X65" s="1">
        <f t="shared" si="7"/>
        <v>14.811320754716983</v>
      </c>
      <c r="Y65" s="1">
        <v>16</v>
      </c>
      <c r="Z65" s="1">
        <v>14.6</v>
      </c>
      <c r="AA65" s="1">
        <v>10.4</v>
      </c>
      <c r="AB65" s="1">
        <v>13.8</v>
      </c>
      <c r="AC65" s="1">
        <v>14.6</v>
      </c>
      <c r="AD65" s="1"/>
      <c r="AE65" s="1">
        <f t="shared" si="8"/>
        <v>12.299999999999999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69</v>
      </c>
      <c r="D66" s="1">
        <v>14</v>
      </c>
      <c r="E66" s="1">
        <v>35</v>
      </c>
      <c r="F66" s="1">
        <v>13</v>
      </c>
      <c r="G66" s="6">
        <v>0.41</v>
      </c>
      <c r="H66" s="1">
        <v>45</v>
      </c>
      <c r="I66" s="1" t="s">
        <v>33</v>
      </c>
      <c r="J66" s="1">
        <v>45</v>
      </c>
      <c r="K66" s="1">
        <f t="shared" si="21"/>
        <v>-10</v>
      </c>
      <c r="L66" s="1"/>
      <c r="M66" s="1"/>
      <c r="N66" s="1">
        <v>107</v>
      </c>
      <c r="O66" s="1"/>
      <c r="P66" s="1">
        <f t="shared" si="15"/>
        <v>7</v>
      </c>
      <c r="Q66" s="5"/>
      <c r="R66" s="5">
        <f t="shared" si="19"/>
        <v>0</v>
      </c>
      <c r="S66" s="5">
        <f t="shared" si="5"/>
        <v>0</v>
      </c>
      <c r="T66" s="5"/>
      <c r="U66" s="5"/>
      <c r="V66" s="1"/>
      <c r="W66" s="1">
        <f t="shared" si="20"/>
        <v>17.142857142857142</v>
      </c>
      <c r="X66" s="1">
        <f t="shared" si="7"/>
        <v>17.142857142857142</v>
      </c>
      <c r="Y66" s="1">
        <v>11.6</v>
      </c>
      <c r="Z66" s="1">
        <v>2.2000000000000002</v>
      </c>
      <c r="AA66" s="1">
        <v>3.4</v>
      </c>
      <c r="AB66" s="1">
        <v>2.6</v>
      </c>
      <c r="AC66" s="1">
        <v>12</v>
      </c>
      <c r="AD66" s="28" t="s">
        <v>145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32</v>
      </c>
      <c r="C67" s="1">
        <v>386</v>
      </c>
      <c r="D67" s="1">
        <v>224</v>
      </c>
      <c r="E67" s="1">
        <v>77</v>
      </c>
      <c r="F67" s="1">
        <v>515</v>
      </c>
      <c r="G67" s="6">
        <v>0.28000000000000003</v>
      </c>
      <c r="H67" s="1">
        <v>45</v>
      </c>
      <c r="I67" s="1" t="s">
        <v>33</v>
      </c>
      <c r="J67" s="1">
        <v>77</v>
      </c>
      <c r="K67" s="1">
        <f t="shared" si="21"/>
        <v>0</v>
      </c>
      <c r="L67" s="1"/>
      <c r="M67" s="1"/>
      <c r="N67" s="1">
        <v>0</v>
      </c>
      <c r="O67" s="1"/>
      <c r="P67" s="1">
        <f t="shared" si="15"/>
        <v>15.4</v>
      </c>
      <c r="Q67" s="5"/>
      <c r="R67" s="5">
        <f t="shared" si="19"/>
        <v>0</v>
      </c>
      <c r="S67" s="5">
        <f t="shared" si="5"/>
        <v>0</v>
      </c>
      <c r="T67" s="5"/>
      <c r="U67" s="5"/>
      <c r="V67" s="1"/>
      <c r="W67" s="1">
        <f t="shared" si="20"/>
        <v>33.441558441558442</v>
      </c>
      <c r="X67" s="1">
        <f t="shared" si="7"/>
        <v>33.441558441558442</v>
      </c>
      <c r="Y67" s="1">
        <v>17.2</v>
      </c>
      <c r="Z67" s="1">
        <v>45.6</v>
      </c>
      <c r="AA67" s="1">
        <v>38</v>
      </c>
      <c r="AB67" s="1">
        <v>7.4</v>
      </c>
      <c r="AC67" s="1">
        <v>1</v>
      </c>
      <c r="AD67" s="28" t="s">
        <v>49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32</v>
      </c>
      <c r="C68" s="1">
        <v>48</v>
      </c>
      <c r="D68" s="1">
        <v>4</v>
      </c>
      <c r="E68" s="1">
        <v>25</v>
      </c>
      <c r="F68" s="1">
        <v>23</v>
      </c>
      <c r="G68" s="6">
        <v>0.35</v>
      </c>
      <c r="H68" s="1">
        <v>45</v>
      </c>
      <c r="I68" s="1" t="s">
        <v>33</v>
      </c>
      <c r="J68" s="1">
        <v>29</v>
      </c>
      <c r="K68" s="1">
        <f t="shared" si="21"/>
        <v>-4</v>
      </c>
      <c r="L68" s="1"/>
      <c r="M68" s="1"/>
      <c r="N68" s="1">
        <v>20</v>
      </c>
      <c r="O68" s="1"/>
      <c r="P68" s="1">
        <f t="shared" si="15"/>
        <v>5</v>
      </c>
      <c r="Q68" s="5">
        <f t="shared" si="18"/>
        <v>22</v>
      </c>
      <c r="R68" s="5">
        <v>30</v>
      </c>
      <c r="S68" s="5">
        <f t="shared" si="5"/>
        <v>30</v>
      </c>
      <c r="T68" s="5"/>
      <c r="U68" s="5">
        <v>40</v>
      </c>
      <c r="V68" s="1"/>
      <c r="W68" s="1">
        <f t="shared" si="20"/>
        <v>14.6</v>
      </c>
      <c r="X68" s="1">
        <f t="shared" si="7"/>
        <v>8.6</v>
      </c>
      <c r="Y68" s="1">
        <v>3.6</v>
      </c>
      <c r="Z68" s="1">
        <v>2.6</v>
      </c>
      <c r="AA68" s="1">
        <v>6.6</v>
      </c>
      <c r="AB68" s="1">
        <v>6.4</v>
      </c>
      <c r="AC68" s="1">
        <v>3.2</v>
      </c>
      <c r="AD68" s="1"/>
      <c r="AE68" s="1">
        <f t="shared" si="8"/>
        <v>10.5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29</v>
      </c>
      <c r="D69" s="1">
        <v>270</v>
      </c>
      <c r="E69" s="1">
        <v>268</v>
      </c>
      <c r="F69" s="1">
        <v>13</v>
      </c>
      <c r="G69" s="6">
        <v>0.4</v>
      </c>
      <c r="H69" s="1">
        <v>45</v>
      </c>
      <c r="I69" s="1" t="s">
        <v>33</v>
      </c>
      <c r="J69" s="1">
        <v>378</v>
      </c>
      <c r="K69" s="1">
        <f t="shared" si="21"/>
        <v>-110</v>
      </c>
      <c r="L69" s="1"/>
      <c r="M69" s="1"/>
      <c r="N69" s="1">
        <v>355</v>
      </c>
      <c r="O69" s="1">
        <v>150</v>
      </c>
      <c r="P69" s="1">
        <f t="shared" si="15"/>
        <v>53.6</v>
      </c>
      <c r="Q69" s="5">
        <f t="shared" si="18"/>
        <v>178.80000000000007</v>
      </c>
      <c r="R69" s="5">
        <v>250</v>
      </c>
      <c r="S69" s="5">
        <f t="shared" si="5"/>
        <v>150</v>
      </c>
      <c r="T69" s="5">
        <v>100</v>
      </c>
      <c r="U69" s="5">
        <v>250</v>
      </c>
      <c r="V69" s="1"/>
      <c r="W69" s="1">
        <f t="shared" si="20"/>
        <v>14.328358208955224</v>
      </c>
      <c r="X69" s="1">
        <f t="shared" si="7"/>
        <v>9.6641791044776113</v>
      </c>
      <c r="Y69" s="1">
        <v>61.6</v>
      </c>
      <c r="Z69" s="1">
        <v>86</v>
      </c>
      <c r="AA69" s="1">
        <v>99</v>
      </c>
      <c r="AB69" s="1">
        <v>41</v>
      </c>
      <c r="AC69" s="1">
        <v>58</v>
      </c>
      <c r="AD69" s="30" t="s">
        <v>57</v>
      </c>
      <c r="AE69" s="1">
        <f t="shared" si="8"/>
        <v>60</v>
      </c>
      <c r="AF69" s="1">
        <f t="shared" si="9"/>
        <v>40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32</v>
      </c>
      <c r="C70" s="1">
        <v>77</v>
      </c>
      <c r="D70" s="1"/>
      <c r="E70" s="1">
        <v>24</v>
      </c>
      <c r="F70" s="1">
        <v>49</v>
      </c>
      <c r="G70" s="6">
        <v>0.5</v>
      </c>
      <c r="H70" s="1">
        <v>120</v>
      </c>
      <c r="I70" s="1" t="s">
        <v>33</v>
      </c>
      <c r="J70" s="1">
        <v>24</v>
      </c>
      <c r="K70" s="1">
        <f t="shared" si="21"/>
        <v>0</v>
      </c>
      <c r="L70" s="1"/>
      <c r="M70" s="1"/>
      <c r="N70" s="1">
        <v>0</v>
      </c>
      <c r="O70" s="1"/>
      <c r="P70" s="1">
        <f t="shared" ref="P70:P82" si="22">E70/5</f>
        <v>4.8</v>
      </c>
      <c r="Q70" s="5">
        <f t="shared" si="18"/>
        <v>13.399999999999999</v>
      </c>
      <c r="R70" s="5">
        <v>30</v>
      </c>
      <c r="S70" s="5">
        <f t="shared" si="5"/>
        <v>30</v>
      </c>
      <c r="T70" s="5"/>
      <c r="U70" s="5">
        <v>30</v>
      </c>
      <c r="V70" s="1"/>
      <c r="W70" s="1">
        <f t="shared" si="20"/>
        <v>16.458333333333336</v>
      </c>
      <c r="X70" s="1">
        <f t="shared" si="7"/>
        <v>10.208333333333334</v>
      </c>
      <c r="Y70" s="1">
        <v>5</v>
      </c>
      <c r="Z70" s="1">
        <v>2.6</v>
      </c>
      <c r="AA70" s="1">
        <v>4</v>
      </c>
      <c r="AB70" s="1">
        <v>9.1999999999999993</v>
      </c>
      <c r="AC70" s="1">
        <v>2</v>
      </c>
      <c r="AD70" s="1"/>
      <c r="AE70" s="1">
        <f t="shared" si="8"/>
        <v>15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35</v>
      </c>
      <c r="C71" s="1">
        <v>11.26</v>
      </c>
      <c r="D71" s="1">
        <v>7.9630000000000001</v>
      </c>
      <c r="E71" s="1">
        <v>12.696999999999999</v>
      </c>
      <c r="F71" s="1">
        <v>1.9059999999999999</v>
      </c>
      <c r="G71" s="6">
        <v>1</v>
      </c>
      <c r="H71" s="1">
        <v>45</v>
      </c>
      <c r="I71" s="1" t="s">
        <v>33</v>
      </c>
      <c r="J71" s="1">
        <v>13.32</v>
      </c>
      <c r="K71" s="1">
        <f t="shared" si="21"/>
        <v>-0.62300000000000111</v>
      </c>
      <c r="L71" s="1"/>
      <c r="M71" s="1"/>
      <c r="N71" s="1">
        <v>40</v>
      </c>
      <c r="O71" s="1"/>
      <c r="P71" s="1">
        <f t="shared" si="22"/>
        <v>2.5393999999999997</v>
      </c>
      <c r="Q71" s="5">
        <v>5</v>
      </c>
      <c r="R71" s="5">
        <f t="shared" si="19"/>
        <v>5</v>
      </c>
      <c r="S71" s="5">
        <f t="shared" ref="S71:S99" si="23">R71-T71</f>
        <v>5</v>
      </c>
      <c r="T71" s="5"/>
      <c r="U71" s="5"/>
      <c r="V71" s="1"/>
      <c r="W71" s="1">
        <f t="shared" si="20"/>
        <v>18.471292431282983</v>
      </c>
      <c r="X71" s="1">
        <f t="shared" ref="X71:X99" si="24">(F71+N71+O71)/P71</f>
        <v>16.502323383476412</v>
      </c>
      <c r="Y71" s="1">
        <v>3.9796</v>
      </c>
      <c r="Z71" s="1">
        <v>1.5924</v>
      </c>
      <c r="AA71" s="1">
        <v>2.4136000000000002</v>
      </c>
      <c r="AB71" s="1">
        <v>1.7345999999999999</v>
      </c>
      <c r="AC71" s="1">
        <v>1.8735999999999999</v>
      </c>
      <c r="AD71" s="1"/>
      <c r="AE71" s="1">
        <f t="shared" ref="AE71:AE99" si="25">S71*G71</f>
        <v>5</v>
      </c>
      <c r="AF71" s="1">
        <f t="shared" ref="AF71:AF99" si="2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32</v>
      </c>
      <c r="C72" s="1">
        <v>65</v>
      </c>
      <c r="D72" s="1">
        <v>16</v>
      </c>
      <c r="E72" s="1">
        <v>36</v>
      </c>
      <c r="F72" s="1">
        <v>33</v>
      </c>
      <c r="G72" s="6">
        <v>0.33</v>
      </c>
      <c r="H72" s="1">
        <v>45</v>
      </c>
      <c r="I72" s="1" t="s">
        <v>33</v>
      </c>
      <c r="J72" s="1">
        <v>36</v>
      </c>
      <c r="K72" s="1">
        <f t="shared" si="21"/>
        <v>0</v>
      </c>
      <c r="L72" s="1"/>
      <c r="M72" s="1"/>
      <c r="N72" s="1">
        <v>50</v>
      </c>
      <c r="O72" s="1"/>
      <c r="P72" s="1">
        <f t="shared" si="22"/>
        <v>7.2</v>
      </c>
      <c r="Q72" s="5">
        <f t="shared" si="18"/>
        <v>10.600000000000009</v>
      </c>
      <c r="R72" s="5">
        <v>25</v>
      </c>
      <c r="S72" s="5">
        <f t="shared" si="23"/>
        <v>25</v>
      </c>
      <c r="T72" s="5"/>
      <c r="U72" s="5">
        <v>50</v>
      </c>
      <c r="V72" s="1"/>
      <c r="W72" s="1">
        <f t="shared" si="20"/>
        <v>15</v>
      </c>
      <c r="X72" s="1">
        <f t="shared" si="24"/>
        <v>11.527777777777777</v>
      </c>
      <c r="Y72" s="1">
        <v>8.1999999999999993</v>
      </c>
      <c r="Z72" s="1">
        <v>7.8</v>
      </c>
      <c r="AA72" s="1">
        <v>11.2</v>
      </c>
      <c r="AB72" s="1">
        <v>8.4</v>
      </c>
      <c r="AC72" s="1">
        <v>2.8</v>
      </c>
      <c r="AD72" s="1"/>
      <c r="AE72" s="1">
        <f t="shared" si="25"/>
        <v>8.25</v>
      </c>
      <c r="AF72" s="1">
        <f t="shared" si="2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35</v>
      </c>
      <c r="C73" s="1">
        <v>15.8</v>
      </c>
      <c r="D73" s="1">
        <v>4.2999999999999997E-2</v>
      </c>
      <c r="E73" s="1">
        <v>7.2670000000000003</v>
      </c>
      <c r="F73" s="1">
        <v>0.65700000000000003</v>
      </c>
      <c r="G73" s="6">
        <v>1</v>
      </c>
      <c r="H73" s="1">
        <v>45</v>
      </c>
      <c r="I73" s="1" t="s">
        <v>33</v>
      </c>
      <c r="J73" s="1">
        <v>7.46</v>
      </c>
      <c r="K73" s="1">
        <f t="shared" si="21"/>
        <v>-0.19299999999999962</v>
      </c>
      <c r="L73" s="1"/>
      <c r="M73" s="1"/>
      <c r="N73" s="1">
        <v>50</v>
      </c>
      <c r="O73" s="1"/>
      <c r="P73" s="1">
        <f t="shared" si="22"/>
        <v>1.4534</v>
      </c>
      <c r="Q73" s="5"/>
      <c r="R73" s="5">
        <f t="shared" si="19"/>
        <v>0</v>
      </c>
      <c r="S73" s="5">
        <f t="shared" si="23"/>
        <v>0</v>
      </c>
      <c r="T73" s="5"/>
      <c r="U73" s="5"/>
      <c r="V73" s="1"/>
      <c r="W73" s="1">
        <f t="shared" si="20"/>
        <v>34.854135131415987</v>
      </c>
      <c r="X73" s="1">
        <f t="shared" si="24"/>
        <v>34.854135131415987</v>
      </c>
      <c r="Y73" s="1">
        <v>4.6394000000000002</v>
      </c>
      <c r="Z73" s="1">
        <v>1.4632000000000001</v>
      </c>
      <c r="AA73" s="1">
        <v>1.8533999999999999</v>
      </c>
      <c r="AB73" s="1">
        <v>2.7784</v>
      </c>
      <c r="AC73" s="1">
        <v>2.2469999999999999</v>
      </c>
      <c r="AD73" s="1"/>
      <c r="AE73" s="1">
        <f t="shared" si="25"/>
        <v>0</v>
      </c>
      <c r="AF73" s="1">
        <f t="shared" si="2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32</v>
      </c>
      <c r="C74" s="1"/>
      <c r="D74" s="1">
        <v>48</v>
      </c>
      <c r="E74" s="1">
        <v>33</v>
      </c>
      <c r="F74" s="1">
        <v>7</v>
      </c>
      <c r="G74" s="6">
        <v>0.33</v>
      </c>
      <c r="H74" s="1">
        <v>45</v>
      </c>
      <c r="I74" s="1" t="s">
        <v>33</v>
      </c>
      <c r="J74" s="1">
        <v>33</v>
      </c>
      <c r="K74" s="1">
        <f t="shared" si="21"/>
        <v>0</v>
      </c>
      <c r="L74" s="1"/>
      <c r="M74" s="1"/>
      <c r="N74" s="1">
        <v>40</v>
      </c>
      <c r="O74" s="1">
        <v>40</v>
      </c>
      <c r="P74" s="1">
        <f t="shared" si="22"/>
        <v>6.6</v>
      </c>
      <c r="Q74" s="5">
        <v>16</v>
      </c>
      <c r="R74" s="5">
        <v>30</v>
      </c>
      <c r="S74" s="5">
        <f t="shared" si="23"/>
        <v>30</v>
      </c>
      <c r="T74" s="5"/>
      <c r="U74" s="5">
        <v>30</v>
      </c>
      <c r="V74" s="1"/>
      <c r="W74" s="1">
        <f t="shared" si="20"/>
        <v>17.727272727272727</v>
      </c>
      <c r="X74" s="1">
        <f t="shared" si="24"/>
        <v>13.181818181818182</v>
      </c>
      <c r="Y74" s="1">
        <v>7</v>
      </c>
      <c r="Z74" s="1">
        <v>11.4</v>
      </c>
      <c r="AA74" s="1">
        <v>3.4</v>
      </c>
      <c r="AB74" s="1">
        <v>20.399999999999999</v>
      </c>
      <c r="AC74" s="1">
        <v>13.8</v>
      </c>
      <c r="AD74" s="1"/>
      <c r="AE74" s="1">
        <f t="shared" si="25"/>
        <v>9.9</v>
      </c>
      <c r="AF74" s="1">
        <f t="shared" si="2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35</v>
      </c>
      <c r="C75" s="1">
        <v>5.8959999999999999</v>
      </c>
      <c r="D75" s="1">
        <v>47.091000000000001</v>
      </c>
      <c r="E75" s="1">
        <v>26.593</v>
      </c>
      <c r="F75" s="1">
        <v>21.812000000000001</v>
      </c>
      <c r="G75" s="6">
        <v>1</v>
      </c>
      <c r="H75" s="1">
        <v>45</v>
      </c>
      <c r="I75" s="1" t="s">
        <v>33</v>
      </c>
      <c r="J75" s="1">
        <v>26.6</v>
      </c>
      <c r="K75" s="1">
        <f t="shared" si="21"/>
        <v>-7.0000000000014495E-3</v>
      </c>
      <c r="L75" s="1"/>
      <c r="M75" s="1"/>
      <c r="N75" s="1">
        <v>50</v>
      </c>
      <c r="O75" s="1"/>
      <c r="P75" s="1">
        <f t="shared" si="22"/>
        <v>5.3186</v>
      </c>
      <c r="Q75" s="5">
        <v>15</v>
      </c>
      <c r="R75" s="5">
        <f t="shared" si="19"/>
        <v>15</v>
      </c>
      <c r="S75" s="5">
        <f t="shared" si="23"/>
        <v>15</v>
      </c>
      <c r="T75" s="5"/>
      <c r="U75" s="5"/>
      <c r="V75" s="1"/>
      <c r="W75" s="1">
        <f t="shared" si="20"/>
        <v>16.322340465536044</v>
      </c>
      <c r="X75" s="1">
        <f t="shared" si="24"/>
        <v>13.502049411499266</v>
      </c>
      <c r="Y75" s="1">
        <v>6.3037999999999998</v>
      </c>
      <c r="Z75" s="1">
        <v>7.8933999999999997</v>
      </c>
      <c r="AA75" s="1">
        <v>5.7725999999999997</v>
      </c>
      <c r="AB75" s="1">
        <v>6.6063999999999989</v>
      </c>
      <c r="AC75" s="1">
        <v>6.5626000000000007</v>
      </c>
      <c r="AD75" s="1"/>
      <c r="AE75" s="1">
        <f t="shared" si="25"/>
        <v>15</v>
      </c>
      <c r="AF75" s="1">
        <f t="shared" si="2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115</v>
      </c>
      <c r="B76" s="1" t="s">
        <v>32</v>
      </c>
      <c r="C76" s="1">
        <v>25</v>
      </c>
      <c r="D76" s="1"/>
      <c r="E76" s="1">
        <v>14</v>
      </c>
      <c r="F76" s="1">
        <v>5</v>
      </c>
      <c r="G76" s="6">
        <v>0.33</v>
      </c>
      <c r="H76" s="1">
        <v>45</v>
      </c>
      <c r="I76" s="1" t="s">
        <v>33</v>
      </c>
      <c r="J76" s="1">
        <v>14</v>
      </c>
      <c r="K76" s="1">
        <f t="shared" si="21"/>
        <v>0</v>
      </c>
      <c r="L76" s="1"/>
      <c r="M76" s="1"/>
      <c r="N76" s="1">
        <v>10</v>
      </c>
      <c r="O76" s="1"/>
      <c r="P76" s="1">
        <f t="shared" si="22"/>
        <v>2.8</v>
      </c>
      <c r="Q76" s="5">
        <f t="shared" si="18"/>
        <v>21.4</v>
      </c>
      <c r="R76" s="5">
        <v>24</v>
      </c>
      <c r="S76" s="5">
        <f t="shared" si="23"/>
        <v>24</v>
      </c>
      <c r="T76" s="5"/>
      <c r="U76" s="5">
        <v>30</v>
      </c>
      <c r="V76" s="1"/>
      <c r="W76" s="1">
        <f t="shared" si="20"/>
        <v>13.928571428571429</v>
      </c>
      <c r="X76" s="1">
        <f t="shared" si="24"/>
        <v>5.3571428571428577</v>
      </c>
      <c r="Y76" s="1">
        <v>2.2000000000000002</v>
      </c>
      <c r="Z76" s="1">
        <v>2.4</v>
      </c>
      <c r="AA76" s="1">
        <v>1.2</v>
      </c>
      <c r="AB76" s="1">
        <v>3.4</v>
      </c>
      <c r="AC76" s="1">
        <v>4.8</v>
      </c>
      <c r="AD76" s="1"/>
      <c r="AE76" s="1">
        <f t="shared" si="25"/>
        <v>7.92</v>
      </c>
      <c r="AF76" s="1">
        <f t="shared" si="2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35</v>
      </c>
      <c r="C77" s="1">
        <v>7.8579999999999997</v>
      </c>
      <c r="D77" s="1"/>
      <c r="E77" s="1">
        <v>-5.3159999999999998</v>
      </c>
      <c r="F77" s="1"/>
      <c r="G77" s="6">
        <v>1</v>
      </c>
      <c r="H77" s="1">
        <v>45</v>
      </c>
      <c r="I77" s="1" t="s">
        <v>33</v>
      </c>
      <c r="J77" s="1">
        <v>1.4</v>
      </c>
      <c r="K77" s="1">
        <f t="shared" si="21"/>
        <v>-6.7159999999999993</v>
      </c>
      <c r="L77" s="1"/>
      <c r="M77" s="1"/>
      <c r="N77" s="1">
        <v>25</v>
      </c>
      <c r="O77" s="1"/>
      <c r="P77" s="1">
        <f t="shared" si="22"/>
        <v>-1.0631999999999999</v>
      </c>
      <c r="Q77" s="5"/>
      <c r="R77" s="5">
        <f t="shared" si="19"/>
        <v>0</v>
      </c>
      <c r="S77" s="5">
        <f t="shared" si="23"/>
        <v>0</v>
      </c>
      <c r="T77" s="5"/>
      <c r="U77" s="5">
        <v>10</v>
      </c>
      <c r="V77" s="1"/>
      <c r="W77" s="1">
        <f t="shared" si="20"/>
        <v>-23.513920240782547</v>
      </c>
      <c r="X77" s="1">
        <f t="shared" si="24"/>
        <v>-23.513920240782547</v>
      </c>
      <c r="Y77" s="1">
        <v>2.3578000000000001</v>
      </c>
      <c r="Z77" s="1">
        <v>1.0489999999999999</v>
      </c>
      <c r="AA77" s="1">
        <v>1.1694</v>
      </c>
      <c r="AB77" s="1">
        <v>1.1850000000000001</v>
      </c>
      <c r="AC77" s="1">
        <v>0.13139999999999999</v>
      </c>
      <c r="AD77" s="1"/>
      <c r="AE77" s="1">
        <f t="shared" si="25"/>
        <v>0</v>
      </c>
      <c r="AF77" s="1">
        <f t="shared" si="2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32</v>
      </c>
      <c r="C78" s="1">
        <v>19</v>
      </c>
      <c r="D78" s="1">
        <v>2</v>
      </c>
      <c r="E78" s="1">
        <v>13</v>
      </c>
      <c r="F78" s="1">
        <v>7</v>
      </c>
      <c r="G78" s="6">
        <v>0.66</v>
      </c>
      <c r="H78" s="1">
        <v>45</v>
      </c>
      <c r="I78" s="1" t="s">
        <v>33</v>
      </c>
      <c r="J78" s="1">
        <v>13</v>
      </c>
      <c r="K78" s="1">
        <f t="shared" si="21"/>
        <v>0</v>
      </c>
      <c r="L78" s="1"/>
      <c r="M78" s="1"/>
      <c r="N78" s="1">
        <v>0</v>
      </c>
      <c r="O78" s="1"/>
      <c r="P78" s="1">
        <f t="shared" si="22"/>
        <v>2.6</v>
      </c>
      <c r="Q78" s="5">
        <f t="shared" si="18"/>
        <v>26.800000000000004</v>
      </c>
      <c r="R78" s="5">
        <f t="shared" si="19"/>
        <v>27</v>
      </c>
      <c r="S78" s="5">
        <f t="shared" si="23"/>
        <v>27</v>
      </c>
      <c r="T78" s="5"/>
      <c r="U78" s="5"/>
      <c r="V78" s="1"/>
      <c r="W78" s="1">
        <f t="shared" si="20"/>
        <v>13.076923076923077</v>
      </c>
      <c r="X78" s="1">
        <f t="shared" si="24"/>
        <v>2.6923076923076921</v>
      </c>
      <c r="Y78" s="1">
        <v>0.4</v>
      </c>
      <c r="Z78" s="1">
        <v>2.4</v>
      </c>
      <c r="AA78" s="1">
        <v>2.4</v>
      </c>
      <c r="AB78" s="1">
        <v>1.6</v>
      </c>
      <c r="AC78" s="1">
        <v>4.8</v>
      </c>
      <c r="AD78" s="1"/>
      <c r="AE78" s="1">
        <f t="shared" si="25"/>
        <v>17.82</v>
      </c>
      <c r="AF78" s="1">
        <f t="shared" si="2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32</v>
      </c>
      <c r="C79" s="1"/>
      <c r="D79" s="1">
        <v>8</v>
      </c>
      <c r="E79" s="1">
        <v>8</v>
      </c>
      <c r="F79" s="1"/>
      <c r="G79" s="6">
        <v>0.66</v>
      </c>
      <c r="H79" s="1">
        <v>45</v>
      </c>
      <c r="I79" s="1" t="s">
        <v>33</v>
      </c>
      <c r="J79" s="1">
        <v>10</v>
      </c>
      <c r="K79" s="1">
        <f t="shared" si="21"/>
        <v>-2</v>
      </c>
      <c r="L79" s="1"/>
      <c r="M79" s="1"/>
      <c r="N79" s="1">
        <v>50</v>
      </c>
      <c r="O79" s="1"/>
      <c r="P79" s="1">
        <f t="shared" si="22"/>
        <v>1.6</v>
      </c>
      <c r="Q79" s="5"/>
      <c r="R79" s="5">
        <f t="shared" si="19"/>
        <v>0</v>
      </c>
      <c r="S79" s="5">
        <f t="shared" si="23"/>
        <v>0</v>
      </c>
      <c r="T79" s="5"/>
      <c r="U79" s="5"/>
      <c r="V79" s="1"/>
      <c r="W79" s="1">
        <f t="shared" si="20"/>
        <v>31.25</v>
      </c>
      <c r="X79" s="1">
        <f t="shared" si="24"/>
        <v>31.25</v>
      </c>
      <c r="Y79" s="1">
        <v>3.82</v>
      </c>
      <c r="Z79" s="1">
        <v>2.8</v>
      </c>
      <c r="AA79" s="1">
        <v>3.2</v>
      </c>
      <c r="AB79" s="1">
        <v>3.2</v>
      </c>
      <c r="AC79" s="1">
        <v>4.4000000000000004</v>
      </c>
      <c r="AD79" s="1"/>
      <c r="AE79" s="1">
        <f t="shared" si="25"/>
        <v>0</v>
      </c>
      <c r="AF79" s="1">
        <f t="shared" si="2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119</v>
      </c>
      <c r="B80" s="10" t="s">
        <v>32</v>
      </c>
      <c r="C80" s="10">
        <v>14</v>
      </c>
      <c r="D80" s="10"/>
      <c r="E80" s="10">
        <v>4</v>
      </c>
      <c r="F80" s="10"/>
      <c r="G80" s="11">
        <v>0</v>
      </c>
      <c r="H80" s="10">
        <v>45</v>
      </c>
      <c r="I80" s="14" t="s">
        <v>37</v>
      </c>
      <c r="J80" s="10">
        <v>6</v>
      </c>
      <c r="K80" s="10">
        <f t="shared" si="21"/>
        <v>-2</v>
      </c>
      <c r="L80" s="10"/>
      <c r="M80" s="10"/>
      <c r="N80" s="10">
        <v>0</v>
      </c>
      <c r="O80" s="10"/>
      <c r="P80" s="10">
        <f t="shared" si="22"/>
        <v>0.8</v>
      </c>
      <c r="Q80" s="12"/>
      <c r="R80" s="12"/>
      <c r="S80" s="12"/>
      <c r="T80" s="12"/>
      <c r="U80" s="12"/>
      <c r="V80" s="10"/>
      <c r="W80" s="10">
        <f t="shared" ref="W80:W98" si="27">(F80+N80+O80+Q80)/P80</f>
        <v>0</v>
      </c>
      <c r="X80" s="10">
        <f t="shared" si="24"/>
        <v>0</v>
      </c>
      <c r="Y80" s="10">
        <v>3.6</v>
      </c>
      <c r="Z80" s="10">
        <v>1.2</v>
      </c>
      <c r="AA80" s="10">
        <v>2</v>
      </c>
      <c r="AB80" s="10">
        <v>0.4</v>
      </c>
      <c r="AC80" s="10">
        <v>2.2000000000000002</v>
      </c>
      <c r="AD80" s="14" t="s">
        <v>138</v>
      </c>
      <c r="AE80" s="10">
        <f t="shared" si="25"/>
        <v>0</v>
      </c>
      <c r="AF80" s="10">
        <f t="shared" si="2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5.75" thickBot="1" x14ac:dyDescent="0.3">
      <c r="A81" s="1" t="s">
        <v>120</v>
      </c>
      <c r="B81" s="1" t="s">
        <v>32</v>
      </c>
      <c r="C81" s="1">
        <v>153</v>
      </c>
      <c r="D81" s="1">
        <v>48</v>
      </c>
      <c r="E81" s="1">
        <v>94</v>
      </c>
      <c r="F81" s="1">
        <v>83</v>
      </c>
      <c r="G81" s="6">
        <v>0.33</v>
      </c>
      <c r="H81" s="1">
        <v>45</v>
      </c>
      <c r="I81" s="1" t="s">
        <v>33</v>
      </c>
      <c r="J81" s="1">
        <v>95</v>
      </c>
      <c r="K81" s="1">
        <f t="shared" si="21"/>
        <v>-1</v>
      </c>
      <c r="L81" s="1"/>
      <c r="M81" s="1"/>
      <c r="N81" s="1">
        <v>0</v>
      </c>
      <c r="O81" s="1"/>
      <c r="P81" s="1">
        <f t="shared" si="22"/>
        <v>18.8</v>
      </c>
      <c r="Q81" s="5">
        <f>13*P81-O81-N81-F81</f>
        <v>161.4</v>
      </c>
      <c r="R81" s="5">
        <f>ROUND(Q81,0)</f>
        <v>161</v>
      </c>
      <c r="S81" s="5">
        <f t="shared" si="23"/>
        <v>161</v>
      </c>
      <c r="T81" s="5"/>
      <c r="U81" s="5"/>
      <c r="V81" s="1"/>
      <c r="W81" s="1">
        <f>(F81+N81+O81+R81)/P81</f>
        <v>12.978723404255319</v>
      </c>
      <c r="X81" s="1">
        <f t="shared" si="24"/>
        <v>4.414893617021276</v>
      </c>
      <c r="Y81" s="1">
        <v>12.2</v>
      </c>
      <c r="Z81" s="1">
        <v>18.2</v>
      </c>
      <c r="AA81" s="1">
        <v>21.4</v>
      </c>
      <c r="AB81" s="1">
        <v>16.8</v>
      </c>
      <c r="AC81" s="1">
        <v>1.4</v>
      </c>
      <c r="AD81" s="1"/>
      <c r="AE81" s="1">
        <f t="shared" si="25"/>
        <v>53.13</v>
      </c>
      <c r="AF81" s="1">
        <f t="shared" si="2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121</v>
      </c>
      <c r="B82" s="17" t="s">
        <v>32</v>
      </c>
      <c r="C82" s="17">
        <v>60</v>
      </c>
      <c r="D82" s="17">
        <v>56</v>
      </c>
      <c r="E82" s="17">
        <v>52</v>
      </c>
      <c r="F82" s="23">
        <v>37</v>
      </c>
      <c r="G82" s="11">
        <v>0</v>
      </c>
      <c r="H82" s="10">
        <v>45</v>
      </c>
      <c r="I82" s="10" t="s">
        <v>37</v>
      </c>
      <c r="J82" s="10">
        <v>53</v>
      </c>
      <c r="K82" s="10">
        <f t="shared" si="21"/>
        <v>-1</v>
      </c>
      <c r="L82" s="10"/>
      <c r="M82" s="10"/>
      <c r="N82" s="10">
        <v>85</v>
      </c>
      <c r="O82" s="10"/>
      <c r="P82" s="10">
        <f t="shared" si="22"/>
        <v>10.4</v>
      </c>
      <c r="Q82" s="12"/>
      <c r="R82" s="12"/>
      <c r="S82" s="12"/>
      <c r="T82" s="12"/>
      <c r="U82" s="12"/>
      <c r="V82" s="10"/>
      <c r="W82" s="10">
        <f t="shared" si="27"/>
        <v>11.73076923076923</v>
      </c>
      <c r="X82" s="10">
        <f t="shared" si="24"/>
        <v>11.73076923076923</v>
      </c>
      <c r="Y82" s="10">
        <v>13.4</v>
      </c>
      <c r="Z82" s="10">
        <v>12</v>
      </c>
      <c r="AA82" s="10">
        <v>14.4</v>
      </c>
      <c r="AB82" s="10">
        <v>13</v>
      </c>
      <c r="AC82" s="10">
        <v>14.2</v>
      </c>
      <c r="AD82" s="20" t="s">
        <v>140</v>
      </c>
      <c r="AE82" s="10">
        <f t="shared" si="25"/>
        <v>0</v>
      </c>
      <c r="AF82" s="10">
        <f t="shared" si="2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8" t="s">
        <v>139</v>
      </c>
      <c r="B83" s="19" t="s">
        <v>32</v>
      </c>
      <c r="C83" s="19"/>
      <c r="D83" s="19"/>
      <c r="E83" s="19"/>
      <c r="F83" s="22"/>
      <c r="G83" s="6">
        <v>0.36</v>
      </c>
      <c r="H83" s="1">
        <v>45</v>
      </c>
      <c r="I83" s="1" t="s">
        <v>33</v>
      </c>
      <c r="J83" s="1"/>
      <c r="K83" s="1"/>
      <c r="L83" s="1"/>
      <c r="M83" s="1"/>
      <c r="N83" s="1"/>
      <c r="O83" s="1"/>
      <c r="P83" s="1"/>
      <c r="Q83" s="5">
        <f>13*P82-O82-N82-F82</f>
        <v>13.200000000000017</v>
      </c>
      <c r="R83" s="5">
        <v>25</v>
      </c>
      <c r="S83" s="5">
        <f t="shared" si="23"/>
        <v>25</v>
      </c>
      <c r="T83" s="5"/>
      <c r="U83" s="5">
        <v>50</v>
      </c>
      <c r="V83" s="1"/>
      <c r="W83" s="1" t="e">
        <f t="shared" ref="W83:W94" si="28">(F83+N83+O83+R83)/P83</f>
        <v>#DIV/0!</v>
      </c>
      <c r="X83" s="1" t="e">
        <f t="shared" si="24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1" t="s">
        <v>141</v>
      </c>
      <c r="AE83" s="1">
        <f t="shared" si="25"/>
        <v>9</v>
      </c>
      <c r="AF83" s="1">
        <f t="shared" si="2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/>
      <c r="D84" s="1"/>
      <c r="E84" s="1"/>
      <c r="F84" s="1"/>
      <c r="G84" s="6">
        <v>0.15</v>
      </c>
      <c r="H84" s="1">
        <v>60</v>
      </c>
      <c r="I84" s="1" t="s">
        <v>33</v>
      </c>
      <c r="J84" s="1"/>
      <c r="K84" s="1">
        <f t="shared" si="21"/>
        <v>0</v>
      </c>
      <c r="L84" s="1"/>
      <c r="M84" s="1"/>
      <c r="N84" s="1">
        <v>48</v>
      </c>
      <c r="O84" s="1"/>
      <c r="P84" s="1">
        <f t="shared" ref="P84:P98" si="29">E84/5</f>
        <v>0</v>
      </c>
      <c r="Q84" s="5">
        <v>12</v>
      </c>
      <c r="R84" s="5">
        <v>24</v>
      </c>
      <c r="S84" s="5">
        <f t="shared" si="23"/>
        <v>24</v>
      </c>
      <c r="T84" s="5"/>
      <c r="U84" s="5">
        <v>24</v>
      </c>
      <c r="V84" s="1"/>
      <c r="W84" s="1" t="e">
        <f t="shared" si="28"/>
        <v>#DIV/0!</v>
      </c>
      <c r="X84" s="1" t="e">
        <f t="shared" si="24"/>
        <v>#DIV/0!</v>
      </c>
      <c r="Y84" s="1">
        <v>4</v>
      </c>
      <c r="Z84" s="1">
        <v>0</v>
      </c>
      <c r="AA84" s="1">
        <v>0.6</v>
      </c>
      <c r="AB84" s="1">
        <v>5</v>
      </c>
      <c r="AC84" s="1">
        <v>6.6</v>
      </c>
      <c r="AD84" s="1"/>
      <c r="AE84" s="1">
        <f t="shared" si="25"/>
        <v>3.5999999999999996</v>
      </c>
      <c r="AF84" s="1">
        <f t="shared" si="2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/>
      <c r="D85" s="1">
        <v>12</v>
      </c>
      <c r="E85" s="1">
        <v>10</v>
      </c>
      <c r="F85" s="1"/>
      <c r="G85" s="6">
        <v>0.15</v>
      </c>
      <c r="H85" s="1">
        <v>60</v>
      </c>
      <c r="I85" s="1" t="s">
        <v>33</v>
      </c>
      <c r="J85" s="1">
        <v>12</v>
      </c>
      <c r="K85" s="1">
        <f t="shared" si="21"/>
        <v>-2</v>
      </c>
      <c r="L85" s="1"/>
      <c r="M85" s="1"/>
      <c r="N85" s="1">
        <v>12</v>
      </c>
      <c r="O85" s="1"/>
      <c r="P85" s="1">
        <f t="shared" si="29"/>
        <v>2</v>
      </c>
      <c r="Q85" s="5">
        <v>12</v>
      </c>
      <c r="R85" s="5">
        <v>24</v>
      </c>
      <c r="S85" s="5">
        <f t="shared" si="23"/>
        <v>24</v>
      </c>
      <c r="T85" s="5"/>
      <c r="U85" s="5">
        <v>24</v>
      </c>
      <c r="V85" s="1"/>
      <c r="W85" s="1">
        <f t="shared" si="28"/>
        <v>18</v>
      </c>
      <c r="X85" s="1">
        <f t="shared" si="24"/>
        <v>6</v>
      </c>
      <c r="Y85" s="1">
        <v>1</v>
      </c>
      <c r="Z85" s="1">
        <v>0.6</v>
      </c>
      <c r="AA85" s="1">
        <v>0.6</v>
      </c>
      <c r="AB85" s="1">
        <v>1.2</v>
      </c>
      <c r="AC85" s="1">
        <v>0</v>
      </c>
      <c r="AD85" s="1"/>
      <c r="AE85" s="1">
        <f t="shared" si="25"/>
        <v>3.5999999999999996</v>
      </c>
      <c r="AF85" s="1">
        <f t="shared" si="2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/>
      <c r="D86" s="1"/>
      <c r="E86" s="1"/>
      <c r="F86" s="1"/>
      <c r="G86" s="6">
        <v>0.15</v>
      </c>
      <c r="H86" s="1">
        <v>60</v>
      </c>
      <c r="I86" s="1" t="s">
        <v>33</v>
      </c>
      <c r="J86" s="1"/>
      <c r="K86" s="1">
        <f t="shared" si="21"/>
        <v>0</v>
      </c>
      <c r="L86" s="1"/>
      <c r="M86" s="1"/>
      <c r="N86" s="1">
        <v>12</v>
      </c>
      <c r="O86" s="1"/>
      <c r="P86" s="1">
        <f t="shared" si="29"/>
        <v>0</v>
      </c>
      <c r="Q86" s="5">
        <v>12</v>
      </c>
      <c r="R86" s="5">
        <v>24</v>
      </c>
      <c r="S86" s="5">
        <f t="shared" si="23"/>
        <v>24</v>
      </c>
      <c r="T86" s="5"/>
      <c r="U86" s="5">
        <v>24</v>
      </c>
      <c r="V86" s="1"/>
      <c r="W86" s="1" t="e">
        <f t="shared" si="28"/>
        <v>#DIV/0!</v>
      </c>
      <c r="X86" s="1" t="e">
        <f t="shared" si="24"/>
        <v>#DIV/0!</v>
      </c>
      <c r="Y86" s="1">
        <v>0.4</v>
      </c>
      <c r="Z86" s="1">
        <v>1.4</v>
      </c>
      <c r="AA86" s="1">
        <v>0.2</v>
      </c>
      <c r="AB86" s="1">
        <v>1.8</v>
      </c>
      <c r="AC86" s="1">
        <v>2.4</v>
      </c>
      <c r="AD86" s="1"/>
      <c r="AE86" s="1">
        <f t="shared" si="25"/>
        <v>3.5999999999999996</v>
      </c>
      <c r="AF86" s="1">
        <f t="shared" si="2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35</v>
      </c>
      <c r="C87" s="1">
        <v>460.08300000000003</v>
      </c>
      <c r="D87" s="1">
        <v>526.05399999999997</v>
      </c>
      <c r="E87" s="1">
        <v>260.22800000000001</v>
      </c>
      <c r="F87" s="1">
        <v>611.98</v>
      </c>
      <c r="G87" s="6">
        <v>1</v>
      </c>
      <c r="H87" s="1">
        <v>45</v>
      </c>
      <c r="I87" s="1" t="s">
        <v>39</v>
      </c>
      <c r="J87" s="1">
        <v>248</v>
      </c>
      <c r="K87" s="1">
        <f t="shared" si="21"/>
        <v>12.228000000000009</v>
      </c>
      <c r="L87" s="1"/>
      <c r="M87" s="1"/>
      <c r="N87" s="1">
        <v>48</v>
      </c>
      <c r="O87" s="1"/>
      <c r="P87" s="1">
        <f t="shared" si="29"/>
        <v>52.0456</v>
      </c>
      <c r="Q87" s="5">
        <f>14*P87-O87-N87-F87</f>
        <v>68.658400000000029</v>
      </c>
      <c r="R87" s="5">
        <v>200</v>
      </c>
      <c r="S87" s="5">
        <f t="shared" si="23"/>
        <v>120</v>
      </c>
      <c r="T87" s="5">
        <v>80</v>
      </c>
      <c r="U87" s="5">
        <v>120</v>
      </c>
      <c r="V87" s="1"/>
      <c r="W87" s="1">
        <f t="shared" si="28"/>
        <v>16.523587008315786</v>
      </c>
      <c r="X87" s="1">
        <f t="shared" si="24"/>
        <v>12.680802988148855</v>
      </c>
      <c r="Y87" s="1">
        <v>64.349599999999995</v>
      </c>
      <c r="Z87" s="1">
        <v>67.247</v>
      </c>
      <c r="AA87" s="1">
        <v>53.955800000000004</v>
      </c>
      <c r="AB87" s="1">
        <v>55.255600000000001</v>
      </c>
      <c r="AC87" s="1">
        <v>71.546999999999997</v>
      </c>
      <c r="AD87" s="1"/>
      <c r="AE87" s="1">
        <f t="shared" si="25"/>
        <v>120</v>
      </c>
      <c r="AF87" s="1">
        <f t="shared" si="26"/>
        <v>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46</v>
      </c>
      <c r="D88" s="1">
        <v>41</v>
      </c>
      <c r="E88" s="1">
        <v>18</v>
      </c>
      <c r="F88" s="1">
        <v>61</v>
      </c>
      <c r="G88" s="6">
        <v>0.1</v>
      </c>
      <c r="H88" s="1">
        <v>60</v>
      </c>
      <c r="I88" s="1" t="s">
        <v>33</v>
      </c>
      <c r="J88" s="1">
        <v>18</v>
      </c>
      <c r="K88" s="1">
        <f t="shared" si="21"/>
        <v>0</v>
      </c>
      <c r="L88" s="1"/>
      <c r="M88" s="1"/>
      <c r="N88" s="1">
        <v>0</v>
      </c>
      <c r="O88" s="1"/>
      <c r="P88" s="1">
        <f t="shared" si="29"/>
        <v>3.6</v>
      </c>
      <c r="Q88" s="5"/>
      <c r="R88" s="5">
        <f t="shared" ref="R88:R93" si="30">ROUND(Q88,0)</f>
        <v>0</v>
      </c>
      <c r="S88" s="5">
        <f t="shared" si="23"/>
        <v>0</v>
      </c>
      <c r="T88" s="5"/>
      <c r="U88" s="5"/>
      <c r="V88" s="1"/>
      <c r="W88" s="1">
        <f t="shared" si="28"/>
        <v>16.944444444444443</v>
      </c>
      <c r="X88" s="1">
        <f t="shared" si="24"/>
        <v>16.944444444444443</v>
      </c>
      <c r="Y88" s="1">
        <v>5</v>
      </c>
      <c r="Z88" s="1">
        <v>8.1999999999999993</v>
      </c>
      <c r="AA88" s="1">
        <v>3.8</v>
      </c>
      <c r="AB88" s="1">
        <v>8.8000000000000007</v>
      </c>
      <c r="AC88" s="1">
        <v>7.6</v>
      </c>
      <c r="AD88" s="26" t="s">
        <v>36</v>
      </c>
      <c r="AE88" s="1">
        <f t="shared" si="25"/>
        <v>0</v>
      </c>
      <c r="AF88" s="1">
        <f t="shared" si="2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35</v>
      </c>
      <c r="C89" s="1">
        <v>42.509</v>
      </c>
      <c r="D89" s="1">
        <v>4.38</v>
      </c>
      <c r="E89" s="1">
        <v>17.655999999999999</v>
      </c>
      <c r="F89" s="1">
        <v>19.917000000000002</v>
      </c>
      <c r="G89" s="6">
        <v>1</v>
      </c>
      <c r="H89" s="1">
        <v>45</v>
      </c>
      <c r="I89" s="1" t="s">
        <v>33</v>
      </c>
      <c r="J89" s="1">
        <v>17</v>
      </c>
      <c r="K89" s="1">
        <f t="shared" si="21"/>
        <v>0.65599999999999881</v>
      </c>
      <c r="L89" s="1"/>
      <c r="M89" s="1"/>
      <c r="N89" s="1">
        <v>28</v>
      </c>
      <c r="O89" s="1"/>
      <c r="P89" s="1">
        <f t="shared" si="29"/>
        <v>3.5311999999999997</v>
      </c>
      <c r="Q89" s="5"/>
      <c r="R89" s="5">
        <v>12</v>
      </c>
      <c r="S89" s="5">
        <f t="shared" si="23"/>
        <v>12</v>
      </c>
      <c r="T89" s="5"/>
      <c r="U89" s="5">
        <v>20</v>
      </c>
      <c r="V89" s="1"/>
      <c r="W89" s="1">
        <f t="shared" si="28"/>
        <v>16.967886270956051</v>
      </c>
      <c r="X89" s="1">
        <f t="shared" si="24"/>
        <v>13.569608065246943</v>
      </c>
      <c r="Y89" s="1">
        <v>5.0625999999999998</v>
      </c>
      <c r="Z89" s="1">
        <v>0.84960000000000002</v>
      </c>
      <c r="AA89" s="1">
        <v>0</v>
      </c>
      <c r="AB89" s="1">
        <v>0</v>
      </c>
      <c r="AC89" s="1">
        <v>2.2646000000000002</v>
      </c>
      <c r="AD89" s="1"/>
      <c r="AE89" s="1">
        <f t="shared" si="25"/>
        <v>12</v>
      </c>
      <c r="AF89" s="1">
        <f t="shared" si="2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35</v>
      </c>
      <c r="C90" s="1">
        <v>54.265000000000001</v>
      </c>
      <c r="D90" s="1">
        <v>19.605</v>
      </c>
      <c r="E90" s="1">
        <v>17.442</v>
      </c>
      <c r="F90" s="24">
        <f>35.061+F98</f>
        <v>89.343999999999994</v>
      </c>
      <c r="G90" s="6">
        <v>1</v>
      </c>
      <c r="H90" s="1">
        <v>60</v>
      </c>
      <c r="I90" s="1" t="s">
        <v>33</v>
      </c>
      <c r="J90" s="1">
        <v>18</v>
      </c>
      <c r="K90" s="1">
        <f t="shared" si="21"/>
        <v>-0.55799999999999983</v>
      </c>
      <c r="L90" s="1"/>
      <c r="M90" s="1"/>
      <c r="N90" s="1">
        <v>80</v>
      </c>
      <c r="O90" s="1"/>
      <c r="P90" s="1">
        <f t="shared" si="29"/>
        <v>3.4883999999999999</v>
      </c>
      <c r="Q90" s="5"/>
      <c r="R90" s="5">
        <f t="shared" si="30"/>
        <v>0</v>
      </c>
      <c r="S90" s="5">
        <f t="shared" si="23"/>
        <v>0</v>
      </c>
      <c r="T90" s="5"/>
      <c r="U90" s="5"/>
      <c r="V90" s="1"/>
      <c r="W90" s="1">
        <f t="shared" si="28"/>
        <v>48.544891640866872</v>
      </c>
      <c r="X90" s="1">
        <f t="shared" si="24"/>
        <v>48.544891640866872</v>
      </c>
      <c r="Y90" s="1">
        <v>10.853999999999999</v>
      </c>
      <c r="Z90" s="1">
        <v>5.52</v>
      </c>
      <c r="AA90" s="1">
        <v>11.8978</v>
      </c>
      <c r="AB90" s="1">
        <v>2.7446000000000002</v>
      </c>
      <c r="AC90" s="1">
        <v>0.39779999999999999</v>
      </c>
      <c r="AD90" s="27" t="s">
        <v>36</v>
      </c>
      <c r="AE90" s="1">
        <f t="shared" si="25"/>
        <v>0</v>
      </c>
      <c r="AF90" s="1">
        <f t="shared" si="2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35</v>
      </c>
      <c r="C91" s="1">
        <v>81.488</v>
      </c>
      <c r="D91" s="1"/>
      <c r="E91" s="1">
        <v>5.8220000000000001</v>
      </c>
      <c r="F91" s="1">
        <v>73.710999999999999</v>
      </c>
      <c r="G91" s="6">
        <v>1</v>
      </c>
      <c r="H91" s="1">
        <v>60</v>
      </c>
      <c r="I91" s="1" t="s">
        <v>33</v>
      </c>
      <c r="J91" s="1">
        <v>6</v>
      </c>
      <c r="K91" s="1">
        <f t="shared" si="21"/>
        <v>-0.17799999999999994</v>
      </c>
      <c r="L91" s="1"/>
      <c r="M91" s="1"/>
      <c r="N91" s="1">
        <v>0</v>
      </c>
      <c r="O91" s="1"/>
      <c r="P91" s="1">
        <f t="shared" si="29"/>
        <v>1.1644000000000001</v>
      </c>
      <c r="Q91" s="5"/>
      <c r="R91" s="5">
        <f t="shared" si="30"/>
        <v>0</v>
      </c>
      <c r="S91" s="5">
        <f t="shared" si="23"/>
        <v>0</v>
      </c>
      <c r="T91" s="5"/>
      <c r="U91" s="5"/>
      <c r="V91" s="1"/>
      <c r="W91" s="1">
        <f t="shared" si="28"/>
        <v>63.303847475094464</v>
      </c>
      <c r="X91" s="1">
        <f t="shared" si="24"/>
        <v>63.303847475094464</v>
      </c>
      <c r="Y91" s="1">
        <v>1.1786000000000001</v>
      </c>
      <c r="Z91" s="1">
        <v>2.3662000000000001</v>
      </c>
      <c r="AA91" s="1">
        <v>7.4610000000000003</v>
      </c>
      <c r="AB91" s="1">
        <v>5.0739999999999998</v>
      </c>
      <c r="AC91" s="1">
        <v>4.2827999999999999</v>
      </c>
      <c r="AD91" s="27" t="s">
        <v>36</v>
      </c>
      <c r="AE91" s="1">
        <f t="shared" si="25"/>
        <v>0</v>
      </c>
      <c r="AF91" s="1">
        <f t="shared" si="2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35</v>
      </c>
      <c r="C92" s="1">
        <v>182.22</v>
      </c>
      <c r="D92" s="1"/>
      <c r="E92" s="1">
        <v>57.185000000000002</v>
      </c>
      <c r="F92" s="1">
        <v>117.505</v>
      </c>
      <c r="G92" s="6">
        <v>1</v>
      </c>
      <c r="H92" s="1">
        <v>60</v>
      </c>
      <c r="I92" s="1" t="s">
        <v>41</v>
      </c>
      <c r="J92" s="1">
        <v>54.5</v>
      </c>
      <c r="K92" s="1">
        <f t="shared" si="21"/>
        <v>2.6850000000000023</v>
      </c>
      <c r="L92" s="1"/>
      <c r="M92" s="1"/>
      <c r="N92" s="1">
        <v>0</v>
      </c>
      <c r="O92" s="1"/>
      <c r="P92" s="1">
        <f t="shared" si="29"/>
        <v>11.437000000000001</v>
      </c>
      <c r="Q92" s="5">
        <f>14*P92-O92-N92-F92</f>
        <v>42.613000000000028</v>
      </c>
      <c r="R92" s="5">
        <f t="shared" si="30"/>
        <v>43</v>
      </c>
      <c r="S92" s="5">
        <f t="shared" si="23"/>
        <v>43</v>
      </c>
      <c r="T92" s="5"/>
      <c r="U92" s="5"/>
      <c r="V92" s="1"/>
      <c r="W92" s="1">
        <f t="shared" si="28"/>
        <v>14.0338375448107</v>
      </c>
      <c r="X92" s="1">
        <f t="shared" si="24"/>
        <v>10.274110343621578</v>
      </c>
      <c r="Y92" s="1">
        <v>9.3230000000000004</v>
      </c>
      <c r="Z92" s="1">
        <v>15.189</v>
      </c>
      <c r="AA92" s="1">
        <v>14.983000000000001</v>
      </c>
      <c r="AB92" s="1">
        <v>17.995999999999999</v>
      </c>
      <c r="AC92" s="1">
        <v>16.646000000000001</v>
      </c>
      <c r="AD92" s="1"/>
      <c r="AE92" s="1">
        <f t="shared" si="25"/>
        <v>43</v>
      </c>
      <c r="AF92" s="1">
        <f t="shared" si="2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35</v>
      </c>
      <c r="C93" s="1">
        <v>53.02</v>
      </c>
      <c r="D93" s="1"/>
      <c r="E93" s="1">
        <v>11.949</v>
      </c>
      <c r="F93" s="1">
        <v>34.801000000000002</v>
      </c>
      <c r="G93" s="6">
        <v>1</v>
      </c>
      <c r="H93" s="1">
        <v>45</v>
      </c>
      <c r="I93" s="1" t="s">
        <v>33</v>
      </c>
      <c r="J93" s="1">
        <v>12</v>
      </c>
      <c r="K93" s="1">
        <f t="shared" si="21"/>
        <v>-5.1000000000000156E-2</v>
      </c>
      <c r="L93" s="1"/>
      <c r="M93" s="1"/>
      <c r="N93" s="1">
        <v>16</v>
      </c>
      <c r="O93" s="1"/>
      <c r="P93" s="1">
        <f t="shared" si="29"/>
        <v>2.3898000000000001</v>
      </c>
      <c r="Q93" s="5"/>
      <c r="R93" s="5">
        <f t="shared" si="30"/>
        <v>0</v>
      </c>
      <c r="S93" s="5">
        <f t="shared" si="23"/>
        <v>0</v>
      </c>
      <c r="T93" s="5"/>
      <c r="U93" s="5">
        <v>8</v>
      </c>
      <c r="V93" s="1"/>
      <c r="W93" s="1">
        <f t="shared" si="28"/>
        <v>21.257427399782408</v>
      </c>
      <c r="X93" s="1">
        <f t="shared" si="24"/>
        <v>21.257427399782408</v>
      </c>
      <c r="Y93" s="1">
        <v>4.5064000000000002</v>
      </c>
      <c r="Z93" s="1">
        <v>2.0266000000000002</v>
      </c>
      <c r="AA93" s="1">
        <v>4.9169999999999998</v>
      </c>
      <c r="AB93" s="1">
        <v>4.5881999999999996</v>
      </c>
      <c r="AC93" s="1">
        <v>6.7835999999999999</v>
      </c>
      <c r="AD93" s="26" t="s">
        <v>36</v>
      </c>
      <c r="AE93" s="1">
        <f t="shared" si="25"/>
        <v>0</v>
      </c>
      <c r="AF93" s="1">
        <f t="shared" si="2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32</v>
      </c>
      <c r="C94" s="1">
        <v>1</v>
      </c>
      <c r="D94" s="1">
        <v>440</v>
      </c>
      <c r="E94" s="1">
        <v>74</v>
      </c>
      <c r="F94" s="1">
        <v>341</v>
      </c>
      <c r="G94" s="6">
        <v>0.18</v>
      </c>
      <c r="H94" s="1">
        <v>45</v>
      </c>
      <c r="I94" s="1" t="s">
        <v>33</v>
      </c>
      <c r="J94" s="1">
        <v>134</v>
      </c>
      <c r="K94" s="1">
        <f t="shared" si="21"/>
        <v>-60</v>
      </c>
      <c r="L94" s="1"/>
      <c r="M94" s="1"/>
      <c r="N94" s="1">
        <v>0</v>
      </c>
      <c r="O94" s="1"/>
      <c r="P94" s="1">
        <f t="shared" si="29"/>
        <v>14.8</v>
      </c>
      <c r="Q94" s="5"/>
      <c r="R94" s="5">
        <v>30</v>
      </c>
      <c r="S94" s="5">
        <f t="shared" si="23"/>
        <v>30</v>
      </c>
      <c r="T94" s="5"/>
      <c r="U94" s="5">
        <v>50</v>
      </c>
      <c r="V94" s="1"/>
      <c r="W94" s="1">
        <f t="shared" si="28"/>
        <v>25.067567567567565</v>
      </c>
      <c r="X94" s="1">
        <f t="shared" si="24"/>
        <v>23.04054054054054</v>
      </c>
      <c r="Y94" s="1">
        <v>6.8</v>
      </c>
      <c r="Z94" s="1">
        <v>38</v>
      </c>
      <c r="AA94" s="1">
        <v>21.8</v>
      </c>
      <c r="AB94" s="1">
        <v>21.2</v>
      </c>
      <c r="AC94" s="1">
        <v>19.2</v>
      </c>
      <c r="AD94" s="1"/>
      <c r="AE94" s="1">
        <f t="shared" si="25"/>
        <v>5.3999999999999995</v>
      </c>
      <c r="AF94" s="1">
        <f t="shared" si="2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133</v>
      </c>
      <c r="B95" s="1" t="s">
        <v>32</v>
      </c>
      <c r="C95" s="1">
        <v>304</v>
      </c>
      <c r="D95" s="1"/>
      <c r="E95" s="24">
        <v>181</v>
      </c>
      <c r="F95" s="24">
        <v>99</v>
      </c>
      <c r="G95" s="6">
        <v>0</v>
      </c>
      <c r="H95" s="1">
        <v>45</v>
      </c>
      <c r="I95" s="1" t="s">
        <v>134</v>
      </c>
      <c r="J95" s="1">
        <v>183</v>
      </c>
      <c r="K95" s="1">
        <f t="shared" si="21"/>
        <v>-2</v>
      </c>
      <c r="L95" s="1"/>
      <c r="M95" s="1"/>
      <c r="N95" s="1"/>
      <c r="O95" s="1"/>
      <c r="P95" s="1">
        <f t="shared" si="29"/>
        <v>36.200000000000003</v>
      </c>
      <c r="Q95" s="5"/>
      <c r="R95" s="5"/>
      <c r="S95" s="5">
        <f t="shared" si="23"/>
        <v>0</v>
      </c>
      <c r="T95" s="5"/>
      <c r="U95" s="5"/>
      <c r="V95" s="1"/>
      <c r="W95" s="1">
        <f t="shared" si="27"/>
        <v>2.7348066298342539</v>
      </c>
      <c r="X95" s="1">
        <f t="shared" si="24"/>
        <v>2.7348066298342539</v>
      </c>
      <c r="Y95" s="1">
        <v>10.199999999999999</v>
      </c>
      <c r="Z95" s="1">
        <v>0</v>
      </c>
      <c r="AA95" s="1">
        <v>0</v>
      </c>
      <c r="AB95" s="1">
        <v>16.399999999999999</v>
      </c>
      <c r="AC95" s="1">
        <v>14.2102</v>
      </c>
      <c r="AD95" s="1"/>
      <c r="AE95" s="1">
        <f t="shared" si="25"/>
        <v>0</v>
      </c>
      <c r="AF95" s="1">
        <f t="shared" si="2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135</v>
      </c>
      <c r="B96" s="1" t="s">
        <v>35</v>
      </c>
      <c r="C96" s="1">
        <v>213.274</v>
      </c>
      <c r="D96" s="1">
        <v>170.56100000000001</v>
      </c>
      <c r="E96" s="24">
        <v>358.4</v>
      </c>
      <c r="F96" s="24">
        <v>-43.15</v>
      </c>
      <c r="G96" s="6">
        <v>0</v>
      </c>
      <c r="H96" s="1">
        <v>45</v>
      </c>
      <c r="I96" s="1" t="s">
        <v>134</v>
      </c>
      <c r="J96" s="1">
        <v>338</v>
      </c>
      <c r="K96" s="1">
        <f t="shared" si="21"/>
        <v>20.399999999999977</v>
      </c>
      <c r="L96" s="1"/>
      <c r="M96" s="1"/>
      <c r="N96" s="1"/>
      <c r="O96" s="1"/>
      <c r="P96" s="1">
        <f t="shared" si="29"/>
        <v>71.679999999999993</v>
      </c>
      <c r="Q96" s="5"/>
      <c r="R96" s="5"/>
      <c r="S96" s="5">
        <f t="shared" si="23"/>
        <v>0</v>
      </c>
      <c r="T96" s="5"/>
      <c r="U96" s="5"/>
      <c r="V96" s="1"/>
      <c r="W96" s="1">
        <f t="shared" si="27"/>
        <v>-0.6019810267857143</v>
      </c>
      <c r="X96" s="1">
        <f t="shared" si="24"/>
        <v>-0.6019810267857143</v>
      </c>
      <c r="Y96" s="1">
        <v>34.878</v>
      </c>
      <c r="Z96" s="1">
        <v>0</v>
      </c>
      <c r="AA96" s="1">
        <v>0</v>
      </c>
      <c r="AB96" s="1">
        <v>17.2256</v>
      </c>
      <c r="AC96" s="1">
        <v>94.820399999999992</v>
      </c>
      <c r="AD96" s="1"/>
      <c r="AE96" s="1">
        <f t="shared" si="25"/>
        <v>0</v>
      </c>
      <c r="AF96" s="1">
        <f t="shared" si="2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136</v>
      </c>
      <c r="B97" s="1" t="s">
        <v>32</v>
      </c>
      <c r="C97" s="1">
        <v>30</v>
      </c>
      <c r="D97" s="1"/>
      <c r="E97" s="24">
        <v>3</v>
      </c>
      <c r="F97" s="24">
        <v>25</v>
      </c>
      <c r="G97" s="6">
        <v>0</v>
      </c>
      <c r="H97" s="1">
        <v>45</v>
      </c>
      <c r="I97" s="1" t="s">
        <v>134</v>
      </c>
      <c r="J97" s="1">
        <v>3</v>
      </c>
      <c r="K97" s="1">
        <f t="shared" ref="K97:K98" si="31">E97-J97</f>
        <v>0</v>
      </c>
      <c r="L97" s="1"/>
      <c r="M97" s="1"/>
      <c r="N97" s="1"/>
      <c r="O97" s="1"/>
      <c r="P97" s="1">
        <f t="shared" si="29"/>
        <v>0.6</v>
      </c>
      <c r="Q97" s="5"/>
      <c r="R97" s="5"/>
      <c r="S97" s="5">
        <f t="shared" si="23"/>
        <v>0</v>
      </c>
      <c r="T97" s="5"/>
      <c r="U97" s="5"/>
      <c r="V97" s="1"/>
      <c r="W97" s="1">
        <f t="shared" si="27"/>
        <v>41.666666666666671</v>
      </c>
      <c r="X97" s="1">
        <f t="shared" si="24"/>
        <v>41.666666666666671</v>
      </c>
      <c r="Y97" s="1">
        <v>0.4</v>
      </c>
      <c r="Z97" s="1">
        <v>0</v>
      </c>
      <c r="AA97" s="1">
        <v>0</v>
      </c>
      <c r="AB97" s="1">
        <v>0</v>
      </c>
      <c r="AC97" s="1">
        <v>0</v>
      </c>
      <c r="AD97" s="1"/>
      <c r="AE97" s="1">
        <f t="shared" si="25"/>
        <v>0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137</v>
      </c>
      <c r="B98" s="1" t="s">
        <v>35</v>
      </c>
      <c r="C98" s="1">
        <v>56.207999999999998</v>
      </c>
      <c r="D98" s="1"/>
      <c r="E98" s="1"/>
      <c r="F98" s="24">
        <v>54.283000000000001</v>
      </c>
      <c r="G98" s="6">
        <v>0</v>
      </c>
      <c r="H98" s="1">
        <v>45</v>
      </c>
      <c r="I98" s="1" t="s">
        <v>134</v>
      </c>
      <c r="J98" s="1"/>
      <c r="K98" s="1">
        <f t="shared" si="31"/>
        <v>0</v>
      </c>
      <c r="L98" s="1"/>
      <c r="M98" s="1"/>
      <c r="N98" s="1"/>
      <c r="O98" s="1"/>
      <c r="P98" s="1">
        <f t="shared" si="29"/>
        <v>0</v>
      </c>
      <c r="Q98" s="5"/>
      <c r="R98" s="5"/>
      <c r="S98" s="5">
        <f t="shared" si="23"/>
        <v>0</v>
      </c>
      <c r="T98" s="5"/>
      <c r="U98" s="5"/>
      <c r="V98" s="1"/>
      <c r="W98" s="1" t="e">
        <f t="shared" si="27"/>
        <v>#DIV/0!</v>
      </c>
      <c r="X98" s="1" t="e">
        <f t="shared" si="24"/>
        <v>#DIV/0!</v>
      </c>
      <c r="Y98" s="1">
        <v>0.77460000000000007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25"/>
        <v>0</v>
      </c>
      <c r="AF98" s="1">
        <f t="shared" si="2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65</v>
      </c>
      <c r="B99" s="1" t="s">
        <v>35</v>
      </c>
      <c r="C99" s="1"/>
      <c r="D99" s="1"/>
      <c r="E99" s="1"/>
      <c r="F99" s="1"/>
      <c r="G99" s="6">
        <v>1</v>
      </c>
      <c r="H99" s="1" t="e">
        <v>#N/A</v>
      </c>
      <c r="I99" s="1" t="s">
        <v>33</v>
      </c>
      <c r="J99" s="1"/>
      <c r="K99" s="1"/>
      <c r="L99" s="1"/>
      <c r="M99" s="1"/>
      <c r="N99" s="1"/>
      <c r="O99" s="1"/>
      <c r="P99" s="1"/>
      <c r="Q99" s="25">
        <v>200</v>
      </c>
      <c r="R99" s="5">
        <f>ROUND(Q99,0)</f>
        <v>200</v>
      </c>
      <c r="S99" s="5">
        <f t="shared" si="23"/>
        <v>100</v>
      </c>
      <c r="T99" s="5">
        <v>100</v>
      </c>
      <c r="U99" s="5">
        <v>300</v>
      </c>
      <c r="V99" s="1"/>
      <c r="W99" s="1" t="e">
        <f>(F99+N99+O99+R99)/P99</f>
        <v>#DIV/0!</v>
      </c>
      <c r="X99" s="1" t="e">
        <f t="shared" si="24"/>
        <v>#DIV/0!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5" t="s">
        <v>81</v>
      </c>
      <c r="AE99" s="1">
        <f t="shared" si="25"/>
        <v>100</v>
      </c>
      <c r="AF99" s="1">
        <f t="shared" si="26"/>
        <v>100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E99" xr:uid="{6600AE6D-04D2-4CD8-BBCF-B4EFD47397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2024-09-03T08:10:08Z</dcterms:created>
  <dcterms:modified xsi:type="dcterms:W3CDTF">2024-09-05T08:59:25Z</dcterms:modified>
</cp:coreProperties>
</file>