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C25CF21-0C2E-4DB6-912E-200BCB5643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TDSheet!$A$9:$X$33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1" i="1" l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10" i="1"/>
  <c r="P17" i="1" l="1"/>
  <c r="P19" i="1"/>
  <c r="P12" i="1"/>
  <c r="P15" i="1"/>
  <c r="P16" i="1"/>
  <c r="P14" i="1"/>
  <c r="P13" i="1"/>
  <c r="U29" i="1" l="1"/>
  <c r="P29" i="1"/>
  <c r="O27" i="1"/>
  <c r="Q27" i="1" s="1"/>
  <c r="O28" i="1"/>
  <c r="Q28" i="1" s="1"/>
  <c r="O19" i="1"/>
  <c r="Q19" i="1" s="1"/>
  <c r="O17" i="1"/>
  <c r="Q17" i="1" l="1"/>
  <c r="S29" i="1" l="1"/>
  <c r="O10" i="1" l="1"/>
  <c r="Q10" i="1" s="1"/>
  <c r="P4" i="1" l="1"/>
  <c r="O14" i="1"/>
  <c r="Q14" i="1" s="1"/>
  <c r="O11" i="1"/>
  <c r="Q11" i="1" s="1"/>
  <c r="O12" i="1"/>
  <c r="Q12" i="1" s="1"/>
  <c r="O13" i="1"/>
  <c r="Q13" i="1" s="1"/>
  <c r="O15" i="1"/>
  <c r="Q15" i="1" s="1"/>
  <c r="O16" i="1"/>
  <c r="Q16" i="1" s="1"/>
  <c r="O18" i="1"/>
  <c r="Q18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N6" i="1" l="1"/>
  <c r="R27" i="1" l="1"/>
  <c r="T27" i="1" s="1"/>
  <c r="R28" i="1"/>
  <c r="T28" i="1" s="1"/>
  <c r="R19" i="1"/>
  <c r="T19" i="1" s="1"/>
  <c r="R17" i="1"/>
  <c r="T17" i="1" s="1"/>
  <c r="R14" i="1"/>
  <c r="T14" i="1" s="1"/>
  <c r="R13" i="1"/>
  <c r="T13" i="1" s="1"/>
  <c r="R23" i="1"/>
  <c r="T23" i="1" s="1"/>
  <c r="R22" i="1"/>
  <c r="T22" i="1" s="1"/>
  <c r="R21" i="1"/>
  <c r="T21" i="1" s="1"/>
  <c r="R24" i="1"/>
  <c r="T24" i="1" s="1"/>
  <c r="R11" i="1"/>
  <c r="T11" i="1" s="1"/>
  <c r="R12" i="1"/>
  <c r="T12" i="1" s="1"/>
  <c r="R20" i="1"/>
  <c r="T20" i="1" s="1"/>
  <c r="R18" i="1"/>
  <c r="T18" i="1" s="1"/>
  <c r="R15" i="1"/>
  <c r="T15" i="1" s="1"/>
  <c r="R16" i="1"/>
  <c r="T16" i="1" s="1"/>
  <c r="R26" i="1"/>
  <c r="T26" i="1" s="1"/>
  <c r="R25" i="1"/>
  <c r="T25" i="1" s="1"/>
  <c r="R10" i="1"/>
  <c r="T10" i="1" s="1"/>
  <c r="T29" i="1" l="1"/>
</calcChain>
</file>

<file path=xl/sharedStrings.xml><?xml version="1.0" encoding="utf-8"?>
<sst xmlns="http://schemas.openxmlformats.org/spreadsheetml/2006/main" count="47" uniqueCount="44">
  <si>
    <t>Общество с ограниченной ответственностью "MOS PROD TORG"</t>
  </si>
  <si>
    <t>Продажи за Июнь 2024 г. - Июль 2024 г.</t>
  </si>
  <si>
    <t>Выводимые данные:</t>
  </si>
  <si>
    <t>Cумма, Количество</t>
  </si>
  <si>
    <t>Отбор:</t>
  </si>
  <si>
    <t>Номенклатура В группе "ОСТАНКИНО"</t>
  </si>
  <si>
    <t>Номенклатура</t>
  </si>
  <si>
    <t>Итого</t>
  </si>
  <si>
    <t>июнь 24</t>
  </si>
  <si>
    <t>июль 24</t>
  </si>
  <si>
    <t>Сумма</t>
  </si>
  <si>
    <t>Количество</t>
  </si>
  <si>
    <t>6088 СОЧНЫЕ сос п/о мгс 1*6_UZ</t>
  </si>
  <si>
    <t>6277 ГРУДИНКА ОСОБAЯ к/в мл/к в/у 0.3кг_45с</t>
  </si>
  <si>
    <t>6093 САЛЯМИ ИТАЛЬЯНСКАЯ с/к в/у 1/250 8шт_UZ</t>
  </si>
  <si>
    <t>4087   СЕРВЕЛАТ КОПЧЕНЫЙ НА БУКЕ в/к в/К 0,35</t>
  </si>
  <si>
    <t>6072 ЭКСТРА Папа может вар п/о 0.4кг_UZ</t>
  </si>
  <si>
    <t>6092 АРОМАТНАЯ с/к в/у 1/250 8шт_UZ</t>
  </si>
  <si>
    <t>6076 МЯСНАЯ Папа может вар п/о 0.4кг_UZ</t>
  </si>
  <si>
    <t>4079 СЕРВЕЛАТ КОПЧЕНЫЙ НА БУКЕ в/к в/у_СНГ</t>
  </si>
  <si>
    <t>6094 ЮБИЛЕЙНАЯ с/к в/у_UZ</t>
  </si>
  <si>
    <t>5096   СЕРВЕЛАТ КРЕМЛЕВСКИЙ в/к в/у_СНГ</t>
  </si>
  <si>
    <t>6091 АРОМАТНАЯ с/к в/у_UZ</t>
  </si>
  <si>
    <t>6080 ЭКСТРА ФИЛЕЙНЫЕ сос п/о мгс 1.5*2_UZ</t>
  </si>
  <si>
    <t>6075 МЯСНАЯ Папа может вар п/о_UZ</t>
  </si>
  <si>
    <t>6078 ФИЛЕЙНАЯ Папа может вар п/о_UZ</t>
  </si>
  <si>
    <t>6652 ШПИКАЧКИ СОЧНЫЕ С БЕКОНОМ п/о мгс 1*3  ОСТАНКИНО</t>
  </si>
  <si>
    <t>Ответственный:</t>
  </si>
  <si>
    <t>(должность)</t>
  </si>
  <si>
    <t>(подпись)</t>
  </si>
  <si>
    <t>Средние продажи в день</t>
  </si>
  <si>
    <t>Измерение</t>
  </si>
  <si>
    <t>Остаток на дату (факт)</t>
  </si>
  <si>
    <t>Остаток на дату (прогноз)</t>
  </si>
  <si>
    <t>Транзит</t>
  </si>
  <si>
    <t>Товарный запас в днях</t>
  </si>
  <si>
    <t>Премиум вес</t>
  </si>
  <si>
    <t>премиум шт</t>
  </si>
  <si>
    <t>5608 СЕРВЕЛАТ ФИНСКИЙ в/к в/у срез 0.35кг_СНГ</t>
  </si>
  <si>
    <t>6095 ЮБИЛЕЙНАЯ с/к в/у 1/250 8шт_UZ</t>
  </si>
  <si>
    <t>6853 МОЛОЧНЫЕ ПРЕМИУМ ПМ сос п/о мгс 1*6  ОСТАНКИНО</t>
  </si>
  <si>
    <t>6346 ФИЛЕЙНАЯ Папа может вар п/о 0.5кг_СНГ  ОСТАНКИНО</t>
  </si>
  <si>
    <t>Заказ на 18.02.2025</t>
  </si>
  <si>
    <t>Заказ на 18.02.2025,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</si>
</sst>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6" x14ac:knownFonts="1">
    <font>
      <sz val="8"/>
      <name val="Arial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8"/>
      <name val="Arial"/>
      <family val="2"/>
      <charset val="204"/>
    </font>
    <font>
      <b/>
      <sz val="10"/>
      <color rgb="FF003F2F"/>
      <name val="Arial"/>
      <family val="2"/>
      <charset val="204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6E5CB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A0A0A0"/>
      </left>
      <right/>
      <top/>
      <bottom style="thin">
        <color rgb="FFA0A0A0"/>
      </bottom>
      <diagonal/>
    </border>
    <border>
      <left/>
      <right/>
      <top/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  <border>
      <left style="thin">
        <color rgb="FFACC8BD"/>
      </left>
      <right/>
      <top style="thin">
        <color rgb="FFACC8BD"/>
      </top>
      <bottom style="thin">
        <color rgb="FFACC8BD"/>
      </bottom>
      <diagonal/>
    </border>
    <border>
      <left/>
      <right style="thin">
        <color rgb="FFACC8BD"/>
      </right>
      <top style="thin">
        <color rgb="FFACC8BD"/>
      </top>
      <bottom style="thin">
        <color rgb="FFACC8BD"/>
      </bottom>
      <diagonal/>
    </border>
    <border>
      <left/>
      <right/>
      <top style="thin">
        <color rgb="FFACC8BD"/>
      </top>
      <bottom style="thin">
        <color rgb="FFACC8BD"/>
      </bottom>
      <diagonal/>
    </border>
    <border>
      <left/>
      <right/>
      <top style="thin">
        <color rgb="FF000000"/>
      </top>
      <bottom/>
      <diagonal/>
    </border>
    <border>
      <left style="thin">
        <color rgb="FFA0A0A0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 wrapText="1"/>
    </xf>
    <xf numFmtId="0" fontId="4" fillId="2" borderId="5" xfId="0" applyFont="1" applyFill="1" applyBorder="1" applyAlignment="1">
      <alignment horizontal="center" vertical="top"/>
    </xf>
    <xf numFmtId="4" fontId="0" fillId="0" borderId="6" xfId="0" applyNumberFormat="1" applyBorder="1" applyAlignment="1">
      <alignment horizontal="right" vertical="top"/>
    </xf>
    <xf numFmtId="164" fontId="0" fillId="0" borderId="6" xfId="0" applyNumberFormat="1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4" fontId="4" fillId="2" borderId="5" xfId="0" applyNumberFormat="1" applyFont="1" applyFill="1" applyBorder="1" applyAlignment="1">
      <alignment horizontal="right" vertical="top"/>
    </xf>
    <xf numFmtId="164" fontId="4" fillId="2" borderId="5" xfId="0" applyNumberFormat="1" applyFont="1" applyFill="1" applyBorder="1" applyAlignment="1">
      <alignment horizontal="right" vertical="top"/>
    </xf>
    <xf numFmtId="0" fontId="0" fillId="0" borderId="10" xfId="0" applyBorder="1" applyAlignment="1">
      <alignment horizontal="center" vertical="top"/>
    </xf>
    <xf numFmtId="1" fontId="0" fillId="0" borderId="0" xfId="0" applyNumberForma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0" fontId="4" fillId="2" borderId="11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16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65" fontId="0" fillId="0" borderId="7" xfId="0" applyNumberFormat="1" applyBorder="1" applyAlignment="1">
      <alignment horizontal="right" vertical="top"/>
    </xf>
    <xf numFmtId="165" fontId="0" fillId="0" borderId="9" xfId="0" applyNumberFormat="1" applyBorder="1" applyAlignment="1">
      <alignment horizontal="right" vertical="top"/>
    </xf>
    <xf numFmtId="165" fontId="0" fillId="0" borderId="8" xfId="0" applyNumberFormat="1" applyBorder="1" applyAlignment="1">
      <alignment horizontal="right" vertical="top"/>
    </xf>
    <xf numFmtId="4" fontId="0" fillId="0" borderId="7" xfId="0" applyNumberFormat="1" applyBorder="1" applyAlignment="1">
      <alignment horizontal="right" vertical="top"/>
    </xf>
    <xf numFmtId="4" fontId="0" fillId="0" borderId="8" xfId="0" applyNumberFormat="1" applyBorder="1" applyAlignment="1">
      <alignment horizontal="right" vertical="top"/>
    </xf>
    <xf numFmtId="0" fontId="0" fillId="4" borderId="7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top" wrapText="1"/>
    </xf>
    <xf numFmtId="4" fontId="0" fillId="0" borderId="6" xfId="0" applyNumberFormat="1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164" fontId="0" fillId="0" borderId="7" xfId="0" applyNumberFormat="1" applyBorder="1" applyAlignment="1">
      <alignment horizontal="right" vertical="top"/>
    </xf>
    <xf numFmtId="164" fontId="0" fillId="0" borderId="9" xfId="0" applyNumberFormat="1" applyBorder="1" applyAlignment="1">
      <alignment horizontal="right" vertical="top"/>
    </xf>
    <xf numFmtId="164" fontId="0" fillId="0" borderId="8" xfId="0" applyNumberFormat="1" applyBorder="1" applyAlignment="1">
      <alignment horizontal="right" vertical="top"/>
    </xf>
    <xf numFmtId="0" fontId="3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top"/>
    </xf>
    <xf numFmtId="4" fontId="4" fillId="2" borderId="5" xfId="0" applyNumberFormat="1" applyFont="1" applyFill="1" applyBorder="1" applyAlignment="1">
      <alignment horizontal="right" vertical="top"/>
    </xf>
    <xf numFmtId="164" fontId="4" fillId="2" borderId="5" xfId="0" applyNumberFormat="1" applyFont="1" applyFill="1" applyBorder="1" applyAlignment="1">
      <alignment horizontal="right" vertical="top"/>
    </xf>
    <xf numFmtId="0" fontId="3" fillId="0" borderId="0" xfId="0" applyFont="1" applyAlignment="1">
      <alignment horizontal="left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wrapText="1"/>
    </xf>
    <xf numFmtId="164" fontId="0" fillId="0" borderId="6" xfId="0" applyNumberFormat="1" applyBorder="1" applyAlignment="1">
      <alignment horizontal="right" vertical="top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4;&#1089;&#1090;&#1072;&#1085;&#1082;&#1080;&#1085;&#1086;/ostankino_data/&#1079;&#1072;&#1082;&#1072;&#1079;&#1099;/&#1058;&#1072;&#1096;&#1082;&#1077;&#1085;&#1090;/2025/02,25/17,02,25%20&#1054;&#1089;&#1090;%20&#1050;&#1048;%20&#1058;&#1072;&#1096;&#1082;&#1077;&#1085;&#1090;/new_&#1076;&#1074;%2017,02,25%20&#1090;&#1096;&#1088;&#1089;&#1095;%20&#1086;&#1089;&#1090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4079 СЕРВЕЛАТ КОПЧЕНЫЙ НА БУКЕ в/к в/у_СНГ</v>
          </cell>
        </row>
        <row r="7">
          <cell r="A7" t="str">
            <v>4087   СЕРВЕЛАТ КОПЧЕНЫЙ НА БУКЕ в/к в/К 0,35</v>
          </cell>
        </row>
        <row r="8">
          <cell r="A8" t="str">
            <v>5096   СЕРВЕЛАТ КРЕМЛЕВСКИЙ в/к в/у_СНГ</v>
          </cell>
        </row>
        <row r="9">
          <cell r="A9" t="str">
            <v>5608 СЕРВЕЛАТ ФИНСКИЙ в/к в/у срез 0.35кг_СНГ</v>
          </cell>
        </row>
        <row r="10">
          <cell r="A10" t="str">
            <v>6072 ЭКСТРА Папа может вар п/о 0.4кг_UZ</v>
          </cell>
        </row>
        <row r="11">
          <cell r="A11" t="str">
            <v>6075 МЯСНАЯ Папа может вар п/о_UZ</v>
          </cell>
        </row>
        <row r="12">
          <cell r="A12" t="str">
            <v>6076 МЯСНАЯ Папа может вар п/о 0.4кг_UZ</v>
          </cell>
        </row>
        <row r="13">
          <cell r="A13" t="str">
            <v>6078 ФИЛЕЙНАЯ Папа может вар п/о_UZ</v>
          </cell>
        </row>
        <row r="14">
          <cell r="A14" t="str">
            <v>6080 ЭКСТРА ФИЛЕЙНЫЕ сос п/о мгс 1.5*2_UZ</v>
          </cell>
        </row>
        <row r="15">
          <cell r="A15" t="str">
            <v>6088 СОЧНЫЕ сос п/о мгс 1*6_UZ</v>
          </cell>
        </row>
        <row r="16">
          <cell r="A16" t="str">
            <v>6091 АРОМАТНАЯ с/к в/у_UZ</v>
          </cell>
        </row>
        <row r="17">
          <cell r="A17" t="str">
            <v>6092 АРОМАТНАЯ с/к в/у 1/250 8шт_UZ</v>
          </cell>
        </row>
        <row r="18">
          <cell r="A18" t="str">
            <v>6093 САЛЯМИ ИТАЛЬЯНСКАЯ с/к в/у 1/250 8шт_UZ</v>
          </cell>
        </row>
        <row r="19">
          <cell r="A19" t="str">
            <v>6094 ЮБИЛЕЙНАЯ с/к в/у_UZ</v>
          </cell>
        </row>
        <row r="20">
          <cell r="A20" t="str">
            <v>6095 ЮБИЛЕЙНАЯ с/к в/у 1/250 8шт_UZ</v>
          </cell>
        </row>
        <row r="21">
          <cell r="A21" t="str">
            <v>6277 ГРУДИНКА ОСОБAЯ к/в мл/к в/у 0.3кг_45с</v>
          </cell>
        </row>
        <row r="22">
          <cell r="A22" t="str">
            <v>6346 ФИЛЕЙНАЯ Папа может вар п/о 0.5кг_СНГ  ОСТАНКИНО</v>
          </cell>
        </row>
        <row r="23">
          <cell r="A23" t="str">
            <v>6652 ШПИКАЧКИ СОЧНЫЕ С БЕКОНОМ п/о мгс 1*3  ОСТАНКИНО</v>
          </cell>
        </row>
        <row r="24">
          <cell r="A24" t="str">
            <v>6853 МОЛОЧНЫЕ ПРЕМИУМ ПМ сос п/о мгс 1*6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Y34"/>
  <sheetViews>
    <sheetView tabSelected="1" zoomScale="90" zoomScaleNormal="90" workbookViewId="0">
      <selection activeCell="X19" sqref="X19"/>
    </sheetView>
  </sheetViews>
  <sheetFormatPr defaultColWidth="10.5" defaultRowHeight="11.45" customHeight="1" x14ac:dyDescent="0.2"/>
  <cols>
    <col min="1" max="1" width="18.6640625" style="1" customWidth="1"/>
    <col min="2" max="2" width="0.33203125" style="1" customWidth="1"/>
    <col min="3" max="3" width="39" style="1" customWidth="1"/>
    <col min="4" max="4" width="3" style="1" customWidth="1"/>
    <col min="5" max="5" width="6.83203125" style="1" customWidth="1"/>
    <col min="6" max="6" width="15.6640625" style="15" hidden="1" customWidth="1"/>
    <col min="7" max="7" width="11.83203125" style="1" hidden="1" customWidth="1"/>
    <col min="8" max="8" width="5.83203125" style="1" hidden="1" customWidth="1"/>
    <col min="9" max="9" width="9.33203125" style="1" hidden="1" customWidth="1"/>
    <col min="10" max="10" width="0.33203125" style="1" hidden="1" customWidth="1"/>
    <col min="11" max="11" width="6" style="1" hidden="1" customWidth="1"/>
    <col min="12" max="12" width="17.6640625" style="1" hidden="1" customWidth="1"/>
    <col min="13" max="13" width="15.6640625" style="1" hidden="1" customWidth="1"/>
    <col min="14" max="14" width="15.6640625" style="15" hidden="1" customWidth="1"/>
    <col min="15" max="15" width="10.5" hidden="1" customWidth="1"/>
    <col min="16" max="17" width="10.5" style="15" customWidth="1"/>
    <col min="18" max="18" width="10.5" customWidth="1"/>
    <col min="19" max="19" width="10.5" style="15" customWidth="1"/>
    <col min="20" max="20" width="10.5" hidden="1" customWidth="1"/>
    <col min="21" max="21" width="10.5" style="15" customWidth="1"/>
    <col min="22" max="22" width="13.83203125" customWidth="1"/>
    <col min="23" max="24" width="10.5" customWidth="1"/>
  </cols>
  <sheetData>
    <row r="1" spans="1:25" ht="12.95" customHeight="1" x14ac:dyDescent="0.2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</row>
    <row r="2" spans="1:25" ht="15.95" customHeight="1" x14ac:dyDescent="0.2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P2" s="15">
        <v>43</v>
      </c>
    </row>
    <row r="3" spans="1:25" s="1" customFormat="1" ht="2.1" customHeight="1" x14ac:dyDescent="0.2">
      <c r="F3" s="15"/>
      <c r="N3" s="15"/>
      <c r="P3" s="15"/>
      <c r="Q3" s="15"/>
      <c r="S3" s="15"/>
      <c r="U3" s="15"/>
    </row>
    <row r="4" spans="1:25" ht="11.1" customHeight="1" x14ac:dyDescent="0.2">
      <c r="A4" s="2" t="s">
        <v>2</v>
      </c>
      <c r="B4" s="59" t="s">
        <v>3</v>
      </c>
      <c r="C4" s="59"/>
      <c r="D4" s="59"/>
      <c r="E4" s="59"/>
      <c r="F4" s="59"/>
      <c r="G4" s="59"/>
      <c r="H4" s="59"/>
      <c r="I4" s="59"/>
      <c r="J4" s="59"/>
      <c r="N4" s="15">
        <v>7</v>
      </c>
      <c r="P4" s="19">
        <f ca="1">TODAY()</f>
        <v>45706</v>
      </c>
      <c r="Q4" s="19"/>
      <c r="R4" s="20">
        <v>45714</v>
      </c>
    </row>
    <row r="5" spans="1:25" s="1" customFormat="1" ht="2.1" customHeight="1" x14ac:dyDescent="0.2">
      <c r="F5" s="15"/>
      <c r="N5" s="15"/>
      <c r="P5" s="15"/>
      <c r="Q5" s="15"/>
      <c r="S5" s="15"/>
      <c r="U5" s="15"/>
    </row>
    <row r="6" spans="1:25" ht="11.1" customHeight="1" x14ac:dyDescent="0.2">
      <c r="A6" s="2" t="s">
        <v>4</v>
      </c>
      <c r="B6" s="59" t="s">
        <v>5</v>
      </c>
      <c r="C6" s="59"/>
      <c r="D6" s="59"/>
      <c r="E6" s="59"/>
      <c r="F6" s="59"/>
      <c r="G6" s="59"/>
      <c r="H6" s="59"/>
      <c r="I6" s="59"/>
      <c r="J6" s="59"/>
      <c r="N6" s="15">
        <f ca="1">R4-P4</f>
        <v>8</v>
      </c>
    </row>
    <row r="7" spans="1:25" s="1" customFormat="1" ht="2.1" customHeight="1" x14ac:dyDescent="0.2">
      <c r="F7" s="15"/>
      <c r="N7" s="15"/>
      <c r="P7" s="15"/>
      <c r="Q7" s="15"/>
      <c r="S7" s="15"/>
      <c r="U7" s="15"/>
    </row>
    <row r="8" spans="1:25" ht="12.95" customHeight="1" x14ac:dyDescent="0.2">
      <c r="A8" s="60" t="s">
        <v>6</v>
      </c>
      <c r="B8" s="60"/>
      <c r="C8" s="60"/>
      <c r="D8" s="60"/>
      <c r="E8" s="60"/>
      <c r="F8" s="14"/>
      <c r="G8" s="64" t="s">
        <v>8</v>
      </c>
      <c r="H8" s="64"/>
      <c r="I8" s="64"/>
      <c r="J8" s="64"/>
      <c r="K8" s="64"/>
      <c r="L8" s="64" t="s">
        <v>9</v>
      </c>
      <c r="M8" s="64"/>
      <c r="N8" s="23"/>
      <c r="O8" s="55" t="s">
        <v>30</v>
      </c>
      <c r="P8" s="41" t="s">
        <v>32</v>
      </c>
      <c r="Q8" s="39" t="s">
        <v>35</v>
      </c>
      <c r="R8" s="41" t="s">
        <v>33</v>
      </c>
      <c r="S8" s="40" t="s">
        <v>34</v>
      </c>
      <c r="T8" s="39" t="s">
        <v>42</v>
      </c>
      <c r="U8" s="48" t="s">
        <v>43</v>
      </c>
    </row>
    <row r="9" spans="1:25" ht="33.6" customHeight="1" x14ac:dyDescent="0.2">
      <c r="A9" s="61"/>
      <c r="B9" s="62"/>
      <c r="C9" s="62"/>
      <c r="D9" s="62"/>
      <c r="E9" s="63"/>
      <c r="F9" s="14" t="s">
        <v>11</v>
      </c>
      <c r="G9" s="64" t="s">
        <v>10</v>
      </c>
      <c r="H9" s="64"/>
      <c r="I9" s="64" t="s">
        <v>11</v>
      </c>
      <c r="J9" s="64"/>
      <c r="K9" s="64"/>
      <c r="L9" s="3" t="s">
        <v>10</v>
      </c>
      <c r="M9" s="3" t="s">
        <v>11</v>
      </c>
      <c r="N9" s="23" t="s">
        <v>31</v>
      </c>
      <c r="O9" s="55"/>
      <c r="P9" s="40"/>
      <c r="Q9" s="40"/>
      <c r="R9" s="40"/>
      <c r="S9" s="40"/>
      <c r="T9" s="40"/>
      <c r="U9" s="49"/>
    </row>
    <row r="10" spans="1:25" ht="11.1" customHeight="1" x14ac:dyDescent="0.2">
      <c r="A10" s="42" t="s">
        <v>12</v>
      </c>
      <c r="B10" s="42"/>
      <c r="C10" s="42"/>
      <c r="D10" s="42"/>
      <c r="E10" s="42"/>
      <c r="F10" s="16">
        <v>2487.9430000000002</v>
      </c>
      <c r="G10" s="43">
        <v>61592697.829999998</v>
      </c>
      <c r="H10" s="43"/>
      <c r="I10" s="56">
        <v>1189.903</v>
      </c>
      <c r="J10" s="56"/>
      <c r="K10" s="56"/>
      <c r="L10" s="4">
        <v>64845457.43</v>
      </c>
      <c r="M10" s="5">
        <v>1298.04</v>
      </c>
      <c r="N10" s="24">
        <v>1</v>
      </c>
      <c r="O10" s="13">
        <f>(F10*N10)/$P$2</f>
        <v>57.859139534883724</v>
      </c>
      <c r="P10" s="30"/>
      <c r="Q10" s="13">
        <f>P10/O10</f>
        <v>0</v>
      </c>
      <c r="R10" s="21">
        <f ca="1">(S10+P10)-(O10*$N$6)</f>
        <v>137.12688372093021</v>
      </c>
      <c r="S10" s="15">
        <v>600</v>
      </c>
      <c r="T10" s="21">
        <f ca="1">(O10*$N$4)-R10</f>
        <v>267.88709302325583</v>
      </c>
      <c r="U10" s="29">
        <v>600</v>
      </c>
      <c r="V10" s="27"/>
      <c r="Y10" t="str">
        <f>VLOOKUP(A10,[1]Sheet!$A:$A,1,0)</f>
        <v>6088 СОЧНЫЕ сос п/о мгс 1*6_UZ</v>
      </c>
    </row>
    <row r="11" spans="1:25" ht="11.1" customHeight="1" x14ac:dyDescent="0.2">
      <c r="A11" s="42" t="s">
        <v>13</v>
      </c>
      <c r="B11" s="42"/>
      <c r="C11" s="42"/>
      <c r="D11" s="42"/>
      <c r="E11" s="42"/>
      <c r="F11" s="16">
        <v>4146</v>
      </c>
      <c r="G11" s="43">
        <v>60955803.520000003</v>
      </c>
      <c r="H11" s="43"/>
      <c r="I11" s="56">
        <v>2122</v>
      </c>
      <c r="J11" s="56"/>
      <c r="K11" s="56"/>
      <c r="L11" s="4">
        <v>59448303.640000001</v>
      </c>
      <c r="M11" s="5">
        <v>2024</v>
      </c>
      <c r="N11" s="24">
        <v>0.3</v>
      </c>
      <c r="O11" s="13">
        <f t="shared" ref="O11:O28" si="0">(F11*N11)/$P$2</f>
        <v>28.925581395348836</v>
      </c>
      <c r="P11" s="30"/>
      <c r="Q11" s="13">
        <f t="shared" ref="Q11:Q28" si="1">P11/O11</f>
        <v>0</v>
      </c>
      <c r="R11" s="21">
        <f t="shared" ref="R11:R28" ca="1" si="2">(S11+P11)-(O11*$N$6)</f>
        <v>68.595348837209315</v>
      </c>
      <c r="S11" s="15">
        <v>300</v>
      </c>
      <c r="T11" s="21">
        <f t="shared" ref="T11:T28" ca="1" si="3">(O11*$N$4)-R11</f>
        <v>133.88372093023253</v>
      </c>
      <c r="U11" s="29">
        <v>300</v>
      </c>
      <c r="V11" s="27"/>
      <c r="Y11" t="str">
        <f>VLOOKUP(A11,[1]Sheet!$A:$A,1,0)</f>
        <v>6277 ГРУДИНКА ОСОБAЯ к/в мл/к в/у 0.3кг_45с</v>
      </c>
    </row>
    <row r="12" spans="1:25" ht="11.1" customHeight="1" x14ac:dyDescent="0.2">
      <c r="A12" s="42" t="s">
        <v>14</v>
      </c>
      <c r="B12" s="42"/>
      <c r="C12" s="42"/>
      <c r="D12" s="42"/>
      <c r="E12" s="42"/>
      <c r="F12" s="16">
        <v>2111</v>
      </c>
      <c r="G12" s="43">
        <v>40702678.57</v>
      </c>
      <c r="H12" s="43"/>
      <c r="I12" s="56">
        <v>1106</v>
      </c>
      <c r="J12" s="56"/>
      <c r="K12" s="56"/>
      <c r="L12" s="4">
        <v>33714910.619999997</v>
      </c>
      <c r="M12" s="5">
        <v>1005</v>
      </c>
      <c r="N12" s="24">
        <v>0.25</v>
      </c>
      <c r="O12" s="13">
        <f t="shared" si="0"/>
        <v>12.273255813953488</v>
      </c>
      <c r="P12" s="30">
        <f>3221*0.25</f>
        <v>805.25</v>
      </c>
      <c r="Q12" s="13">
        <f t="shared" si="1"/>
        <v>65.610137375651348</v>
      </c>
      <c r="R12" s="21">
        <f t="shared" ca="1" si="2"/>
        <v>707.06395348837214</v>
      </c>
      <c r="T12" s="21">
        <f t="shared" ca="1" si="3"/>
        <v>-621.15116279069775</v>
      </c>
      <c r="U12" s="29"/>
      <c r="V12" s="27"/>
      <c r="Y12" t="str">
        <f>VLOOKUP(A12,[1]Sheet!$A:$A,1,0)</f>
        <v>6093 САЛЯМИ ИТАЛЬЯНСКАЯ с/к в/у 1/250 8шт_UZ</v>
      </c>
    </row>
    <row r="13" spans="1:25" ht="11.1" customHeight="1" x14ac:dyDescent="0.2">
      <c r="A13" s="42" t="s">
        <v>15</v>
      </c>
      <c r="B13" s="42"/>
      <c r="C13" s="42"/>
      <c r="D13" s="42"/>
      <c r="E13" s="42"/>
      <c r="F13" s="16">
        <v>2141</v>
      </c>
      <c r="G13" s="43">
        <v>26595446.52</v>
      </c>
      <c r="H13" s="43"/>
      <c r="I13" s="56">
        <v>1015</v>
      </c>
      <c r="J13" s="56"/>
      <c r="K13" s="56"/>
      <c r="L13" s="4">
        <v>27071339.390000001</v>
      </c>
      <c r="M13" s="5">
        <v>1126</v>
      </c>
      <c r="N13" s="24">
        <v>0.35</v>
      </c>
      <c r="O13" s="13">
        <f t="shared" si="0"/>
        <v>17.426744186046509</v>
      </c>
      <c r="P13" s="30">
        <f>147*0.35</f>
        <v>51.449999999999996</v>
      </c>
      <c r="Q13" s="13">
        <f t="shared" si="1"/>
        <v>2.9523587108827654</v>
      </c>
      <c r="R13" s="21">
        <f t="shared" ca="1" si="2"/>
        <v>212.03604651162792</v>
      </c>
      <c r="S13" s="15">
        <v>300</v>
      </c>
      <c r="T13" s="21">
        <f t="shared" ca="1" si="3"/>
        <v>-90.048837209302349</v>
      </c>
      <c r="U13" s="29">
        <v>300</v>
      </c>
      <c r="V13" s="27"/>
      <c r="Y13" t="str">
        <f>VLOOKUP(A13,[1]Sheet!$A:$A,1,0)</f>
        <v>4087   СЕРВЕЛАТ КОПЧЕНЫЙ НА БУКЕ в/к в/К 0,35</v>
      </c>
    </row>
    <row r="14" spans="1:25" ht="11.1" customHeight="1" x14ac:dyDescent="0.2">
      <c r="A14" s="42" t="s">
        <v>16</v>
      </c>
      <c r="B14" s="42"/>
      <c r="C14" s="42"/>
      <c r="D14" s="42"/>
      <c r="E14" s="42"/>
      <c r="F14" s="16">
        <v>2450</v>
      </c>
      <c r="G14" s="43">
        <v>30122767.93</v>
      </c>
      <c r="H14" s="43"/>
      <c r="I14" s="56">
        <v>1441</v>
      </c>
      <c r="J14" s="56"/>
      <c r="K14" s="56"/>
      <c r="L14" s="4">
        <v>20300000.050000001</v>
      </c>
      <c r="M14" s="5">
        <v>1009</v>
      </c>
      <c r="N14" s="24">
        <v>0.4</v>
      </c>
      <c r="O14" s="13">
        <f>(F14*N14)/$P$2</f>
        <v>22.790697674418606</v>
      </c>
      <c r="P14" s="30">
        <f>426*0.4</f>
        <v>170.4</v>
      </c>
      <c r="Q14" s="13">
        <f t="shared" si="1"/>
        <v>7.4767346938775505</v>
      </c>
      <c r="R14" s="21">
        <f ca="1">(S14+P14)-(O14*$N$6)</f>
        <v>288.0744186046511</v>
      </c>
      <c r="S14" s="15">
        <v>300</v>
      </c>
      <c r="T14" s="21">
        <f ca="1">(O14*$N$4)-R14</f>
        <v>-128.53953488372085</v>
      </c>
      <c r="U14" s="29">
        <v>200</v>
      </c>
      <c r="V14" s="27"/>
      <c r="Y14" t="str">
        <f>VLOOKUP(A14,[1]Sheet!$A:$A,1,0)</f>
        <v>6072 ЭКСТРА Папа может вар п/о 0.4кг_UZ</v>
      </c>
    </row>
    <row r="15" spans="1:25" ht="11.1" customHeight="1" x14ac:dyDescent="0.2">
      <c r="A15" s="42" t="s">
        <v>17</v>
      </c>
      <c r="B15" s="42"/>
      <c r="C15" s="42"/>
      <c r="D15" s="42"/>
      <c r="E15" s="42"/>
      <c r="F15" s="16">
        <v>1300.0319999999999</v>
      </c>
      <c r="G15" s="43">
        <v>23372491.960000001</v>
      </c>
      <c r="H15" s="43"/>
      <c r="I15" s="44">
        <v>688.03200000000004</v>
      </c>
      <c r="J15" s="44"/>
      <c r="K15" s="44"/>
      <c r="L15" s="4">
        <v>19870714.309999999</v>
      </c>
      <c r="M15" s="6">
        <v>612</v>
      </c>
      <c r="N15" s="25">
        <v>0.25</v>
      </c>
      <c r="O15" s="13">
        <f t="shared" si="0"/>
        <v>7.5583255813953487</v>
      </c>
      <c r="P15" s="30">
        <f>1094*0.25</f>
        <v>273.5</v>
      </c>
      <c r="Q15" s="13">
        <f t="shared" si="1"/>
        <v>36.185263131984442</v>
      </c>
      <c r="R15" s="21">
        <f t="shared" ca="1" si="2"/>
        <v>213.03339534883722</v>
      </c>
      <c r="T15" s="21">
        <f t="shared" ca="1" si="3"/>
        <v>-160.12511627906977</v>
      </c>
      <c r="U15" s="29"/>
      <c r="V15" s="27"/>
      <c r="Y15" t="str">
        <f>VLOOKUP(A15,[1]Sheet!$A:$A,1,0)</f>
        <v>6092 АРОМАТНАЯ с/к в/у 1/250 8шт_UZ</v>
      </c>
    </row>
    <row r="16" spans="1:25" ht="11.1" customHeight="1" x14ac:dyDescent="0.2">
      <c r="A16" s="42" t="s">
        <v>18</v>
      </c>
      <c r="B16" s="42"/>
      <c r="C16" s="42"/>
      <c r="D16" s="42"/>
      <c r="E16" s="42"/>
      <c r="F16" s="16">
        <v>1918</v>
      </c>
      <c r="G16" s="43">
        <v>18105267.77</v>
      </c>
      <c r="H16" s="43"/>
      <c r="I16" s="44">
        <v>893</v>
      </c>
      <c r="J16" s="44"/>
      <c r="K16" s="44"/>
      <c r="L16" s="4">
        <v>19652946.32</v>
      </c>
      <c r="M16" s="5">
        <v>1025</v>
      </c>
      <c r="N16" s="24">
        <v>0.4</v>
      </c>
      <c r="O16" s="13">
        <f t="shared" si="0"/>
        <v>17.84186046511628</v>
      </c>
      <c r="P16" s="30">
        <f>164*0.4</f>
        <v>65.600000000000009</v>
      </c>
      <c r="Q16" s="13">
        <f t="shared" si="1"/>
        <v>3.6767466110531806</v>
      </c>
      <c r="R16" s="21">
        <f t="shared" ca="1" si="2"/>
        <v>122.86511627906978</v>
      </c>
      <c r="S16" s="15">
        <v>200</v>
      </c>
      <c r="T16" s="21">
        <f t="shared" ca="1" si="3"/>
        <v>2.0279069767441769</v>
      </c>
      <c r="U16" s="29">
        <v>200</v>
      </c>
      <c r="V16" s="27"/>
      <c r="Y16" t="str">
        <f>VLOOKUP(A16,[1]Sheet!$A:$A,1,0)</f>
        <v>6076 МЯСНАЯ Папа может вар п/о 0.4кг_UZ</v>
      </c>
    </row>
    <row r="17" spans="1:25" ht="11.1" customHeight="1" x14ac:dyDescent="0.2">
      <c r="A17" s="36" t="s">
        <v>41</v>
      </c>
      <c r="B17" s="37"/>
      <c r="C17" s="37"/>
      <c r="D17" s="37"/>
      <c r="E17" s="38"/>
      <c r="F17" s="16">
        <v>1793</v>
      </c>
      <c r="G17" s="34">
        <v>22220089.359999999</v>
      </c>
      <c r="H17" s="35"/>
      <c r="I17" s="45">
        <v>1072</v>
      </c>
      <c r="J17" s="46"/>
      <c r="K17" s="47"/>
      <c r="L17" s="4">
        <v>15003035.82</v>
      </c>
      <c r="M17" s="6">
        <v>721</v>
      </c>
      <c r="N17" s="25">
        <v>0.4</v>
      </c>
      <c r="O17" s="13">
        <f t="shared" si="0"/>
        <v>16.679069767441863</v>
      </c>
      <c r="P17" s="30">
        <f>69*0.5</f>
        <v>34.5</v>
      </c>
      <c r="Q17" s="13">
        <f t="shared" si="1"/>
        <v>2.0684606804238701</v>
      </c>
      <c r="R17" s="21">
        <f t="shared" ca="1" si="2"/>
        <v>151.0674418604651</v>
      </c>
      <c r="S17" s="15">
        <v>250</v>
      </c>
      <c r="T17" s="21">
        <f t="shared" ca="1" si="3"/>
        <v>-34.31395348837205</v>
      </c>
      <c r="U17" s="29">
        <v>250</v>
      </c>
      <c r="V17" s="27"/>
      <c r="Y17" t="str">
        <f>VLOOKUP(A17,[1]Sheet!$A:$A,1,0)</f>
        <v>6346 ФИЛЕЙНАЯ Папа может вар п/о 0.5кг_СНГ  ОСТАНКИНО</v>
      </c>
    </row>
    <row r="18" spans="1:25" ht="11.1" customHeight="1" x14ac:dyDescent="0.2">
      <c r="A18" s="42" t="s">
        <v>19</v>
      </c>
      <c r="B18" s="42"/>
      <c r="C18" s="42"/>
      <c r="D18" s="42"/>
      <c r="E18" s="42"/>
      <c r="F18" s="17">
        <v>523.303</v>
      </c>
      <c r="G18" s="43">
        <v>16922877.329999998</v>
      </c>
      <c r="H18" s="43"/>
      <c r="I18" s="44">
        <v>250.68199999999999</v>
      </c>
      <c r="J18" s="44"/>
      <c r="K18" s="44"/>
      <c r="L18" s="4">
        <v>17989337.489999998</v>
      </c>
      <c r="M18" s="6">
        <v>272.62099999999998</v>
      </c>
      <c r="N18" s="25">
        <v>1</v>
      </c>
      <c r="O18" s="13">
        <f t="shared" si="0"/>
        <v>12.169837209302326</v>
      </c>
      <c r="P18" s="30">
        <v>48</v>
      </c>
      <c r="Q18" s="13">
        <f t="shared" si="1"/>
        <v>3.94417765615714</v>
      </c>
      <c r="R18" s="21">
        <f t="shared" ca="1" si="2"/>
        <v>150.64130232558139</v>
      </c>
      <c r="S18" s="15">
        <v>200</v>
      </c>
      <c r="T18" s="21">
        <f t="shared" ca="1" si="3"/>
        <v>-65.452441860465115</v>
      </c>
      <c r="U18" s="29">
        <v>200</v>
      </c>
      <c r="V18" s="27"/>
      <c r="Y18" t="str">
        <f>VLOOKUP(A18,[1]Sheet!$A:$A,1,0)</f>
        <v>4079 СЕРВЕЛАТ КОПЧЕНЫЙ НА БУКЕ в/к в/у_СНГ</v>
      </c>
    </row>
    <row r="19" spans="1:25" ht="11.1" customHeight="1" x14ac:dyDescent="0.2">
      <c r="A19" s="36" t="s">
        <v>39</v>
      </c>
      <c r="B19" s="37"/>
      <c r="C19" s="37"/>
      <c r="D19" s="37"/>
      <c r="E19" s="38"/>
      <c r="F19" s="16">
        <v>1006</v>
      </c>
      <c r="G19" s="34">
        <v>18232410.629999999</v>
      </c>
      <c r="H19" s="35"/>
      <c r="I19" s="31">
        <v>528</v>
      </c>
      <c r="J19" s="32"/>
      <c r="K19" s="33"/>
      <c r="L19" s="4">
        <v>16154821.289999999</v>
      </c>
      <c r="M19" s="6">
        <v>478</v>
      </c>
      <c r="N19" s="25">
        <v>0.25</v>
      </c>
      <c r="O19" s="13">
        <f t="shared" si="0"/>
        <v>5.8488372093023253</v>
      </c>
      <c r="P19" s="30">
        <f>494*0.25</f>
        <v>123.5</v>
      </c>
      <c r="Q19" s="13">
        <f t="shared" si="1"/>
        <v>21.115308151093441</v>
      </c>
      <c r="R19" s="21">
        <f t="shared" ca="1" si="2"/>
        <v>76.709302325581405</v>
      </c>
      <c r="T19" s="21">
        <f t="shared" ca="1" si="3"/>
        <v>-35.767441860465127</v>
      </c>
      <c r="U19" s="29"/>
      <c r="V19" s="27"/>
      <c r="Y19" t="str">
        <f>VLOOKUP(A19,[1]Sheet!$A:$A,1,0)</f>
        <v>6095 ЮБИЛЕЙНАЯ с/к в/у 1/250 8шт_UZ</v>
      </c>
    </row>
    <row r="20" spans="1:25" ht="11.1" customHeight="1" x14ac:dyDescent="0.2">
      <c r="A20" s="42" t="s">
        <v>20</v>
      </c>
      <c r="B20" s="42"/>
      <c r="C20" s="42"/>
      <c r="D20" s="42"/>
      <c r="E20" s="42"/>
      <c r="F20" s="17">
        <v>246.37700000000001</v>
      </c>
      <c r="G20" s="43">
        <v>15970059.470000001</v>
      </c>
      <c r="H20" s="43"/>
      <c r="I20" s="44">
        <v>123.124</v>
      </c>
      <c r="J20" s="44"/>
      <c r="K20" s="44"/>
      <c r="L20" s="4">
        <v>15866379.439999999</v>
      </c>
      <c r="M20" s="6">
        <v>123.253</v>
      </c>
      <c r="N20" s="25">
        <v>1</v>
      </c>
      <c r="O20" s="13">
        <f t="shared" si="0"/>
        <v>5.7296976744186052</v>
      </c>
      <c r="P20" s="30">
        <v>37</v>
      </c>
      <c r="Q20" s="13">
        <f t="shared" si="1"/>
        <v>6.4575832971421843</v>
      </c>
      <c r="R20" s="21">
        <f t="shared" ca="1" si="2"/>
        <v>-8.8375813953488418</v>
      </c>
      <c r="T20" s="21">
        <f t="shared" ca="1" si="3"/>
        <v>48.945465116279081</v>
      </c>
      <c r="U20" s="29"/>
      <c r="V20" s="27"/>
      <c r="Y20" t="str">
        <f>VLOOKUP(A20,[1]Sheet!$A:$A,1,0)</f>
        <v>6094 ЮБИЛЕЙНАЯ с/к в/у_UZ</v>
      </c>
    </row>
    <row r="21" spans="1:25" ht="11.1" customHeight="1" x14ac:dyDescent="0.2">
      <c r="A21" s="42" t="s">
        <v>21</v>
      </c>
      <c r="B21" s="42"/>
      <c r="C21" s="42"/>
      <c r="D21" s="42"/>
      <c r="E21" s="42"/>
      <c r="F21" s="17">
        <v>393.26900000000001</v>
      </c>
      <c r="G21" s="43">
        <v>19380909.359999999</v>
      </c>
      <c r="H21" s="43"/>
      <c r="I21" s="44">
        <v>249.67599999999999</v>
      </c>
      <c r="J21" s="44"/>
      <c r="K21" s="44"/>
      <c r="L21" s="4">
        <v>10747611.27</v>
      </c>
      <c r="M21" s="6">
        <v>143.59299999999999</v>
      </c>
      <c r="N21" s="25">
        <v>1</v>
      </c>
      <c r="O21" s="13">
        <f t="shared" si="0"/>
        <v>9.1457906976744194</v>
      </c>
      <c r="P21" s="30">
        <v>152</v>
      </c>
      <c r="Q21" s="13">
        <f t="shared" si="1"/>
        <v>16.61966745408359</v>
      </c>
      <c r="R21" s="21">
        <f t="shared" ca="1" si="2"/>
        <v>378.83367441860463</v>
      </c>
      <c r="S21" s="15">
        <v>300</v>
      </c>
      <c r="T21" s="21">
        <f t="shared" ca="1" si="3"/>
        <v>-314.8131395348837</v>
      </c>
      <c r="U21" s="29"/>
      <c r="V21" s="27"/>
      <c r="Y21" t="str">
        <f>VLOOKUP(A21,[1]Sheet!$A:$A,1,0)</f>
        <v>5096   СЕРВЕЛАТ КРЕМЛЕВСКИЙ в/к в/у_СНГ</v>
      </c>
    </row>
    <row r="22" spans="1:25" ht="11.1" customHeight="1" x14ac:dyDescent="0.2">
      <c r="A22" s="42" t="s">
        <v>22</v>
      </c>
      <c r="B22" s="42"/>
      <c r="C22" s="42"/>
      <c r="D22" s="42"/>
      <c r="E22" s="42"/>
      <c r="F22" s="17">
        <v>239.226</v>
      </c>
      <c r="G22" s="43">
        <v>15563774.560000001</v>
      </c>
      <c r="H22" s="43"/>
      <c r="I22" s="44">
        <v>123.509</v>
      </c>
      <c r="J22" s="44"/>
      <c r="K22" s="44"/>
      <c r="L22" s="4">
        <v>14342715.050000001</v>
      </c>
      <c r="M22" s="6">
        <v>115.717</v>
      </c>
      <c r="N22" s="25">
        <v>1</v>
      </c>
      <c r="O22" s="13">
        <f t="shared" si="0"/>
        <v>5.5633953488372097</v>
      </c>
      <c r="P22" s="30">
        <v>208</v>
      </c>
      <c r="Q22" s="13">
        <f t="shared" si="1"/>
        <v>37.387240517335073</v>
      </c>
      <c r="R22" s="21">
        <f t="shared" ca="1" si="2"/>
        <v>163.49283720930231</v>
      </c>
      <c r="T22" s="21">
        <f t="shared" ca="1" si="3"/>
        <v>-124.54906976744184</v>
      </c>
      <c r="U22" s="29"/>
      <c r="V22" s="27"/>
      <c r="Y22" t="str">
        <f>VLOOKUP(A22,[1]Sheet!$A:$A,1,0)</f>
        <v>6091 АРОМАТНАЯ с/к в/у_UZ</v>
      </c>
    </row>
    <row r="23" spans="1:25" ht="11.1" customHeight="1" x14ac:dyDescent="0.2">
      <c r="A23" s="42" t="s">
        <v>23</v>
      </c>
      <c r="B23" s="42"/>
      <c r="C23" s="42"/>
      <c r="D23" s="42"/>
      <c r="E23" s="42"/>
      <c r="F23" s="17">
        <v>385.928</v>
      </c>
      <c r="G23" s="43">
        <v>12096312.92</v>
      </c>
      <c r="H23" s="43"/>
      <c r="I23" s="44">
        <v>218.869</v>
      </c>
      <c r="J23" s="44"/>
      <c r="K23" s="44"/>
      <c r="L23" s="4">
        <v>8930093.7699999996</v>
      </c>
      <c r="M23" s="6">
        <v>167.059</v>
      </c>
      <c r="N23" s="25">
        <v>1</v>
      </c>
      <c r="O23" s="13">
        <f t="shared" si="0"/>
        <v>8.9750697674418607</v>
      </c>
      <c r="P23" s="30">
        <v>38</v>
      </c>
      <c r="Q23" s="13">
        <f t="shared" si="1"/>
        <v>4.2339503741630562</v>
      </c>
      <c r="R23" s="21">
        <f t="shared" ca="1" si="2"/>
        <v>66.199441860465114</v>
      </c>
      <c r="S23" s="15">
        <v>100</v>
      </c>
      <c r="T23" s="21">
        <f t="shared" ca="1" si="3"/>
        <v>-3.3739534883720879</v>
      </c>
      <c r="U23" s="29"/>
      <c r="V23" s="27"/>
      <c r="Y23" t="str">
        <f>VLOOKUP(A23,[1]Sheet!$A:$A,1,0)</f>
        <v>6080 ЭКСТРА ФИЛЕЙНЫЕ сос п/о мгс 1.5*2_UZ</v>
      </c>
    </row>
    <row r="24" spans="1:25" ht="11.1" customHeight="1" x14ac:dyDescent="0.2">
      <c r="A24" s="42" t="s">
        <v>24</v>
      </c>
      <c r="B24" s="42"/>
      <c r="C24" s="42"/>
      <c r="D24" s="42"/>
      <c r="E24" s="42"/>
      <c r="F24" s="17">
        <v>255.14599999999999</v>
      </c>
      <c r="G24" s="43">
        <v>4941063.74</v>
      </c>
      <c r="H24" s="43"/>
      <c r="I24" s="44">
        <v>110.202</v>
      </c>
      <c r="J24" s="44"/>
      <c r="K24" s="44"/>
      <c r="L24" s="4">
        <v>6120921.0800000001</v>
      </c>
      <c r="M24" s="6">
        <v>144.94399999999999</v>
      </c>
      <c r="N24" s="25">
        <v>1</v>
      </c>
      <c r="O24" s="13">
        <f t="shared" si="0"/>
        <v>5.9336279069767439</v>
      </c>
      <c r="P24" s="30">
        <v>66</v>
      </c>
      <c r="Q24" s="13">
        <f t="shared" si="1"/>
        <v>11.123043277182477</v>
      </c>
      <c r="R24" s="21">
        <f t="shared" ca="1" si="2"/>
        <v>118.53097674418605</v>
      </c>
      <c r="S24" s="15">
        <v>100</v>
      </c>
      <c r="T24" s="21">
        <f t="shared" ca="1" si="3"/>
        <v>-76.995581395348836</v>
      </c>
      <c r="U24" s="29"/>
      <c r="V24" s="27"/>
      <c r="Y24" t="str">
        <f>VLOOKUP(A24,[1]Sheet!$A:$A,1,0)</f>
        <v>6075 МЯСНАЯ Папа может вар п/о_UZ</v>
      </c>
    </row>
    <row r="25" spans="1:25" ht="11.1" customHeight="1" x14ac:dyDescent="0.2">
      <c r="A25" s="42" t="s">
        <v>25</v>
      </c>
      <c r="B25" s="42"/>
      <c r="C25" s="42"/>
      <c r="D25" s="42"/>
      <c r="E25" s="42"/>
      <c r="F25" s="17">
        <v>221.35900000000001</v>
      </c>
      <c r="G25" s="43">
        <v>7911876.8899999997</v>
      </c>
      <c r="H25" s="43"/>
      <c r="I25" s="44">
        <v>166.535</v>
      </c>
      <c r="J25" s="44"/>
      <c r="K25" s="44"/>
      <c r="L25" s="4">
        <v>2493498.7400000002</v>
      </c>
      <c r="M25" s="6">
        <v>54.823999999999998</v>
      </c>
      <c r="N25" s="25">
        <v>1</v>
      </c>
      <c r="O25" s="13">
        <f t="shared" si="0"/>
        <v>5.1478837209302331</v>
      </c>
      <c r="P25" s="30">
        <v>88</v>
      </c>
      <c r="Q25" s="13">
        <f t="shared" si="1"/>
        <v>17.094403209266392</v>
      </c>
      <c r="R25" s="21">
        <f t="shared" ca="1" si="2"/>
        <v>246.81693023255815</v>
      </c>
      <c r="S25" s="15">
        <v>200</v>
      </c>
      <c r="T25" s="21">
        <f t="shared" ca="1" si="3"/>
        <v>-210.78174418604652</v>
      </c>
      <c r="U25" s="29">
        <v>150</v>
      </c>
      <c r="V25" s="27"/>
      <c r="Y25" t="str">
        <f>VLOOKUP(A25,[1]Sheet!$A:$A,1,0)</f>
        <v>6078 ФИЛЕЙНАЯ Папа может вар п/о_UZ</v>
      </c>
    </row>
    <row r="26" spans="1:25" ht="11.1" customHeight="1" x14ac:dyDescent="0.2">
      <c r="A26" s="42" t="s">
        <v>26</v>
      </c>
      <c r="B26" s="42"/>
      <c r="C26" s="42"/>
      <c r="D26" s="42"/>
      <c r="E26" s="42"/>
      <c r="F26" s="17">
        <v>202.06299999999999</v>
      </c>
      <c r="G26" s="7"/>
      <c r="H26" s="8"/>
      <c r="I26" s="7"/>
      <c r="J26" s="9"/>
      <c r="K26" s="8"/>
      <c r="L26" s="4">
        <v>10373770.09</v>
      </c>
      <c r="M26" s="6">
        <v>202.06299999999999</v>
      </c>
      <c r="N26" s="25">
        <v>1</v>
      </c>
      <c r="O26" s="13">
        <f t="shared" si="0"/>
        <v>4.699139534883721</v>
      </c>
      <c r="P26" s="30"/>
      <c r="Q26" s="13">
        <f t="shared" si="1"/>
        <v>0</v>
      </c>
      <c r="R26" s="21">
        <f t="shared" ca="1" si="2"/>
        <v>262.40688372093024</v>
      </c>
      <c r="S26" s="15">
        <v>300</v>
      </c>
      <c r="T26" s="21">
        <f t="shared" ca="1" si="3"/>
        <v>-229.5129069767442</v>
      </c>
      <c r="U26" s="29">
        <v>450</v>
      </c>
      <c r="V26" s="27"/>
      <c r="Y26" t="str">
        <f>VLOOKUP(A26,[1]Sheet!$A:$A,1,0)</f>
        <v>6652 ШПИКАЧКИ СОЧНЫЕ С БЕКОНОМ п/о мгс 1*3  ОСТАНКИНО</v>
      </c>
    </row>
    <row r="27" spans="1:25" ht="11.1" customHeight="1" x14ac:dyDescent="0.2">
      <c r="A27" s="36" t="s">
        <v>40</v>
      </c>
      <c r="B27" s="37"/>
      <c r="C27" s="37"/>
      <c r="D27" s="37"/>
      <c r="E27" s="38"/>
      <c r="F27" s="17">
        <v>367</v>
      </c>
      <c r="G27" s="34">
        <v>4667142.8099999996</v>
      </c>
      <c r="H27" s="35"/>
      <c r="I27" s="31">
        <v>186</v>
      </c>
      <c r="J27" s="32"/>
      <c r="K27" s="33"/>
      <c r="L27" s="4">
        <v>4610982.1399999997</v>
      </c>
      <c r="M27" s="6">
        <v>181</v>
      </c>
      <c r="N27" s="25">
        <v>0.4</v>
      </c>
      <c r="O27" s="13">
        <f t="shared" si="0"/>
        <v>3.4139534883720932</v>
      </c>
      <c r="P27" s="30"/>
      <c r="Q27" s="13">
        <f t="shared" si="1"/>
        <v>0</v>
      </c>
      <c r="R27" s="21">
        <f t="shared" ca="1" si="2"/>
        <v>172.68837209302325</v>
      </c>
      <c r="S27" s="15">
        <v>200</v>
      </c>
      <c r="T27" s="21">
        <f t="shared" ca="1" si="3"/>
        <v>-148.7906976744186</v>
      </c>
      <c r="U27" s="29">
        <v>200</v>
      </c>
      <c r="V27" s="27"/>
      <c r="Y27" t="str">
        <f>VLOOKUP(A27,[1]Sheet!$A:$A,1,0)</f>
        <v>6853 МОЛОЧНЫЕ ПРЕМИУМ ПМ сос п/о мгс 1*6  ОСТАНКИНО</v>
      </c>
    </row>
    <row r="28" spans="1:25" ht="11.1" customHeight="1" x14ac:dyDescent="0.2">
      <c r="A28" s="36" t="s">
        <v>38</v>
      </c>
      <c r="B28" s="37"/>
      <c r="C28" s="37"/>
      <c r="D28" s="37"/>
      <c r="E28" s="38"/>
      <c r="F28" s="17">
        <v>277</v>
      </c>
      <c r="G28" s="34">
        <v>3066785.74</v>
      </c>
      <c r="H28" s="35"/>
      <c r="I28" s="31">
        <v>156</v>
      </c>
      <c r="J28" s="32"/>
      <c r="K28" s="33"/>
      <c r="L28" s="4">
        <v>2484910.7799999998</v>
      </c>
      <c r="M28" s="6">
        <v>121</v>
      </c>
      <c r="N28" s="25">
        <v>0.35</v>
      </c>
      <c r="O28" s="13">
        <f t="shared" si="0"/>
        <v>2.2546511627906973</v>
      </c>
      <c r="P28" s="30"/>
      <c r="Q28" s="13">
        <f t="shared" si="1"/>
        <v>0</v>
      </c>
      <c r="R28" s="21">
        <f t="shared" ca="1" si="2"/>
        <v>231.96279069767442</v>
      </c>
      <c r="S28" s="15">
        <v>250</v>
      </c>
      <c r="T28" s="21">
        <f t="shared" ca="1" si="3"/>
        <v>-216.18023255813955</v>
      </c>
      <c r="U28" s="29">
        <v>250</v>
      </c>
      <c r="V28" s="27"/>
      <c r="Y28" t="str">
        <f>VLOOKUP(A28,[1]Sheet!$A:$A,1,0)</f>
        <v>5608 СЕРВЕЛАТ ФИНСКИЙ в/к в/у срез 0.35кг_СНГ</v>
      </c>
    </row>
    <row r="29" spans="1:25" ht="12.95" customHeight="1" x14ac:dyDescent="0.2">
      <c r="A29" s="50" t="s">
        <v>7</v>
      </c>
      <c r="B29" s="50"/>
      <c r="C29" s="50"/>
      <c r="D29" s="50"/>
      <c r="E29" s="50"/>
      <c r="F29" s="18">
        <v>34478.552000000003</v>
      </c>
      <c r="G29" s="51">
        <v>594178333.09000003</v>
      </c>
      <c r="H29" s="51"/>
      <c r="I29" s="52">
        <v>17998.085999999999</v>
      </c>
      <c r="J29" s="52"/>
      <c r="K29" s="52"/>
      <c r="L29" s="10">
        <v>512455161.92000002</v>
      </c>
      <c r="M29" s="11">
        <v>16480.466</v>
      </c>
      <c r="N29" s="26"/>
      <c r="P29" s="13">
        <f>SUM(P10:P28)</f>
        <v>2161.1999999999998</v>
      </c>
      <c r="S29" s="15">
        <f>SUM(S10:S28)+S30+S31</f>
        <v>3600</v>
      </c>
      <c r="T29" s="22">
        <f ca="1">SUM(T10:T28)</f>
        <v>-2007.651627906977</v>
      </c>
      <c r="U29" s="15">
        <f>SUM(U10:U28)</f>
        <v>3100</v>
      </c>
    </row>
    <row r="30" spans="1:25" ht="11.1" customHeight="1" x14ac:dyDescent="0.2">
      <c r="C30" s="28" t="s">
        <v>36</v>
      </c>
    </row>
    <row r="31" spans="1:25" ht="11.1" customHeight="1" x14ac:dyDescent="0.2">
      <c r="C31" s="28" t="s">
        <v>37</v>
      </c>
    </row>
    <row r="32" spans="1:25" s="1" customFormat="1" ht="11.1" customHeight="1" x14ac:dyDescent="0.2">
      <c r="A32" s="53" t="s">
        <v>27</v>
      </c>
      <c r="B32" s="53"/>
      <c r="F32" s="15"/>
      <c r="N32" s="15"/>
      <c r="P32" s="15"/>
      <c r="Q32" s="15"/>
      <c r="S32" s="15"/>
      <c r="U32" s="15"/>
      <c r="W32"/>
    </row>
    <row r="33" spans="3:7" ht="11.1" customHeight="1" x14ac:dyDescent="0.2">
      <c r="C33" s="12" t="s">
        <v>28</v>
      </c>
      <c r="E33" s="12" t="s">
        <v>29</v>
      </c>
      <c r="F33" s="54"/>
      <c r="G33" s="54"/>
    </row>
    <row r="34" spans="3:7" ht="11.1" customHeight="1" x14ac:dyDescent="0.2"/>
  </sheetData>
  <autoFilter ref="A9:X33" xr:uid="{00000000-0009-0000-0000-000000000000}">
    <filterColumn colId="0" showButton="0"/>
    <filterColumn colId="1" showButton="0"/>
    <filterColumn colId="2" showButton="0"/>
    <filterColumn colId="3" showButton="0"/>
    <filterColumn colId="6" showButton="0"/>
    <filterColumn colId="8" showButton="0"/>
    <filterColumn colId="9" showButton="0"/>
  </autoFilter>
  <mergeCells count="76">
    <mergeCell ref="L8:M8"/>
    <mergeCell ref="G9:H9"/>
    <mergeCell ref="I9:K9"/>
    <mergeCell ref="A12:E12"/>
    <mergeCell ref="G12:H12"/>
    <mergeCell ref="I12:K12"/>
    <mergeCell ref="A10:E10"/>
    <mergeCell ref="G10:H10"/>
    <mergeCell ref="I10:K10"/>
    <mergeCell ref="A11:E11"/>
    <mergeCell ref="G11:H11"/>
    <mergeCell ref="I11:K11"/>
    <mergeCell ref="A1:J1"/>
    <mergeCell ref="A2:J2"/>
    <mergeCell ref="B4:J4"/>
    <mergeCell ref="B6:J6"/>
    <mergeCell ref="A8:E9"/>
    <mergeCell ref="G8:K8"/>
    <mergeCell ref="I15:K15"/>
    <mergeCell ref="A16:E16"/>
    <mergeCell ref="G16:H16"/>
    <mergeCell ref="I16:K16"/>
    <mergeCell ref="A13:E13"/>
    <mergeCell ref="G13:H13"/>
    <mergeCell ref="I13:K13"/>
    <mergeCell ref="A14:E14"/>
    <mergeCell ref="G14:H14"/>
    <mergeCell ref="I14:K14"/>
    <mergeCell ref="A32:B32"/>
    <mergeCell ref="F33:G33"/>
    <mergeCell ref="O8:O9"/>
    <mergeCell ref="P8:P9"/>
    <mergeCell ref="A28:E28"/>
    <mergeCell ref="G28:H28"/>
    <mergeCell ref="I28:K28"/>
    <mergeCell ref="A25:E25"/>
    <mergeCell ref="G25:H25"/>
    <mergeCell ref="I25:K25"/>
    <mergeCell ref="A26:E26"/>
    <mergeCell ref="A24:E24"/>
    <mergeCell ref="G24:H24"/>
    <mergeCell ref="I24:K24"/>
    <mergeCell ref="A23:E23"/>
    <mergeCell ref="G23:H23"/>
    <mergeCell ref="S8:S9"/>
    <mergeCell ref="T8:T9"/>
    <mergeCell ref="U8:U9"/>
    <mergeCell ref="A29:E29"/>
    <mergeCell ref="G29:H29"/>
    <mergeCell ref="I29:K29"/>
    <mergeCell ref="I23:K23"/>
    <mergeCell ref="I19:K19"/>
    <mergeCell ref="G19:H19"/>
    <mergeCell ref="A19:E19"/>
    <mergeCell ref="A22:E22"/>
    <mergeCell ref="G22:H22"/>
    <mergeCell ref="I22:K22"/>
    <mergeCell ref="A20:E20"/>
    <mergeCell ref="G20:H20"/>
    <mergeCell ref="I20:K20"/>
    <mergeCell ref="I27:K27"/>
    <mergeCell ref="G27:H27"/>
    <mergeCell ref="A27:E27"/>
    <mergeCell ref="Q8:Q9"/>
    <mergeCell ref="R8:R9"/>
    <mergeCell ref="A21:E21"/>
    <mergeCell ref="G21:H21"/>
    <mergeCell ref="I21:K21"/>
    <mergeCell ref="A17:E17"/>
    <mergeCell ref="G17:H17"/>
    <mergeCell ref="I17:K17"/>
    <mergeCell ref="A18:E18"/>
    <mergeCell ref="G18:H18"/>
    <mergeCell ref="I18:K18"/>
    <mergeCell ref="A15:E15"/>
    <mergeCell ref="G15:H15"/>
  </mergeCells>
  <pageMargins left="0.19685039370078741" right="0.19685039370078741" top="0.39370078740157483" bottom="0.39370078740157483" header="0" footer="0"/>
  <pageSetup paperSize="9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2024-09-05T10:13:35Z</dcterms:created>
  <dcterms:modified xsi:type="dcterms:W3CDTF">2025-02-18T06:20:04Z</dcterms:modified>
</cp:coreProperties>
</file>