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5BDC3F32-8D64-46F7-BA79-28D74812B4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F96" i="1"/>
  <c r="E96" i="1"/>
  <c r="F53" i="1"/>
  <c r="E105" i="1"/>
  <c r="E104" i="1"/>
  <c r="F73" i="1"/>
  <c r="E73" i="1"/>
  <c r="F62" i="1"/>
  <c r="E62" i="1"/>
  <c r="F60" i="1"/>
  <c r="E60" i="1"/>
  <c r="F29" i="1"/>
  <c r="E29" i="1"/>
  <c r="U7" i="1" l="1"/>
  <c r="AG7" i="1"/>
  <c r="P8" i="1"/>
  <c r="P9" i="1"/>
  <c r="P10" i="1"/>
  <c r="Q10" i="1" s="1"/>
  <c r="P11" i="1"/>
  <c r="P12" i="1"/>
  <c r="P13" i="1"/>
  <c r="Q13" i="1" s="1"/>
  <c r="P14" i="1"/>
  <c r="Q14" i="1" s="1"/>
  <c r="P15" i="1"/>
  <c r="P16" i="1"/>
  <c r="Q16" i="1" s="1"/>
  <c r="P17" i="1"/>
  <c r="P18" i="1"/>
  <c r="P19" i="1"/>
  <c r="P20" i="1"/>
  <c r="Q20" i="1" s="1"/>
  <c r="P21" i="1"/>
  <c r="P22" i="1"/>
  <c r="P23" i="1"/>
  <c r="P24" i="1"/>
  <c r="P25" i="1"/>
  <c r="Q25" i="1" s="1"/>
  <c r="P26" i="1"/>
  <c r="P27" i="1"/>
  <c r="T27" i="1" s="1"/>
  <c r="P28" i="1"/>
  <c r="T28" i="1" s="1"/>
  <c r="P30" i="1"/>
  <c r="P31" i="1"/>
  <c r="Q31" i="1" s="1"/>
  <c r="P32" i="1"/>
  <c r="P33" i="1"/>
  <c r="Q33" i="1" s="1"/>
  <c r="P34" i="1"/>
  <c r="P35" i="1"/>
  <c r="P36" i="1"/>
  <c r="Q36" i="1" s="1"/>
  <c r="P37" i="1"/>
  <c r="T37" i="1" s="1"/>
  <c r="P38" i="1"/>
  <c r="P39" i="1"/>
  <c r="P40" i="1"/>
  <c r="P41" i="1"/>
  <c r="P42" i="1"/>
  <c r="P43" i="1"/>
  <c r="P44" i="1"/>
  <c r="P45" i="1"/>
  <c r="Q45" i="1" s="1"/>
  <c r="P46" i="1"/>
  <c r="P47" i="1"/>
  <c r="P48" i="1"/>
  <c r="P49" i="1"/>
  <c r="Q49" i="1" s="1"/>
  <c r="P50" i="1"/>
  <c r="P51" i="1"/>
  <c r="P52" i="1"/>
  <c r="P53" i="1"/>
  <c r="P54" i="1"/>
  <c r="P55" i="1"/>
  <c r="Q55" i="1" s="1"/>
  <c r="P56" i="1"/>
  <c r="Q56" i="1" s="1"/>
  <c r="P57" i="1"/>
  <c r="P58" i="1"/>
  <c r="P59" i="1"/>
  <c r="T59" i="1" s="1"/>
  <c r="P61" i="1"/>
  <c r="T61" i="1" s="1"/>
  <c r="P63" i="1"/>
  <c r="P64" i="1"/>
  <c r="P65" i="1"/>
  <c r="Q65" i="1" s="1"/>
  <c r="P66" i="1"/>
  <c r="T66" i="1" s="1"/>
  <c r="P67" i="1"/>
  <c r="P68" i="1"/>
  <c r="Q68" i="1" s="1"/>
  <c r="P69" i="1"/>
  <c r="P70" i="1"/>
  <c r="P71" i="1"/>
  <c r="P72" i="1"/>
  <c r="T72" i="1" s="1"/>
  <c r="P74" i="1"/>
  <c r="P75" i="1"/>
  <c r="P76" i="1"/>
  <c r="P77" i="1"/>
  <c r="T77" i="1" s="1"/>
  <c r="P78" i="1"/>
  <c r="P79" i="1"/>
  <c r="P80" i="1"/>
  <c r="P81" i="1"/>
  <c r="T81" i="1" s="1"/>
  <c r="P82" i="1"/>
  <c r="T82" i="1" s="1"/>
  <c r="P84" i="1"/>
  <c r="T84" i="1" s="1"/>
  <c r="P86" i="1"/>
  <c r="P87" i="1"/>
  <c r="P88" i="1"/>
  <c r="P89" i="1"/>
  <c r="P90" i="1"/>
  <c r="Q90" i="1" s="1"/>
  <c r="P91" i="1"/>
  <c r="P92" i="1"/>
  <c r="T92" i="1" s="1"/>
  <c r="P93" i="1"/>
  <c r="Q93" i="1" s="1"/>
  <c r="P94" i="1"/>
  <c r="Q94" i="1" s="1"/>
  <c r="P95" i="1"/>
  <c r="T95" i="1" s="1"/>
  <c r="P96" i="1"/>
  <c r="Q96" i="1" s="1"/>
  <c r="P97" i="1"/>
  <c r="P98" i="1"/>
  <c r="T98" i="1" s="1"/>
  <c r="P100" i="1"/>
  <c r="T100" i="1" s="1"/>
  <c r="P102" i="1"/>
  <c r="T102" i="1" s="1"/>
  <c r="P104" i="1"/>
  <c r="T104" i="1" s="1"/>
  <c r="P106" i="1"/>
  <c r="P60" i="1"/>
  <c r="P105" i="1"/>
  <c r="P107" i="1"/>
  <c r="P101" i="1"/>
  <c r="P73" i="1"/>
  <c r="P62" i="1"/>
  <c r="P103" i="1"/>
  <c r="P29" i="1"/>
  <c r="P99" i="1"/>
  <c r="P85" i="1"/>
  <c r="P83" i="1"/>
  <c r="P108" i="1"/>
  <c r="T108" i="1" s="1"/>
  <c r="P109" i="1"/>
  <c r="T109" i="1" s="1"/>
  <c r="P110" i="1"/>
  <c r="T110" i="1" s="1"/>
  <c r="P6" i="1"/>
  <c r="U6" i="1" s="1"/>
  <c r="K110" i="1"/>
  <c r="K109" i="1"/>
  <c r="K108" i="1"/>
  <c r="K83" i="1"/>
  <c r="K85" i="1"/>
  <c r="K99" i="1"/>
  <c r="K29" i="1"/>
  <c r="K103" i="1"/>
  <c r="K62" i="1"/>
  <c r="K73" i="1"/>
  <c r="K101" i="1"/>
  <c r="K107" i="1"/>
  <c r="K105" i="1"/>
  <c r="K60" i="1"/>
  <c r="K106" i="1"/>
  <c r="K104" i="1"/>
  <c r="K102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2" i="1"/>
  <c r="K81" i="1"/>
  <c r="K80" i="1"/>
  <c r="K79" i="1"/>
  <c r="K78" i="1"/>
  <c r="K77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85" i="1" l="1"/>
  <c r="AG29" i="1"/>
  <c r="Q62" i="1"/>
  <c r="AG62" i="1" s="1"/>
  <c r="AG101" i="1"/>
  <c r="Q105" i="1"/>
  <c r="AG105" i="1" s="1"/>
  <c r="Q106" i="1"/>
  <c r="AG106" i="1" s="1"/>
  <c r="AG96" i="1"/>
  <c r="AG94" i="1"/>
  <c r="AG90" i="1"/>
  <c r="AG88" i="1"/>
  <c r="AG86" i="1"/>
  <c r="AG80" i="1"/>
  <c r="Q78" i="1"/>
  <c r="AG78" i="1" s="1"/>
  <c r="AG76" i="1"/>
  <c r="Q74" i="1"/>
  <c r="AG74" i="1" s="1"/>
  <c r="Q71" i="1"/>
  <c r="AG71" i="1" s="1"/>
  <c r="AG69" i="1"/>
  <c r="Q67" i="1"/>
  <c r="AG67" i="1" s="1"/>
  <c r="AG65" i="1"/>
  <c r="Q63" i="1"/>
  <c r="AG63" i="1" s="1"/>
  <c r="Q57" i="1"/>
  <c r="AG57" i="1" s="1"/>
  <c r="AG55" i="1"/>
  <c r="Q53" i="1"/>
  <c r="AG53" i="1" s="1"/>
  <c r="Q51" i="1"/>
  <c r="AG51" i="1" s="1"/>
  <c r="AG49" i="1"/>
  <c r="Q47" i="1"/>
  <c r="AG47" i="1" s="1"/>
  <c r="AG45" i="1"/>
  <c r="Q43" i="1"/>
  <c r="AG43" i="1" s="1"/>
  <c r="Q41" i="1"/>
  <c r="AG41" i="1" s="1"/>
  <c r="Q39" i="1"/>
  <c r="AG39" i="1" s="1"/>
  <c r="AG35" i="1"/>
  <c r="AG33" i="1"/>
  <c r="AG31" i="1"/>
  <c r="AG26" i="1"/>
  <c r="Q24" i="1"/>
  <c r="AG24" i="1" s="1"/>
  <c r="AG22" i="1"/>
  <c r="AG20" i="1"/>
  <c r="Q18" i="1"/>
  <c r="AG18" i="1" s="1"/>
  <c r="AG16" i="1"/>
  <c r="AG14" i="1"/>
  <c r="AG12" i="1"/>
  <c r="AG10" i="1"/>
  <c r="Q8" i="1"/>
  <c r="AG83" i="1"/>
  <c r="AG99" i="1"/>
  <c r="AG103" i="1"/>
  <c r="Q73" i="1"/>
  <c r="AG73" i="1" s="1"/>
  <c r="Q107" i="1"/>
  <c r="AG107" i="1" s="1"/>
  <c r="Q60" i="1"/>
  <c r="AG60" i="1" s="1"/>
  <c r="Q97" i="1"/>
  <c r="AG97" i="1" s="1"/>
  <c r="AG93" i="1"/>
  <c r="AG91" i="1"/>
  <c r="Q89" i="1"/>
  <c r="AG89" i="1" s="1"/>
  <c r="AG87" i="1"/>
  <c r="Q79" i="1"/>
  <c r="AG79" i="1" s="1"/>
  <c r="Q75" i="1"/>
  <c r="AG75" i="1" s="1"/>
  <c r="Q70" i="1"/>
  <c r="AG70" i="1" s="1"/>
  <c r="AG68" i="1"/>
  <c r="AG64" i="1"/>
  <c r="Q58" i="1"/>
  <c r="AG58" i="1" s="1"/>
  <c r="AG56" i="1"/>
  <c r="Q54" i="1"/>
  <c r="AG54" i="1" s="1"/>
  <c r="AG52" i="1"/>
  <c r="Q50" i="1"/>
  <c r="AG50" i="1" s="1"/>
  <c r="Q48" i="1"/>
  <c r="AG48" i="1" s="1"/>
  <c r="Q46" i="1"/>
  <c r="AG46" i="1" s="1"/>
  <c r="AG44" i="1"/>
  <c r="AG42" i="1"/>
  <c r="Q40" i="1"/>
  <c r="AG40" i="1" s="1"/>
  <c r="Q38" i="1"/>
  <c r="AG38" i="1" s="1"/>
  <c r="AG36" i="1"/>
  <c r="AG34" i="1"/>
  <c r="Q32" i="1"/>
  <c r="AG32" i="1" s="1"/>
  <c r="Q30" i="1"/>
  <c r="AG30" i="1" s="1"/>
  <c r="AG25" i="1"/>
  <c r="AG23" i="1"/>
  <c r="AG21" i="1"/>
  <c r="Q19" i="1"/>
  <c r="AG19" i="1" s="1"/>
  <c r="Q17" i="1"/>
  <c r="AG17" i="1" s="1"/>
  <c r="Q15" i="1"/>
  <c r="AG15" i="1" s="1"/>
  <c r="AG13" i="1"/>
  <c r="AG11" i="1"/>
  <c r="AG9" i="1"/>
  <c r="T7" i="1"/>
  <c r="U108" i="1"/>
  <c r="U29" i="1"/>
  <c r="U101" i="1"/>
  <c r="U106" i="1"/>
  <c r="U98" i="1"/>
  <c r="U94" i="1"/>
  <c r="U90" i="1"/>
  <c r="U87" i="1"/>
  <c r="U81" i="1"/>
  <c r="U77" i="1"/>
  <c r="U72" i="1"/>
  <c r="U68" i="1"/>
  <c r="U64" i="1"/>
  <c r="U58" i="1"/>
  <c r="U54" i="1"/>
  <c r="U50" i="1"/>
  <c r="U46" i="1"/>
  <c r="U42" i="1"/>
  <c r="U38" i="1"/>
  <c r="U34" i="1"/>
  <c r="U30" i="1"/>
  <c r="U25" i="1"/>
  <c r="U18" i="1"/>
  <c r="U14" i="1"/>
  <c r="U10" i="1"/>
  <c r="U110" i="1"/>
  <c r="U85" i="1"/>
  <c r="U62" i="1"/>
  <c r="U105" i="1"/>
  <c r="U102" i="1"/>
  <c r="U96" i="1"/>
  <c r="U92" i="1"/>
  <c r="U89" i="1"/>
  <c r="U84" i="1"/>
  <c r="U79" i="1"/>
  <c r="U75" i="1"/>
  <c r="U70" i="1"/>
  <c r="U66" i="1"/>
  <c r="U61" i="1"/>
  <c r="U56" i="1"/>
  <c r="U52" i="1"/>
  <c r="U48" i="1"/>
  <c r="U44" i="1"/>
  <c r="U40" i="1"/>
  <c r="U36" i="1"/>
  <c r="U32" i="1"/>
  <c r="U27" i="1"/>
  <c r="U23" i="1"/>
  <c r="U20" i="1"/>
  <c r="U16" i="1"/>
  <c r="U12" i="1"/>
  <c r="U8" i="1"/>
  <c r="T6" i="1"/>
  <c r="U109" i="1"/>
  <c r="U83" i="1"/>
  <c r="U99" i="1"/>
  <c r="U103" i="1"/>
  <c r="U73" i="1"/>
  <c r="U107" i="1"/>
  <c r="U60" i="1"/>
  <c r="U104" i="1"/>
  <c r="U100" i="1"/>
  <c r="U97" i="1"/>
  <c r="K5" i="1"/>
  <c r="U95" i="1"/>
  <c r="U93" i="1"/>
  <c r="U91" i="1"/>
  <c r="U88" i="1"/>
  <c r="U86" i="1"/>
  <c r="U82" i="1"/>
  <c r="U80" i="1"/>
  <c r="U78" i="1"/>
  <c r="U76" i="1"/>
  <c r="U74" i="1"/>
  <c r="U71" i="1"/>
  <c r="U69" i="1"/>
  <c r="U67" i="1"/>
  <c r="U65" i="1"/>
  <c r="U63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6" i="1"/>
  <c r="U24" i="1"/>
  <c r="U22" i="1"/>
  <c r="U21" i="1"/>
  <c r="U19" i="1"/>
  <c r="U17" i="1"/>
  <c r="U15" i="1"/>
  <c r="U13" i="1"/>
  <c r="U11" i="1"/>
  <c r="U9" i="1"/>
  <c r="P5" i="1"/>
  <c r="AG8" i="1" l="1"/>
  <c r="AG5" i="1" s="1"/>
  <c r="Q5" i="1"/>
  <c r="T9" i="1"/>
  <c r="T11" i="1"/>
  <c r="T13" i="1"/>
  <c r="T15" i="1"/>
  <c r="T17" i="1"/>
  <c r="T19" i="1"/>
  <c r="T21" i="1"/>
  <c r="T23" i="1"/>
  <c r="T25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4" i="1"/>
  <c r="T68" i="1"/>
  <c r="T70" i="1"/>
  <c r="T75" i="1"/>
  <c r="T79" i="1"/>
  <c r="T87" i="1"/>
  <c r="T89" i="1"/>
  <c r="T91" i="1"/>
  <c r="T93" i="1"/>
  <c r="T97" i="1"/>
  <c r="T60" i="1"/>
  <c r="T107" i="1"/>
  <c r="T73" i="1"/>
  <c r="T103" i="1"/>
  <c r="T99" i="1"/>
  <c r="T83" i="1"/>
  <c r="T8" i="1"/>
  <c r="T10" i="1"/>
  <c r="T12" i="1"/>
  <c r="T14" i="1"/>
  <c r="T16" i="1"/>
  <c r="T18" i="1"/>
  <c r="T20" i="1"/>
  <c r="T22" i="1"/>
  <c r="T24" i="1"/>
  <c r="T26" i="1"/>
  <c r="T31" i="1"/>
  <c r="T33" i="1"/>
  <c r="T35" i="1"/>
  <c r="T39" i="1"/>
  <c r="T41" i="1"/>
  <c r="T43" i="1"/>
  <c r="T45" i="1"/>
  <c r="T47" i="1"/>
  <c r="T49" i="1"/>
  <c r="T51" i="1"/>
  <c r="T53" i="1"/>
  <c r="T55" i="1"/>
  <c r="T57" i="1"/>
  <c r="T63" i="1"/>
  <c r="T65" i="1"/>
  <c r="T67" i="1"/>
  <c r="T69" i="1"/>
  <c r="T71" i="1"/>
  <c r="T74" i="1"/>
  <c r="T76" i="1"/>
  <c r="T78" i="1"/>
  <c r="T80" i="1"/>
  <c r="T86" i="1"/>
  <c r="T88" i="1"/>
  <c r="T90" i="1"/>
  <c r="T94" i="1"/>
  <c r="T96" i="1"/>
  <c r="T106" i="1"/>
  <c r="T105" i="1"/>
  <c r="T101" i="1"/>
  <c r="T62" i="1"/>
  <c r="T29" i="1"/>
  <c r="T85" i="1"/>
</calcChain>
</file>

<file path=xl/sharedStrings.xml><?xml version="1.0" encoding="utf-8"?>
<sst xmlns="http://schemas.openxmlformats.org/spreadsheetml/2006/main" count="424" uniqueCount="187">
  <si>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</si>
  <si>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</si>
  <si>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</si>
  <si>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</si>
  <si>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</si>
  <si>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</si>
  <si>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</si>
  <si>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</si>
  <si>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</si>
  <si>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</si>
  <si>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</si>
  <si>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</si>
  <si>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</si>
  <si>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</si>
  <si>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</si>
  <si>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</si>
  <si>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</si>
  <si>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</si>
  <si>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</si>
  <si>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</si>
  <si>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</si>
  <si>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</si>
  <si>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</si>
  <si>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</si>
  <si>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</si>
  <si>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</si>
  <si>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</si>
  <si>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</si>
  <si>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</si>
  <si>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</si>
  <si>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</si>
  <si>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</si>
  <si>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</si>
  <si>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</si>
  <si>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</si>
  <si>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</si>
  <si>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</si>
  <si>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</si>
  <si>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</si>
  <si>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</si>
  <si>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</si>
  <si>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</si>
  <si>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</si>
  <si>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</si>
  <si>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</si>
  <si>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</si>
  <si>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</si>
  <si>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</si>
  <si>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</si>
  <si>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</si>
  <si>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</si>
  <si>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</si>
  <si>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</si>
  <si>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</si>
  <si>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</si>
  <si>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</si>
  <si>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</si>
  <si>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</si>
  <si>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</si>
  <si>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не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</si>
  <si>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</si>
  <si>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</si>
  <si>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</si>
  <si>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</si>
  <si>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</si>
  <si>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</si>
  <si>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</si>
  <si>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</si>
  <si>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</si>
  <si>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</si>
  <si>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</si>
  <si>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</si>
  <si>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</si>
  <si>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</si>
  <si>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</si>
  <si>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</si>
  <si>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</si>
  <si>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</si>
  <si>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</si>
  <si>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</si>
  <si>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</si>
  <si>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</si>
  <si>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</si>
  <si>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</si>
  <si>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</si>
  <si>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</si>
  <si>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</si>
  <si>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</si>
  <si>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</si>
  <si>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</si>
  <si>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</si>
  <si>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</si>
  <si>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</si>
  <si>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</si>
  <si>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</si>
  <si>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</si>
  <si>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</si>
  <si>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</si>
  <si>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</si>
  <si>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</si>
  <si>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</si>
  <si>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</si>
  <si>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</si>
  <si>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</si>
  <si>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</si>
  <si>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</si>
  <si>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</si>
  <si>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</si>
  <si>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</si>
  <si>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</si>
  <si>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</si>
  <si>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</si>
  <si>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</si>
  <si>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</si>
  <si>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</si>
  <si>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</si>
  <si>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</si>
  <si>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</si>
  <si>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</si>
  <si>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</si>
  <si>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</si>
  <si>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</si>
  <si>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</si>
  <si>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</si>
  <si>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нужно увеличить продажи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</si>
  <si>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</si>
  <si>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</si>
  <si>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</si>
  <si>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</si>
  <si>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</si>
  <si>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</si>
  <si>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</si>
  <si>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</si>
  <si>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</si>
  <si>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</si>
  <si>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</si>
  <si>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</si>
  <si>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</si>
  <si>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</si>
  <si>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</si>
  <si>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</si>
  <si>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</si>
  <si>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</si>
  <si>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</si>
  <si>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нужно увеличить продажи / есть дубль / Мкд Трейд / Пекарня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</si>
  <si>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</si>
  <si>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</si>
  <si>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</si>
  <si>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</si>
  <si>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</si>
  <si>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</si>
  <si>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</si>
  <si>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</si>
  <si>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</si>
  <si>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</si>
  <si>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</si>
  <si>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новинка / 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</si>
  <si>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</si>
  <si>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</si>
  <si>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</si>
  <si>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</si>
  <si>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</si>
  <si>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</si>
  <si>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</si>
  <si>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</si>
  <si>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</si>
  <si>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</si>
  <si>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</si>
  <si>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</si>
  <si>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</si>
  <si>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</si>
  <si>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</si>
  <si>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</si>
  <si>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</si>
  <si>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</si>
  <si>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</si>
  <si>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</si>
  <si>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</si>
  <si>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</si>
  <si>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7125</t>
    </r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</si>
  <si>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</si>
  <si>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</si>
  <si>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</si>
  <si>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t>новинка / вместо 6206 (31,01,25)</t>
  </si>
  <si>
    <t>нужно увеличить продажи / новинка / вместо 6948</t>
  </si>
  <si>
    <t>нужно увеличить продажи / новинка / вместо 6951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</si>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</sst>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6" fillId="8" borderId="1" xfId="1" applyNumberFormat="1" applyFont="1" applyFill="1"/>
    <xf numFmtId="164" fontId="4" fillId="8" borderId="4" xfId="1" applyNumberFormat="1" applyFont="1" applyFill="1" applyBorder="1"/>
    <xf numFmtId="164" fontId="4" fillId="8" borderId="5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6" fillId="0" borderId="1" xfId="1" applyNumberFormat="1" applyFont="1"/>
    <xf numFmtId="164" fontId="4" fillId="8" borderId="1" xfId="1" applyNumberFormat="1" applyFont="1" applyFill="1"/>
    <xf numFmtId="164" fontId="6" fillId="5" borderId="1" xfId="1" applyNumberFormat="1" applyFont="1" applyFill="1"/>
    <xf numFmtId="164" fontId="6" fillId="0" borderId="6" xfId="1" applyNumberFormat="1" applyFont="1" applyBorder="1"/>
    <xf numFmtId="164" fontId="6" fillId="0" borderId="7" xfId="1" applyNumberFormat="1" applyFont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46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SUM(E6:E498)</f>
        <v>12890.872000000003</v>
      </c>
      <c r="F5" s="4">
        <f>SUM(F6:F498)</f>
        <v>8883.0470000000005</v>
      </c>
      <c r="G5" s="7"/>
      <c r="H5" s="1"/>
      <c r="I5" s="1"/>
      <c r="J5" s="4">
        <f t="shared" ref="J5:R5" si="0">SUM(J6:J498)</f>
        <v>12096.800000000001</v>
      </c>
      <c r="K5" s="4">
        <f t="shared" si="0"/>
        <v>794.07200000000023</v>
      </c>
      <c r="L5" s="4">
        <f t="shared" si="0"/>
        <v>0</v>
      </c>
      <c r="M5" s="4">
        <f t="shared" si="0"/>
        <v>0</v>
      </c>
      <c r="N5" s="4">
        <f t="shared" si="0"/>
        <v>6522</v>
      </c>
      <c r="O5" s="4">
        <f t="shared" si="0"/>
        <v>6194</v>
      </c>
      <c r="P5" s="4">
        <f t="shared" si="0"/>
        <v>2578.1744000000017</v>
      </c>
      <c r="Q5" s="4">
        <f t="shared" si="0"/>
        <v>9819.9785999999986</v>
      </c>
      <c r="R5" s="4">
        <f t="shared" si="0"/>
        <v>0</v>
      </c>
      <c r="S5" s="1"/>
      <c r="T5" s="1"/>
      <c r="U5" s="1"/>
      <c r="V5" s="4">
        <f t="shared" ref="V5:AE5" si="1">SUM(V6:V498)</f>
        <v>2285.5791999999997</v>
      </c>
      <c r="W5" s="4">
        <f t="shared" si="1"/>
        <v>2261.7713999999996</v>
      </c>
      <c r="X5" s="4">
        <f t="shared" si="1"/>
        <v>2234.9172000000003</v>
      </c>
      <c r="Y5" s="4">
        <f t="shared" si="1"/>
        <v>2591.017800000001</v>
      </c>
      <c r="Z5" s="4">
        <f t="shared" si="1"/>
        <v>2164.8298</v>
      </c>
      <c r="AA5" s="4">
        <f t="shared" si="1"/>
        <v>3447.4461999999994</v>
      </c>
      <c r="AB5" s="4">
        <f t="shared" si="1"/>
        <v>2967.3694</v>
      </c>
      <c r="AC5" s="4">
        <f t="shared" si="1"/>
        <v>2460.1664000000005</v>
      </c>
      <c r="AD5" s="4">
        <f t="shared" si="1"/>
        <v>2604.7533999999991</v>
      </c>
      <c r="AE5" s="4">
        <f t="shared" si="1"/>
        <v>2510.886199999999</v>
      </c>
      <c r="AF5" s="1"/>
      <c r="AG5" s="4">
        <f>SUM(AG6:AG498)</f>
        <v>5270.0705999999973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36</v>
      </c>
      <c r="B6" s="19" t="s">
        <v>37</v>
      </c>
      <c r="C6" s="19">
        <v>51.569000000000003</v>
      </c>
      <c r="D6" s="19"/>
      <c r="E6" s="19">
        <v>1.3540000000000001</v>
      </c>
      <c r="F6" s="20">
        <v>50.215000000000003</v>
      </c>
      <c r="G6" s="11">
        <v>0</v>
      </c>
      <c r="H6" s="10">
        <v>60</v>
      </c>
      <c r="I6" s="32" t="s">
        <v>59</v>
      </c>
      <c r="J6" s="10">
        <v>1.3</v>
      </c>
      <c r="K6" s="10">
        <f t="shared" ref="K6:K38" si="2">E6-J6</f>
        <v>5.4000000000000048E-2</v>
      </c>
      <c r="L6" s="10"/>
      <c r="M6" s="10"/>
      <c r="N6" s="10">
        <v>0</v>
      </c>
      <c r="O6" s="10"/>
      <c r="P6" s="10">
        <f>E6/5</f>
        <v>0.27080000000000004</v>
      </c>
      <c r="Q6" s="12"/>
      <c r="R6" s="12"/>
      <c r="S6" s="10"/>
      <c r="T6" s="10">
        <f>(F6+N6+O6+Q6)/P6</f>
        <v>185.43205317577545</v>
      </c>
      <c r="U6" s="10">
        <f>(F6+N6+O6)/P6</f>
        <v>185.43205317577545</v>
      </c>
      <c r="V6" s="10">
        <v>0.54120000000000001</v>
      </c>
      <c r="W6" s="10">
        <v>0.80980000000000008</v>
      </c>
      <c r="X6" s="10">
        <v>0.54139999999999999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25" t="s">
        <v>181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33" t="s">
        <v>180</v>
      </c>
      <c r="B7" s="34" t="s">
        <v>40</v>
      </c>
      <c r="C7" s="22"/>
      <c r="D7" s="22"/>
      <c r="E7" s="22"/>
      <c r="F7" s="23"/>
      <c r="G7" s="7">
        <v>0.4</v>
      </c>
      <c r="H7" s="1">
        <v>30</v>
      </c>
      <c r="I7" s="1" t="s">
        <v>38</v>
      </c>
      <c r="J7" s="1"/>
      <c r="K7" s="1"/>
      <c r="L7" s="1"/>
      <c r="M7" s="1"/>
      <c r="N7" s="1"/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30" t="s">
        <v>182</v>
      </c>
      <c r="AG7" s="1">
        <f t="shared" ref="AG7:AG21" si="3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40</v>
      </c>
      <c r="C8" s="1">
        <v>259</v>
      </c>
      <c r="D8" s="1">
        <v>208</v>
      </c>
      <c r="E8" s="1">
        <v>308</v>
      </c>
      <c r="F8" s="1">
        <v>-1</v>
      </c>
      <c r="G8" s="7">
        <v>0.4</v>
      </c>
      <c r="H8" s="1">
        <v>60</v>
      </c>
      <c r="I8" s="1" t="s">
        <v>38</v>
      </c>
      <c r="J8" s="1">
        <v>317</v>
      </c>
      <c r="K8" s="1">
        <f t="shared" si="2"/>
        <v>-9</v>
      </c>
      <c r="L8" s="1"/>
      <c r="M8" s="1"/>
      <c r="N8" s="1">
        <v>310</v>
      </c>
      <c r="O8" s="1">
        <v>370</v>
      </c>
      <c r="P8" s="1">
        <f t="shared" ref="P8:P72" si="4">E8/5</f>
        <v>61.6</v>
      </c>
      <c r="Q8" s="5">
        <f t="shared" ref="Q8:Q24" si="5">13*P8-O8-N8-F8</f>
        <v>121.80000000000007</v>
      </c>
      <c r="R8" s="5"/>
      <c r="S8" s="1"/>
      <c r="T8" s="1">
        <f t="shared" ref="T8:T72" si="6">(F8+N8+O8+Q8)/P8</f>
        <v>13</v>
      </c>
      <c r="U8" s="1">
        <f t="shared" ref="U8:U72" si="7">(F8+N8+O8)/P8</f>
        <v>11.022727272727272</v>
      </c>
      <c r="V8" s="1">
        <v>70.599999999999994</v>
      </c>
      <c r="W8" s="1">
        <v>44.6</v>
      </c>
      <c r="X8" s="1">
        <v>45.8</v>
      </c>
      <c r="Y8" s="1">
        <v>58.2</v>
      </c>
      <c r="Z8" s="1">
        <v>47.6</v>
      </c>
      <c r="AA8" s="1">
        <v>104.6</v>
      </c>
      <c r="AB8" s="1">
        <v>71.8</v>
      </c>
      <c r="AC8" s="1">
        <v>66.400000000000006</v>
      </c>
      <c r="AD8" s="1">
        <v>67.599999999999994</v>
      </c>
      <c r="AE8" s="1">
        <v>69.8</v>
      </c>
      <c r="AF8" s="1"/>
      <c r="AG8" s="1">
        <f t="shared" si="3"/>
        <v>48.720000000000027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37</v>
      </c>
      <c r="C9" s="1">
        <v>37.418999999999997</v>
      </c>
      <c r="D9" s="1"/>
      <c r="E9" s="1">
        <v>17.312999999999999</v>
      </c>
      <c r="F9" s="1">
        <v>5.0279999999999996</v>
      </c>
      <c r="G9" s="7">
        <v>1</v>
      </c>
      <c r="H9" s="1">
        <v>120</v>
      </c>
      <c r="I9" s="1" t="s">
        <v>38</v>
      </c>
      <c r="J9" s="1">
        <v>17.5</v>
      </c>
      <c r="K9" s="1">
        <f t="shared" si="2"/>
        <v>-0.18700000000000117</v>
      </c>
      <c r="L9" s="1"/>
      <c r="M9" s="1"/>
      <c r="N9" s="1">
        <v>55</v>
      </c>
      <c r="O9" s="1"/>
      <c r="P9" s="1">
        <f t="shared" si="4"/>
        <v>3.4625999999999997</v>
      </c>
      <c r="Q9" s="5"/>
      <c r="R9" s="5"/>
      <c r="S9" s="1"/>
      <c r="T9" s="1">
        <f t="shared" si="6"/>
        <v>17.336105816438515</v>
      </c>
      <c r="U9" s="1">
        <f t="shared" si="7"/>
        <v>17.336105816438515</v>
      </c>
      <c r="V9" s="1">
        <v>4.7127999999999997</v>
      </c>
      <c r="W9" s="1">
        <v>0.14960000000000001</v>
      </c>
      <c r="X9" s="1">
        <v>1.9912000000000001</v>
      </c>
      <c r="Y9" s="1">
        <v>2.1791999999999998</v>
      </c>
      <c r="Z9" s="1">
        <v>2.6886000000000001</v>
      </c>
      <c r="AA9" s="1">
        <v>9.8881999999999994</v>
      </c>
      <c r="AB9" s="1">
        <v>8.6758000000000006</v>
      </c>
      <c r="AC9" s="1">
        <v>5.5964</v>
      </c>
      <c r="AD9" s="1">
        <v>7.3494000000000002</v>
      </c>
      <c r="AE9" s="1">
        <v>3.2158000000000002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37</v>
      </c>
      <c r="C10" s="1">
        <v>725.71600000000001</v>
      </c>
      <c r="D10" s="1">
        <v>121.254</v>
      </c>
      <c r="E10" s="1">
        <v>362.346</v>
      </c>
      <c r="F10" s="1">
        <v>327.55</v>
      </c>
      <c r="G10" s="7">
        <v>1</v>
      </c>
      <c r="H10" s="1">
        <v>60</v>
      </c>
      <c r="I10" s="1" t="s">
        <v>44</v>
      </c>
      <c r="J10" s="1">
        <v>342.9</v>
      </c>
      <c r="K10" s="1">
        <f t="shared" si="2"/>
        <v>19.446000000000026</v>
      </c>
      <c r="L10" s="1"/>
      <c r="M10" s="1"/>
      <c r="N10" s="1">
        <v>200</v>
      </c>
      <c r="O10" s="1">
        <v>250</v>
      </c>
      <c r="P10" s="1">
        <f t="shared" si="4"/>
        <v>72.469200000000001</v>
      </c>
      <c r="Q10" s="5">
        <f>14*P10-O10-N10-F10</f>
        <v>237.0188</v>
      </c>
      <c r="R10" s="5"/>
      <c r="S10" s="1"/>
      <c r="T10" s="1">
        <f t="shared" si="6"/>
        <v>14</v>
      </c>
      <c r="U10" s="1">
        <f t="shared" si="7"/>
        <v>10.729385725246035</v>
      </c>
      <c r="V10" s="1">
        <v>75.645399999999995</v>
      </c>
      <c r="W10" s="1">
        <v>64.590999999999994</v>
      </c>
      <c r="X10" s="1">
        <v>74.022199999999998</v>
      </c>
      <c r="Y10" s="1">
        <v>80.785600000000002</v>
      </c>
      <c r="Z10" s="1">
        <v>75.278199999999998</v>
      </c>
      <c r="AA10" s="1">
        <v>125.67059999999999</v>
      </c>
      <c r="AB10" s="1">
        <v>104.2002</v>
      </c>
      <c r="AC10" s="1">
        <v>75.340599999999995</v>
      </c>
      <c r="AD10" s="1">
        <v>74.899799999999999</v>
      </c>
      <c r="AE10" s="1">
        <v>74.465599999999995</v>
      </c>
      <c r="AF10" s="1"/>
      <c r="AG10" s="1">
        <f t="shared" si="3"/>
        <v>237.0188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37</v>
      </c>
      <c r="C11" s="1">
        <v>29.806000000000001</v>
      </c>
      <c r="D11" s="1">
        <v>1.268</v>
      </c>
      <c r="E11" s="1">
        <v>4.5629999999999997</v>
      </c>
      <c r="F11" s="1">
        <v>26</v>
      </c>
      <c r="G11" s="7">
        <v>1</v>
      </c>
      <c r="H11" s="1">
        <v>120</v>
      </c>
      <c r="I11" s="1" t="s">
        <v>38</v>
      </c>
      <c r="J11" s="1">
        <v>4.5</v>
      </c>
      <c r="K11" s="1">
        <f t="shared" si="2"/>
        <v>6.2999999999999723E-2</v>
      </c>
      <c r="L11" s="1"/>
      <c r="M11" s="1"/>
      <c r="N11" s="1">
        <v>0</v>
      </c>
      <c r="O11" s="1"/>
      <c r="P11" s="1">
        <f t="shared" si="4"/>
        <v>0.91259999999999997</v>
      </c>
      <c r="Q11" s="5"/>
      <c r="R11" s="5"/>
      <c r="S11" s="1"/>
      <c r="T11" s="1">
        <f t="shared" si="6"/>
        <v>28.490028490028489</v>
      </c>
      <c r="U11" s="1">
        <f t="shared" si="7"/>
        <v>28.490028490028489</v>
      </c>
      <c r="V11" s="1">
        <v>0.60759999999999992</v>
      </c>
      <c r="W11" s="1">
        <v>1.0144</v>
      </c>
      <c r="X11" s="1">
        <v>3.0314000000000001</v>
      </c>
      <c r="Y11" s="1">
        <v>0.86340000000000006</v>
      </c>
      <c r="Z11" s="1">
        <v>0.90480000000000005</v>
      </c>
      <c r="AA11" s="1">
        <v>6.3323999999999998</v>
      </c>
      <c r="AB11" s="1">
        <v>5.85</v>
      </c>
      <c r="AC11" s="1">
        <v>4.92</v>
      </c>
      <c r="AD11" s="1">
        <v>5.0599999999999996</v>
      </c>
      <c r="AE11" s="1">
        <v>5.3673999999999999</v>
      </c>
      <c r="AF11" s="36" t="s">
        <v>42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37</v>
      </c>
      <c r="C12" s="1">
        <v>129.821</v>
      </c>
      <c r="D12" s="1"/>
      <c r="E12" s="1">
        <v>36.502000000000002</v>
      </c>
      <c r="F12" s="1">
        <v>91.984999999999999</v>
      </c>
      <c r="G12" s="7">
        <v>1</v>
      </c>
      <c r="H12" s="1">
        <v>60</v>
      </c>
      <c r="I12" s="1" t="s">
        <v>38</v>
      </c>
      <c r="J12" s="1">
        <v>34.6</v>
      </c>
      <c r="K12" s="1">
        <f t="shared" si="2"/>
        <v>1.902000000000001</v>
      </c>
      <c r="L12" s="1"/>
      <c r="M12" s="1"/>
      <c r="N12" s="1">
        <v>0</v>
      </c>
      <c r="O12" s="1"/>
      <c r="P12" s="1">
        <f t="shared" si="4"/>
        <v>7.3004000000000007</v>
      </c>
      <c r="Q12" s="5"/>
      <c r="R12" s="5"/>
      <c r="S12" s="1"/>
      <c r="T12" s="1">
        <f t="shared" si="6"/>
        <v>12.599994520848172</v>
      </c>
      <c r="U12" s="1">
        <f t="shared" si="7"/>
        <v>12.599994520848172</v>
      </c>
      <c r="V12" s="1">
        <v>5.1710000000000003</v>
      </c>
      <c r="W12" s="1">
        <v>6.6776</v>
      </c>
      <c r="X12" s="1">
        <v>12.372400000000001</v>
      </c>
      <c r="Y12" s="1">
        <v>7.0168000000000008</v>
      </c>
      <c r="Z12" s="1">
        <v>8.8716000000000008</v>
      </c>
      <c r="AA12" s="1">
        <v>19.973199999999999</v>
      </c>
      <c r="AB12" s="1">
        <v>17.2972</v>
      </c>
      <c r="AC12" s="1">
        <v>11.321999999999999</v>
      </c>
      <c r="AD12" s="1">
        <v>10.9824</v>
      </c>
      <c r="AE12" s="1">
        <v>7.5137999999999998</v>
      </c>
      <c r="AF12" s="35" t="s">
        <v>47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37</v>
      </c>
      <c r="C13" s="1">
        <v>42.768999999999998</v>
      </c>
      <c r="D13" s="1">
        <v>110.08499999999999</v>
      </c>
      <c r="E13" s="1">
        <v>52.71</v>
      </c>
      <c r="F13" s="1">
        <v>84.073999999999998</v>
      </c>
      <c r="G13" s="7">
        <v>1</v>
      </c>
      <c r="H13" s="1">
        <v>60</v>
      </c>
      <c r="I13" s="1" t="s">
        <v>44</v>
      </c>
      <c r="J13" s="1">
        <v>50.4</v>
      </c>
      <c r="K13" s="1">
        <f t="shared" si="2"/>
        <v>2.3100000000000023</v>
      </c>
      <c r="L13" s="1"/>
      <c r="M13" s="1"/>
      <c r="N13" s="1">
        <v>25</v>
      </c>
      <c r="O13" s="1"/>
      <c r="P13" s="1">
        <f t="shared" si="4"/>
        <v>10.542</v>
      </c>
      <c r="Q13" s="5">
        <f t="shared" ref="Q13:Q14" si="8">14*P13-O13-N13-F13</f>
        <v>38.513999999999996</v>
      </c>
      <c r="R13" s="5"/>
      <c r="S13" s="1"/>
      <c r="T13" s="1">
        <f t="shared" si="6"/>
        <v>14</v>
      </c>
      <c r="U13" s="1">
        <f t="shared" si="7"/>
        <v>10.346613545816734</v>
      </c>
      <c r="V13" s="1">
        <v>10.760999999999999</v>
      </c>
      <c r="W13" s="1">
        <v>12.0718</v>
      </c>
      <c r="X13" s="1">
        <v>8.5952000000000002</v>
      </c>
      <c r="Y13" s="1">
        <v>11.296200000000001</v>
      </c>
      <c r="Z13" s="1">
        <v>6.7359999999999998</v>
      </c>
      <c r="AA13" s="1">
        <v>17.332599999999999</v>
      </c>
      <c r="AB13" s="1">
        <v>11.9162</v>
      </c>
      <c r="AC13" s="1">
        <v>12.9552</v>
      </c>
      <c r="AD13" s="1">
        <v>11.8962</v>
      </c>
      <c r="AE13" s="1">
        <v>16.147200000000002</v>
      </c>
      <c r="AF13" s="1"/>
      <c r="AG13" s="1">
        <f t="shared" si="3"/>
        <v>38.513999999999996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37</v>
      </c>
      <c r="C14" s="1">
        <v>558.58500000000004</v>
      </c>
      <c r="D14" s="1">
        <v>134.00700000000001</v>
      </c>
      <c r="E14" s="1">
        <v>322.858</v>
      </c>
      <c r="F14" s="1">
        <v>248</v>
      </c>
      <c r="G14" s="7">
        <v>1</v>
      </c>
      <c r="H14" s="1">
        <v>60</v>
      </c>
      <c r="I14" s="1" t="s">
        <v>44</v>
      </c>
      <c r="J14" s="1">
        <v>307</v>
      </c>
      <c r="K14" s="1">
        <f t="shared" si="2"/>
        <v>15.858000000000004</v>
      </c>
      <c r="L14" s="1"/>
      <c r="M14" s="1"/>
      <c r="N14" s="1">
        <v>200</v>
      </c>
      <c r="O14" s="1">
        <v>250</v>
      </c>
      <c r="P14" s="1">
        <f t="shared" si="4"/>
        <v>64.571600000000004</v>
      </c>
      <c r="Q14" s="5">
        <f t="shared" si="8"/>
        <v>206.00240000000008</v>
      </c>
      <c r="R14" s="5"/>
      <c r="S14" s="1"/>
      <c r="T14" s="1">
        <f t="shared" si="6"/>
        <v>14</v>
      </c>
      <c r="U14" s="1">
        <f t="shared" si="7"/>
        <v>10.809705814940314</v>
      </c>
      <c r="V14" s="1">
        <v>67.319000000000003</v>
      </c>
      <c r="W14" s="1">
        <v>59.887599999999999</v>
      </c>
      <c r="X14" s="1">
        <v>62.381799999999998</v>
      </c>
      <c r="Y14" s="1">
        <v>77.633200000000002</v>
      </c>
      <c r="Z14" s="1">
        <v>67.313400000000001</v>
      </c>
      <c r="AA14" s="1">
        <v>100.63679999999999</v>
      </c>
      <c r="AB14" s="1">
        <v>85.366399999999999</v>
      </c>
      <c r="AC14" s="1">
        <v>74.011799999999994</v>
      </c>
      <c r="AD14" s="1">
        <v>71.411600000000007</v>
      </c>
      <c r="AE14" s="1">
        <v>68.629599999999996</v>
      </c>
      <c r="AF14" s="1"/>
      <c r="AG14" s="1">
        <f t="shared" si="3"/>
        <v>206.00240000000008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40</v>
      </c>
      <c r="C15" s="1">
        <v>259</v>
      </c>
      <c r="D15" s="1">
        <v>32</v>
      </c>
      <c r="E15" s="1">
        <v>218</v>
      </c>
      <c r="F15" s="1">
        <v>49</v>
      </c>
      <c r="G15" s="7">
        <v>0.25</v>
      </c>
      <c r="H15" s="1">
        <v>120</v>
      </c>
      <c r="I15" s="1" t="s">
        <v>38</v>
      </c>
      <c r="J15" s="1">
        <v>222</v>
      </c>
      <c r="K15" s="1">
        <f t="shared" si="2"/>
        <v>-4</v>
      </c>
      <c r="L15" s="1"/>
      <c r="M15" s="1"/>
      <c r="N15" s="1">
        <v>50</v>
      </c>
      <c r="O15" s="1"/>
      <c r="P15" s="1">
        <f t="shared" si="4"/>
        <v>43.6</v>
      </c>
      <c r="Q15" s="5">
        <f t="shared" si="5"/>
        <v>467.80000000000007</v>
      </c>
      <c r="R15" s="5"/>
      <c r="S15" s="1"/>
      <c r="T15" s="1">
        <f t="shared" si="6"/>
        <v>13.000000000000002</v>
      </c>
      <c r="U15" s="1">
        <f t="shared" si="7"/>
        <v>2.2706422018348622</v>
      </c>
      <c r="V15" s="1">
        <v>18.2</v>
      </c>
      <c r="W15" s="1">
        <v>24</v>
      </c>
      <c r="X15" s="1">
        <v>30.2</v>
      </c>
      <c r="Y15" s="1">
        <v>23.8</v>
      </c>
      <c r="Z15" s="1">
        <v>17.399999999999999</v>
      </c>
      <c r="AA15" s="1">
        <v>49</v>
      </c>
      <c r="AB15" s="1">
        <v>43.2</v>
      </c>
      <c r="AC15" s="1">
        <v>22.4</v>
      </c>
      <c r="AD15" s="1">
        <v>22</v>
      </c>
      <c r="AE15" s="1">
        <v>21.6</v>
      </c>
      <c r="AF15" s="1"/>
      <c r="AG15" s="1">
        <f t="shared" si="3"/>
        <v>116.95000000000002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37</v>
      </c>
      <c r="C16" s="1">
        <v>235.71</v>
      </c>
      <c r="D16" s="1">
        <v>212.661</v>
      </c>
      <c r="E16" s="1">
        <v>229.49700000000001</v>
      </c>
      <c r="F16" s="1">
        <v>126.003</v>
      </c>
      <c r="G16" s="7">
        <v>1</v>
      </c>
      <c r="H16" s="1">
        <v>45</v>
      </c>
      <c r="I16" s="1" t="s">
        <v>52</v>
      </c>
      <c r="J16" s="1">
        <v>226.4</v>
      </c>
      <c r="K16" s="1">
        <f t="shared" si="2"/>
        <v>3.0970000000000084</v>
      </c>
      <c r="L16" s="1"/>
      <c r="M16" s="1"/>
      <c r="N16" s="1">
        <v>140</v>
      </c>
      <c r="O16" s="1">
        <v>140</v>
      </c>
      <c r="P16" s="1">
        <f t="shared" si="4"/>
        <v>45.8994</v>
      </c>
      <c r="Q16" s="5">
        <f>14*P16-O16-N16-F16</f>
        <v>236.58859999999999</v>
      </c>
      <c r="R16" s="5"/>
      <c r="S16" s="1"/>
      <c r="T16" s="1">
        <f t="shared" si="6"/>
        <v>14</v>
      </c>
      <c r="U16" s="1">
        <f t="shared" si="7"/>
        <v>8.8454968910268974</v>
      </c>
      <c r="V16" s="1">
        <v>41.453000000000003</v>
      </c>
      <c r="W16" s="1">
        <v>36.670999999999999</v>
      </c>
      <c r="X16" s="1">
        <v>35.869</v>
      </c>
      <c r="Y16" s="1">
        <v>47.574399999999997</v>
      </c>
      <c r="Z16" s="1">
        <v>49.789400000000001</v>
      </c>
      <c r="AA16" s="1">
        <v>59.988799999999998</v>
      </c>
      <c r="AB16" s="1">
        <v>54.186599999999999</v>
      </c>
      <c r="AC16" s="1">
        <v>46.233199999999997</v>
      </c>
      <c r="AD16" s="1">
        <v>37.029400000000003</v>
      </c>
      <c r="AE16" s="1">
        <v>56.322200000000002</v>
      </c>
      <c r="AF16" s="1"/>
      <c r="AG16" s="1">
        <f t="shared" si="3"/>
        <v>236.58859999999999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37</v>
      </c>
      <c r="C17" s="1">
        <v>221.95400000000001</v>
      </c>
      <c r="D17" s="1">
        <v>111.218</v>
      </c>
      <c r="E17" s="1">
        <v>130.05500000000001</v>
      </c>
      <c r="F17" s="1">
        <v>140</v>
      </c>
      <c r="G17" s="7">
        <v>1</v>
      </c>
      <c r="H17" s="1">
        <v>60</v>
      </c>
      <c r="I17" s="1" t="s">
        <v>38</v>
      </c>
      <c r="J17" s="1">
        <v>122</v>
      </c>
      <c r="K17" s="1">
        <f t="shared" si="2"/>
        <v>8.0550000000000068</v>
      </c>
      <c r="L17" s="1"/>
      <c r="M17" s="1"/>
      <c r="N17" s="1">
        <v>60</v>
      </c>
      <c r="O17" s="1"/>
      <c r="P17" s="1">
        <f t="shared" si="4"/>
        <v>26.011000000000003</v>
      </c>
      <c r="Q17" s="5">
        <f t="shared" si="5"/>
        <v>138.14300000000003</v>
      </c>
      <c r="R17" s="5"/>
      <c r="S17" s="1"/>
      <c r="T17" s="1">
        <f t="shared" si="6"/>
        <v>13</v>
      </c>
      <c r="U17" s="1">
        <f t="shared" si="7"/>
        <v>7.6890546307331507</v>
      </c>
      <c r="V17" s="1">
        <v>23.256599999999999</v>
      </c>
      <c r="W17" s="1">
        <v>25.481400000000001</v>
      </c>
      <c r="X17" s="1">
        <v>26.898199999999999</v>
      </c>
      <c r="Y17" s="1">
        <v>25.352399999999999</v>
      </c>
      <c r="Z17" s="1">
        <v>21.286200000000001</v>
      </c>
      <c r="AA17" s="1">
        <v>46.414999999999999</v>
      </c>
      <c r="AB17" s="1">
        <v>34.079799999999999</v>
      </c>
      <c r="AC17" s="1">
        <v>29.616</v>
      </c>
      <c r="AD17" s="1">
        <v>33.5212</v>
      </c>
      <c r="AE17" s="1">
        <v>34.011600000000001</v>
      </c>
      <c r="AF17" s="1"/>
      <c r="AG17" s="1">
        <f t="shared" si="3"/>
        <v>138.14300000000003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40</v>
      </c>
      <c r="C18" s="1">
        <v>245</v>
      </c>
      <c r="D18" s="1">
        <v>120</v>
      </c>
      <c r="E18" s="1">
        <v>197</v>
      </c>
      <c r="F18" s="1">
        <v>91</v>
      </c>
      <c r="G18" s="7">
        <v>0.25</v>
      </c>
      <c r="H18" s="1">
        <v>120</v>
      </c>
      <c r="I18" s="1" t="s">
        <v>38</v>
      </c>
      <c r="J18" s="1">
        <v>197</v>
      </c>
      <c r="K18" s="1">
        <f t="shared" si="2"/>
        <v>0</v>
      </c>
      <c r="L18" s="1"/>
      <c r="M18" s="1"/>
      <c r="N18" s="1">
        <v>80</v>
      </c>
      <c r="O18" s="1">
        <v>100</v>
      </c>
      <c r="P18" s="1">
        <f t="shared" si="4"/>
        <v>39.4</v>
      </c>
      <c r="Q18" s="5">
        <f t="shared" si="5"/>
        <v>241.19999999999993</v>
      </c>
      <c r="R18" s="5"/>
      <c r="S18" s="1"/>
      <c r="T18" s="1">
        <f t="shared" si="6"/>
        <v>12.999999999999998</v>
      </c>
      <c r="U18" s="1">
        <f t="shared" si="7"/>
        <v>6.8781725888324878</v>
      </c>
      <c r="V18" s="1">
        <v>31.6</v>
      </c>
      <c r="W18" s="1">
        <v>29.8</v>
      </c>
      <c r="X18" s="1">
        <v>33.6</v>
      </c>
      <c r="Y18" s="1">
        <v>31.8</v>
      </c>
      <c r="Z18" s="1">
        <v>42</v>
      </c>
      <c r="AA18" s="1">
        <v>65</v>
      </c>
      <c r="AB18" s="1">
        <v>58.4</v>
      </c>
      <c r="AC18" s="1">
        <v>51.4</v>
      </c>
      <c r="AD18" s="1">
        <v>41.2</v>
      </c>
      <c r="AE18" s="1">
        <v>54.8</v>
      </c>
      <c r="AF18" s="1"/>
      <c r="AG18" s="1">
        <f t="shared" si="3"/>
        <v>60.299999999999983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40</v>
      </c>
      <c r="C19" s="1">
        <v>34</v>
      </c>
      <c r="D19" s="1">
        <v>132</v>
      </c>
      <c r="E19" s="1">
        <v>45</v>
      </c>
      <c r="F19" s="1">
        <v>107</v>
      </c>
      <c r="G19" s="7">
        <v>0.4</v>
      </c>
      <c r="H19" s="1">
        <v>60</v>
      </c>
      <c r="I19" s="1" t="s">
        <v>38</v>
      </c>
      <c r="J19" s="1">
        <v>47</v>
      </c>
      <c r="K19" s="1">
        <f t="shared" si="2"/>
        <v>-2</v>
      </c>
      <c r="L19" s="1"/>
      <c r="M19" s="1"/>
      <c r="N19" s="1">
        <v>0</v>
      </c>
      <c r="O19" s="1"/>
      <c r="P19" s="1">
        <f t="shared" si="4"/>
        <v>9</v>
      </c>
      <c r="Q19" s="5">
        <f t="shared" si="5"/>
        <v>10</v>
      </c>
      <c r="R19" s="5"/>
      <c r="S19" s="1"/>
      <c r="T19" s="1">
        <f t="shared" si="6"/>
        <v>13</v>
      </c>
      <c r="U19" s="1">
        <f t="shared" si="7"/>
        <v>11.888888888888889</v>
      </c>
      <c r="V19" s="1">
        <v>6.6</v>
      </c>
      <c r="W19" s="1">
        <v>12.2</v>
      </c>
      <c r="X19" s="1">
        <v>7.8</v>
      </c>
      <c r="Y19" s="1">
        <v>7.4</v>
      </c>
      <c r="Z19" s="1">
        <v>2.2000000000000002</v>
      </c>
      <c r="AA19" s="1">
        <v>12.8</v>
      </c>
      <c r="AB19" s="1">
        <v>12.4</v>
      </c>
      <c r="AC19" s="1">
        <v>8</v>
      </c>
      <c r="AD19" s="1">
        <v>10</v>
      </c>
      <c r="AE19" s="1">
        <v>4.5999999999999996</v>
      </c>
      <c r="AF19" s="1"/>
      <c r="AG19" s="1">
        <f t="shared" si="3"/>
        <v>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37</v>
      </c>
      <c r="C20" s="1">
        <v>269.91500000000002</v>
      </c>
      <c r="D20" s="1">
        <v>222.58099999999999</v>
      </c>
      <c r="E20" s="1">
        <v>223.565</v>
      </c>
      <c r="F20" s="1">
        <v>185</v>
      </c>
      <c r="G20" s="7">
        <v>1</v>
      </c>
      <c r="H20" s="1">
        <v>45</v>
      </c>
      <c r="I20" s="1" t="s">
        <v>52</v>
      </c>
      <c r="J20" s="1">
        <v>206.2</v>
      </c>
      <c r="K20" s="1">
        <f t="shared" si="2"/>
        <v>17.365000000000009</v>
      </c>
      <c r="L20" s="1"/>
      <c r="M20" s="1"/>
      <c r="N20" s="1">
        <v>100</v>
      </c>
      <c r="O20" s="1">
        <v>120</v>
      </c>
      <c r="P20" s="1">
        <f t="shared" si="4"/>
        <v>44.713000000000001</v>
      </c>
      <c r="Q20" s="5">
        <f>14*P20-O20-N20-F20</f>
        <v>220.98199999999997</v>
      </c>
      <c r="R20" s="5"/>
      <c r="S20" s="1"/>
      <c r="T20" s="1">
        <f t="shared" si="6"/>
        <v>13.999999999999998</v>
      </c>
      <c r="U20" s="1">
        <f t="shared" si="7"/>
        <v>9.0577684342361273</v>
      </c>
      <c r="V20" s="1">
        <v>40.500599999999999</v>
      </c>
      <c r="W20" s="1">
        <v>38.136200000000002</v>
      </c>
      <c r="X20" s="1">
        <v>49.073599999999999</v>
      </c>
      <c r="Y20" s="1">
        <v>51.197800000000001</v>
      </c>
      <c r="Z20" s="1">
        <v>54.876800000000003</v>
      </c>
      <c r="AA20" s="1">
        <v>68.430599999999998</v>
      </c>
      <c r="AB20" s="1">
        <v>55.007399999999997</v>
      </c>
      <c r="AC20" s="1">
        <v>42.448</v>
      </c>
      <c r="AD20" s="1">
        <v>49.999000000000002</v>
      </c>
      <c r="AE20" s="1">
        <v>55.3202</v>
      </c>
      <c r="AF20" s="1" t="s">
        <v>57</v>
      </c>
      <c r="AG20" s="1">
        <f t="shared" si="3"/>
        <v>220.98199999999997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40</v>
      </c>
      <c r="C21" s="1">
        <v>124</v>
      </c>
      <c r="D21" s="1">
        <v>88</v>
      </c>
      <c r="E21" s="1">
        <v>86</v>
      </c>
      <c r="F21" s="1">
        <v>87</v>
      </c>
      <c r="G21" s="7">
        <v>0.12</v>
      </c>
      <c r="H21" s="1">
        <v>60</v>
      </c>
      <c r="I21" s="1" t="s">
        <v>38</v>
      </c>
      <c r="J21" s="1">
        <v>99</v>
      </c>
      <c r="K21" s="1">
        <f t="shared" si="2"/>
        <v>-13</v>
      </c>
      <c r="L21" s="1"/>
      <c r="M21" s="1"/>
      <c r="N21" s="1">
        <v>100</v>
      </c>
      <c r="O21" s="1">
        <v>120</v>
      </c>
      <c r="P21" s="1">
        <f t="shared" si="4"/>
        <v>17.2</v>
      </c>
      <c r="Q21" s="5"/>
      <c r="R21" s="5"/>
      <c r="S21" s="1"/>
      <c r="T21" s="1">
        <f t="shared" si="6"/>
        <v>17.848837209302328</v>
      </c>
      <c r="U21" s="1">
        <f t="shared" si="7"/>
        <v>17.848837209302328</v>
      </c>
      <c r="V21" s="1">
        <v>28</v>
      </c>
      <c r="W21" s="1">
        <v>21.6</v>
      </c>
      <c r="X21" s="1">
        <v>6.6</v>
      </c>
      <c r="Y21" s="1">
        <v>24.2</v>
      </c>
      <c r="Z21" s="1">
        <v>11</v>
      </c>
      <c r="AA21" s="1">
        <v>43.4</v>
      </c>
      <c r="AB21" s="1">
        <v>28</v>
      </c>
      <c r="AC21" s="1">
        <v>32</v>
      </c>
      <c r="AD21" s="1">
        <v>27.2</v>
      </c>
      <c r="AE21" s="1">
        <v>22.6</v>
      </c>
      <c r="AF21" s="1"/>
      <c r="AG21" s="1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491</v>
      </c>
      <c r="D22" s="1"/>
      <c r="E22" s="1">
        <v>196</v>
      </c>
      <c r="F22" s="1">
        <v>196</v>
      </c>
      <c r="G22" s="7">
        <v>0.25</v>
      </c>
      <c r="H22" s="1">
        <v>120</v>
      </c>
      <c r="I22" s="1" t="s">
        <v>38</v>
      </c>
      <c r="J22" s="1">
        <v>199</v>
      </c>
      <c r="K22" s="1">
        <f t="shared" si="2"/>
        <v>-3</v>
      </c>
      <c r="L22" s="1"/>
      <c r="M22" s="1"/>
      <c r="N22" s="1">
        <v>140</v>
      </c>
      <c r="O22" s="1">
        <v>200</v>
      </c>
      <c r="P22" s="1">
        <f t="shared" si="4"/>
        <v>39.200000000000003</v>
      </c>
      <c r="Q22" s="5"/>
      <c r="R22" s="5"/>
      <c r="S22" s="1"/>
      <c r="T22" s="1">
        <f t="shared" si="6"/>
        <v>13.673469387755102</v>
      </c>
      <c r="U22" s="1">
        <f t="shared" si="7"/>
        <v>13.673469387755102</v>
      </c>
      <c r="V22" s="1">
        <v>49.4</v>
      </c>
      <c r="W22" s="1">
        <v>39</v>
      </c>
      <c r="X22" s="1">
        <v>56.6</v>
      </c>
      <c r="Y22" s="1">
        <v>47.2</v>
      </c>
      <c r="Z22" s="1">
        <v>39</v>
      </c>
      <c r="AA22" s="1">
        <v>97.4</v>
      </c>
      <c r="AB22" s="1">
        <v>76.2</v>
      </c>
      <c r="AC22" s="1">
        <v>67</v>
      </c>
      <c r="AD22" s="1">
        <v>61.2</v>
      </c>
      <c r="AE22" s="1">
        <v>65.8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37</v>
      </c>
      <c r="C23" s="1">
        <v>56.116</v>
      </c>
      <c r="D23" s="1"/>
      <c r="E23" s="1">
        <v>12.901</v>
      </c>
      <c r="F23" s="1">
        <v>42.73</v>
      </c>
      <c r="G23" s="7">
        <v>1</v>
      </c>
      <c r="H23" s="1">
        <v>120</v>
      </c>
      <c r="I23" s="1" t="s">
        <v>38</v>
      </c>
      <c r="J23" s="1">
        <v>13</v>
      </c>
      <c r="K23" s="1">
        <f t="shared" si="2"/>
        <v>-9.9000000000000199E-2</v>
      </c>
      <c r="L23" s="1"/>
      <c r="M23" s="1"/>
      <c r="N23" s="1">
        <v>0</v>
      </c>
      <c r="O23" s="1"/>
      <c r="P23" s="1">
        <f t="shared" si="4"/>
        <v>2.5802</v>
      </c>
      <c r="Q23" s="5"/>
      <c r="R23" s="5"/>
      <c r="S23" s="1"/>
      <c r="T23" s="1">
        <f t="shared" si="6"/>
        <v>16.560731726222773</v>
      </c>
      <c r="U23" s="1">
        <f t="shared" si="7"/>
        <v>16.560731726222773</v>
      </c>
      <c r="V23" s="1">
        <v>1.0871999999999999</v>
      </c>
      <c r="W23" s="1">
        <v>2.431</v>
      </c>
      <c r="X23" s="1">
        <v>1.0176000000000001</v>
      </c>
      <c r="Y23" s="1">
        <v>5.3284000000000002</v>
      </c>
      <c r="Z23" s="1">
        <v>4.7644000000000002</v>
      </c>
      <c r="AA23" s="1">
        <v>7.8532000000000002</v>
      </c>
      <c r="AB23" s="1">
        <v>7.665</v>
      </c>
      <c r="AC23" s="1">
        <v>6.2035999999999998</v>
      </c>
      <c r="AD23" s="1">
        <v>4.5793999999999997</v>
      </c>
      <c r="AE23" s="1">
        <v>4.7774000000000001</v>
      </c>
      <c r="AF23" s="25" t="s">
        <v>124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40</v>
      </c>
      <c r="C24" s="1">
        <v>58</v>
      </c>
      <c r="D24" s="1">
        <v>216</v>
      </c>
      <c r="E24" s="1">
        <v>129</v>
      </c>
      <c r="F24" s="1">
        <v>88</v>
      </c>
      <c r="G24" s="7">
        <v>0.4</v>
      </c>
      <c r="H24" s="1">
        <v>45</v>
      </c>
      <c r="I24" s="1" t="s">
        <v>38</v>
      </c>
      <c r="J24" s="1">
        <v>130</v>
      </c>
      <c r="K24" s="1">
        <f t="shared" si="2"/>
        <v>-1</v>
      </c>
      <c r="L24" s="1"/>
      <c r="M24" s="1"/>
      <c r="N24" s="1">
        <v>100</v>
      </c>
      <c r="O24" s="1">
        <v>120</v>
      </c>
      <c r="P24" s="1">
        <f t="shared" si="4"/>
        <v>25.8</v>
      </c>
      <c r="Q24" s="5">
        <f t="shared" si="5"/>
        <v>27.400000000000034</v>
      </c>
      <c r="R24" s="5"/>
      <c r="S24" s="1"/>
      <c r="T24" s="1">
        <f t="shared" si="6"/>
        <v>13.000000000000002</v>
      </c>
      <c r="U24" s="1">
        <f t="shared" si="7"/>
        <v>11.937984496124031</v>
      </c>
      <c r="V24" s="1">
        <v>31.6</v>
      </c>
      <c r="W24" s="1">
        <v>25</v>
      </c>
      <c r="X24" s="1">
        <v>19.600000000000001</v>
      </c>
      <c r="Y24" s="1">
        <v>23.2</v>
      </c>
      <c r="Z24" s="1">
        <v>14.6</v>
      </c>
      <c r="AA24" s="1">
        <v>11.8</v>
      </c>
      <c r="AB24" s="1">
        <v>2</v>
      </c>
      <c r="AC24" s="1">
        <v>19</v>
      </c>
      <c r="AD24" s="1">
        <v>23.2</v>
      </c>
      <c r="AE24" s="1">
        <v>10.4</v>
      </c>
      <c r="AF24" s="1" t="s">
        <v>57</v>
      </c>
      <c r="AG24" s="1">
        <f>G24*Q24</f>
        <v>10.960000000000015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37</v>
      </c>
      <c r="C25" s="1">
        <v>293.22399999999999</v>
      </c>
      <c r="D25" s="1">
        <v>20.113</v>
      </c>
      <c r="E25" s="1">
        <v>158.994</v>
      </c>
      <c r="F25" s="1">
        <v>86.210999999999999</v>
      </c>
      <c r="G25" s="7">
        <v>1</v>
      </c>
      <c r="H25" s="1">
        <v>60</v>
      </c>
      <c r="I25" s="1" t="s">
        <v>44</v>
      </c>
      <c r="J25" s="1">
        <v>155.19999999999999</v>
      </c>
      <c r="K25" s="1">
        <f t="shared" si="2"/>
        <v>3.7940000000000111</v>
      </c>
      <c r="L25" s="1"/>
      <c r="M25" s="1"/>
      <c r="N25" s="1">
        <v>120</v>
      </c>
      <c r="O25" s="1">
        <v>120</v>
      </c>
      <c r="P25" s="1">
        <f t="shared" si="4"/>
        <v>31.7988</v>
      </c>
      <c r="Q25" s="5">
        <f>14*P25-O25-N25-F25</f>
        <v>118.9722</v>
      </c>
      <c r="R25" s="5"/>
      <c r="S25" s="1"/>
      <c r="T25" s="1">
        <f t="shared" si="6"/>
        <v>14</v>
      </c>
      <c r="U25" s="1">
        <f t="shared" si="7"/>
        <v>10.258594663949584</v>
      </c>
      <c r="V25" s="1">
        <v>32.8504</v>
      </c>
      <c r="W25" s="1">
        <v>27.967600000000001</v>
      </c>
      <c r="X25" s="1">
        <v>32.769799999999996</v>
      </c>
      <c r="Y25" s="1">
        <v>37.084000000000003</v>
      </c>
      <c r="Z25" s="1">
        <v>34.355400000000003</v>
      </c>
      <c r="AA25" s="1">
        <v>68.521199999999993</v>
      </c>
      <c r="AB25" s="1">
        <v>44.393000000000001</v>
      </c>
      <c r="AC25" s="1">
        <v>39.375599999999999</v>
      </c>
      <c r="AD25" s="1">
        <v>43.728000000000002</v>
      </c>
      <c r="AE25" s="1">
        <v>48.588000000000001</v>
      </c>
      <c r="AF25" s="1"/>
      <c r="AG25" s="1">
        <f>G25*Q25</f>
        <v>118.9722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40</v>
      </c>
      <c r="C26" s="1">
        <v>261</v>
      </c>
      <c r="D26" s="1">
        <v>344</v>
      </c>
      <c r="E26" s="1">
        <v>91</v>
      </c>
      <c r="F26" s="1">
        <v>450</v>
      </c>
      <c r="G26" s="7">
        <v>0.22</v>
      </c>
      <c r="H26" s="1">
        <v>120</v>
      </c>
      <c r="I26" s="1" t="s">
        <v>38</v>
      </c>
      <c r="J26" s="1">
        <v>95</v>
      </c>
      <c r="K26" s="1">
        <f t="shared" si="2"/>
        <v>-4</v>
      </c>
      <c r="L26" s="1"/>
      <c r="M26" s="1"/>
      <c r="N26" s="1">
        <v>0</v>
      </c>
      <c r="O26" s="1"/>
      <c r="P26" s="1">
        <f t="shared" si="4"/>
        <v>18.2</v>
      </c>
      <c r="Q26" s="5"/>
      <c r="R26" s="5"/>
      <c r="S26" s="1"/>
      <c r="T26" s="1">
        <f t="shared" si="6"/>
        <v>24.725274725274726</v>
      </c>
      <c r="U26" s="1">
        <f t="shared" si="7"/>
        <v>24.725274725274726</v>
      </c>
      <c r="V26" s="1">
        <v>29.4</v>
      </c>
      <c r="W26" s="1">
        <v>45.8</v>
      </c>
      <c r="X26" s="1">
        <v>37</v>
      </c>
      <c r="Y26" s="1">
        <v>43.2</v>
      </c>
      <c r="Z26" s="1">
        <v>43.8</v>
      </c>
      <c r="AA26" s="1">
        <v>67.8</v>
      </c>
      <c r="AB26" s="1">
        <v>57.2</v>
      </c>
      <c r="AC26" s="1">
        <v>54.4</v>
      </c>
      <c r="AD26" s="1">
        <v>51.8</v>
      </c>
      <c r="AE26" s="1">
        <v>73.400000000000006</v>
      </c>
      <c r="AF26" s="25" t="s">
        <v>124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4" t="s">
        <v>65</v>
      </c>
      <c r="B27" s="14" t="s">
        <v>40</v>
      </c>
      <c r="C27" s="14"/>
      <c r="D27" s="14">
        <v>16</v>
      </c>
      <c r="E27" s="14">
        <v>16</v>
      </c>
      <c r="F27" s="14"/>
      <c r="G27" s="15">
        <v>0</v>
      </c>
      <c r="H27" s="14">
        <v>45</v>
      </c>
      <c r="I27" s="14" t="s">
        <v>38</v>
      </c>
      <c r="J27" s="14">
        <v>16</v>
      </c>
      <c r="K27" s="14">
        <f t="shared" si="2"/>
        <v>0</v>
      </c>
      <c r="L27" s="14"/>
      <c r="M27" s="14"/>
      <c r="N27" s="14">
        <v>0</v>
      </c>
      <c r="O27" s="14"/>
      <c r="P27" s="14">
        <f t="shared" si="4"/>
        <v>3.2</v>
      </c>
      <c r="Q27" s="16"/>
      <c r="R27" s="16"/>
      <c r="S27" s="14"/>
      <c r="T27" s="14">
        <f t="shared" si="6"/>
        <v>0</v>
      </c>
      <c r="U27" s="14">
        <f t="shared" si="7"/>
        <v>0</v>
      </c>
      <c r="V27" s="14">
        <v>1.8</v>
      </c>
      <c r="W27" s="14">
        <v>2.4</v>
      </c>
      <c r="X27" s="14">
        <v>1.4</v>
      </c>
      <c r="Y27" s="14">
        <v>-0.8</v>
      </c>
      <c r="Z27" s="14">
        <v>0.4</v>
      </c>
      <c r="AA27" s="14">
        <v>4.4000000000000004</v>
      </c>
      <c r="AB27" s="14">
        <v>4.4000000000000004</v>
      </c>
      <c r="AC27" s="14">
        <v>2</v>
      </c>
      <c r="AD27" s="14">
        <v>3.2</v>
      </c>
      <c r="AE27" s="14">
        <v>6.2</v>
      </c>
      <c r="AF27" s="14" t="s">
        <v>66</v>
      </c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8" t="s">
        <v>67</v>
      </c>
      <c r="B28" s="19" t="s">
        <v>40</v>
      </c>
      <c r="C28" s="19">
        <v>-11</v>
      </c>
      <c r="D28" s="19">
        <v>11</v>
      </c>
      <c r="E28" s="26">
        <v>1</v>
      </c>
      <c r="F28" s="27">
        <v>-12</v>
      </c>
      <c r="G28" s="11">
        <v>0</v>
      </c>
      <c r="H28" s="10">
        <v>45</v>
      </c>
      <c r="I28" s="10" t="s">
        <v>59</v>
      </c>
      <c r="J28" s="10">
        <v>16</v>
      </c>
      <c r="K28" s="10">
        <f t="shared" si="2"/>
        <v>-15</v>
      </c>
      <c r="L28" s="10"/>
      <c r="M28" s="10"/>
      <c r="N28" s="10">
        <v>0</v>
      </c>
      <c r="O28" s="10"/>
      <c r="P28" s="10">
        <f t="shared" si="4"/>
        <v>0.2</v>
      </c>
      <c r="Q28" s="12"/>
      <c r="R28" s="12"/>
      <c r="S28" s="10"/>
      <c r="T28" s="10">
        <f t="shared" si="6"/>
        <v>-60</v>
      </c>
      <c r="U28" s="10">
        <f t="shared" si="7"/>
        <v>-60</v>
      </c>
      <c r="V28" s="10">
        <v>1.4</v>
      </c>
      <c r="W28" s="10">
        <v>13.2</v>
      </c>
      <c r="X28" s="10">
        <v>9.8000000000000007</v>
      </c>
      <c r="Y28" s="10">
        <v>15.6</v>
      </c>
      <c r="Z28" s="10">
        <v>20.2</v>
      </c>
      <c r="AA28" s="10">
        <v>15</v>
      </c>
      <c r="AB28" s="10">
        <v>29</v>
      </c>
      <c r="AC28" s="10">
        <v>19</v>
      </c>
      <c r="AD28" s="10">
        <v>3.6</v>
      </c>
      <c r="AE28" s="10">
        <v>27</v>
      </c>
      <c r="AF28" s="13" t="s">
        <v>68</v>
      </c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1" t="s">
        <v>169</v>
      </c>
      <c r="B29" s="22" t="s">
        <v>40</v>
      </c>
      <c r="C29" s="22">
        <v>18</v>
      </c>
      <c r="D29" s="22">
        <v>79</v>
      </c>
      <c r="E29" s="28">
        <f>10+E28</f>
        <v>11</v>
      </c>
      <c r="F29" s="29">
        <f>86+F28</f>
        <v>74</v>
      </c>
      <c r="G29" s="7">
        <v>0.3</v>
      </c>
      <c r="H29" s="1">
        <v>50</v>
      </c>
      <c r="I29" s="1" t="s">
        <v>38</v>
      </c>
      <c r="J29" s="1">
        <v>17</v>
      </c>
      <c r="K29" s="1">
        <f>E29-J29</f>
        <v>-6</v>
      </c>
      <c r="L29" s="1"/>
      <c r="M29" s="1"/>
      <c r="N29" s="1">
        <v>0</v>
      </c>
      <c r="O29" s="1">
        <v>40</v>
      </c>
      <c r="P29" s="1">
        <f>E29/5</f>
        <v>2.2000000000000002</v>
      </c>
      <c r="Q29" s="5"/>
      <c r="R29" s="5"/>
      <c r="S29" s="1"/>
      <c r="T29" s="1">
        <f>(F29+N29+O29+Q29)/P29</f>
        <v>51.818181818181813</v>
      </c>
      <c r="U29" s="1">
        <f>(F29+N29+O29)/P29</f>
        <v>51.818181818181813</v>
      </c>
      <c r="V29" s="1">
        <v>0.2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30" t="s">
        <v>183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40</v>
      </c>
      <c r="C30" s="1">
        <v>15</v>
      </c>
      <c r="D30" s="1">
        <v>100</v>
      </c>
      <c r="E30" s="1">
        <v>38</v>
      </c>
      <c r="F30" s="1">
        <v>76</v>
      </c>
      <c r="G30" s="7">
        <v>0.09</v>
      </c>
      <c r="H30" s="1">
        <v>45</v>
      </c>
      <c r="I30" s="1" t="s">
        <v>38</v>
      </c>
      <c r="J30" s="1">
        <v>38</v>
      </c>
      <c r="K30" s="1">
        <f t="shared" si="2"/>
        <v>0</v>
      </c>
      <c r="L30" s="1"/>
      <c r="M30" s="1"/>
      <c r="N30" s="1">
        <v>0</v>
      </c>
      <c r="O30" s="1"/>
      <c r="P30" s="1">
        <f t="shared" si="4"/>
        <v>7.6</v>
      </c>
      <c r="Q30" s="5">
        <f t="shared" ref="Q30:Q32" si="9">13*P30-O30-N30-F30</f>
        <v>22.799999999999997</v>
      </c>
      <c r="R30" s="5"/>
      <c r="S30" s="1"/>
      <c r="T30" s="1">
        <f t="shared" si="6"/>
        <v>13</v>
      </c>
      <c r="U30" s="1">
        <f t="shared" si="7"/>
        <v>10</v>
      </c>
      <c r="V30" s="1">
        <v>3</v>
      </c>
      <c r="W30" s="1">
        <v>9.4</v>
      </c>
      <c r="X30" s="1">
        <v>1.8</v>
      </c>
      <c r="Y30" s="1">
        <v>7.2</v>
      </c>
      <c r="Z30" s="1">
        <v>3.4</v>
      </c>
      <c r="AA30" s="1">
        <v>8.6</v>
      </c>
      <c r="AB30" s="1">
        <v>6.8</v>
      </c>
      <c r="AC30" s="1">
        <v>6</v>
      </c>
      <c r="AD30" s="1">
        <v>7.4</v>
      </c>
      <c r="AE30" s="1">
        <v>2.8</v>
      </c>
      <c r="AF30" s="1"/>
      <c r="AG30" s="1">
        <f t="shared" ref="AG30:AG36" si="10">G30*Q30</f>
        <v>2.0519999999999996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289.77600000000001</v>
      </c>
      <c r="D31" s="1">
        <v>186.24199999999999</v>
      </c>
      <c r="E31" s="1">
        <v>185.905</v>
      </c>
      <c r="F31" s="1">
        <v>216</v>
      </c>
      <c r="G31" s="7">
        <v>1</v>
      </c>
      <c r="H31" s="1">
        <v>45</v>
      </c>
      <c r="I31" s="1" t="s">
        <v>52</v>
      </c>
      <c r="J31" s="1">
        <v>178</v>
      </c>
      <c r="K31" s="1">
        <f t="shared" si="2"/>
        <v>7.9050000000000011</v>
      </c>
      <c r="L31" s="1"/>
      <c r="M31" s="1"/>
      <c r="N31" s="1">
        <v>70</v>
      </c>
      <c r="O31" s="1"/>
      <c r="P31" s="1">
        <f t="shared" si="4"/>
        <v>37.180999999999997</v>
      </c>
      <c r="Q31" s="5">
        <f>14*P31-O31-N31-F31</f>
        <v>234.53399999999999</v>
      </c>
      <c r="R31" s="5"/>
      <c r="S31" s="1"/>
      <c r="T31" s="1">
        <f t="shared" si="6"/>
        <v>14</v>
      </c>
      <c r="U31" s="1">
        <f t="shared" si="7"/>
        <v>7.6921008041741752</v>
      </c>
      <c r="V31" s="1">
        <v>31.005199999999999</v>
      </c>
      <c r="W31" s="1">
        <v>36.662599999999998</v>
      </c>
      <c r="X31" s="1">
        <v>36.970599999999997</v>
      </c>
      <c r="Y31" s="1">
        <v>36.199800000000003</v>
      </c>
      <c r="Z31" s="1">
        <v>50.689</v>
      </c>
      <c r="AA31" s="1">
        <v>29.7316</v>
      </c>
      <c r="AB31" s="1">
        <v>30.647200000000002</v>
      </c>
      <c r="AC31" s="1">
        <v>31.489000000000001</v>
      </c>
      <c r="AD31" s="1">
        <v>35.928600000000003</v>
      </c>
      <c r="AE31" s="1">
        <v>35.546799999999998</v>
      </c>
      <c r="AF31" s="1"/>
      <c r="AG31" s="1">
        <f t="shared" si="10"/>
        <v>234.53399999999999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40</v>
      </c>
      <c r="C32" s="1">
        <v>88</v>
      </c>
      <c r="D32" s="1">
        <v>120</v>
      </c>
      <c r="E32" s="1">
        <v>97</v>
      </c>
      <c r="F32" s="1">
        <v>98</v>
      </c>
      <c r="G32" s="7">
        <v>0.4</v>
      </c>
      <c r="H32" s="1">
        <v>60</v>
      </c>
      <c r="I32" s="1" t="s">
        <v>38</v>
      </c>
      <c r="J32" s="1">
        <v>98</v>
      </c>
      <c r="K32" s="1">
        <f t="shared" si="2"/>
        <v>-1</v>
      </c>
      <c r="L32" s="1"/>
      <c r="M32" s="1"/>
      <c r="N32" s="1">
        <v>88</v>
      </c>
      <c r="O32" s="1"/>
      <c r="P32" s="1">
        <f t="shared" si="4"/>
        <v>19.399999999999999</v>
      </c>
      <c r="Q32" s="5">
        <f t="shared" si="9"/>
        <v>66.199999999999989</v>
      </c>
      <c r="R32" s="5"/>
      <c r="S32" s="1"/>
      <c r="T32" s="1">
        <f t="shared" si="6"/>
        <v>13</v>
      </c>
      <c r="U32" s="1">
        <f t="shared" si="7"/>
        <v>9.5876288659793829</v>
      </c>
      <c r="V32" s="1">
        <v>20.399999999999999</v>
      </c>
      <c r="W32" s="1">
        <v>20.2</v>
      </c>
      <c r="X32" s="1">
        <v>17.2</v>
      </c>
      <c r="Y32" s="1">
        <v>22.6</v>
      </c>
      <c r="Z32" s="1">
        <v>17.2</v>
      </c>
      <c r="AA32" s="1">
        <v>23</v>
      </c>
      <c r="AB32" s="1">
        <v>18.399999999999999</v>
      </c>
      <c r="AC32" s="1">
        <v>19.600000000000001</v>
      </c>
      <c r="AD32" s="1">
        <v>20.6</v>
      </c>
      <c r="AE32" s="1">
        <v>6.2</v>
      </c>
      <c r="AF32" s="1" t="s">
        <v>57</v>
      </c>
      <c r="AG32" s="1">
        <f t="shared" si="10"/>
        <v>26.479999999999997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40</v>
      </c>
      <c r="C33" s="1">
        <v>488</v>
      </c>
      <c r="D33" s="1">
        <v>352</v>
      </c>
      <c r="E33" s="1">
        <v>466</v>
      </c>
      <c r="F33" s="1">
        <v>198</v>
      </c>
      <c r="G33" s="7">
        <v>0.4</v>
      </c>
      <c r="H33" s="1">
        <v>60</v>
      </c>
      <c r="I33" s="1" t="s">
        <v>44</v>
      </c>
      <c r="J33" s="1">
        <v>491</v>
      </c>
      <c r="K33" s="1">
        <f t="shared" si="2"/>
        <v>-25</v>
      </c>
      <c r="L33" s="1"/>
      <c r="M33" s="1"/>
      <c r="N33" s="1">
        <v>500</v>
      </c>
      <c r="O33" s="1">
        <v>500</v>
      </c>
      <c r="P33" s="1">
        <f t="shared" si="4"/>
        <v>93.2</v>
      </c>
      <c r="Q33" s="5">
        <f>14*P33-O33-N33-F33</f>
        <v>106.79999999999995</v>
      </c>
      <c r="R33" s="5"/>
      <c r="S33" s="1"/>
      <c r="T33" s="1">
        <f t="shared" si="6"/>
        <v>13.999999999999998</v>
      </c>
      <c r="U33" s="1">
        <f t="shared" si="7"/>
        <v>12.854077253218884</v>
      </c>
      <c r="V33" s="1">
        <v>110.2</v>
      </c>
      <c r="W33" s="1">
        <v>79.599999999999994</v>
      </c>
      <c r="X33" s="1">
        <v>83.545000000000002</v>
      </c>
      <c r="Y33" s="1">
        <v>100.2</v>
      </c>
      <c r="Z33" s="1">
        <v>85.4</v>
      </c>
      <c r="AA33" s="1">
        <v>161.4</v>
      </c>
      <c r="AB33" s="1">
        <v>127.4</v>
      </c>
      <c r="AC33" s="1">
        <v>89.2</v>
      </c>
      <c r="AD33" s="1">
        <v>104</v>
      </c>
      <c r="AE33" s="1">
        <v>83.8</v>
      </c>
      <c r="AF33" s="1"/>
      <c r="AG33" s="1">
        <f t="shared" si="10"/>
        <v>42.719999999999985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40</v>
      </c>
      <c r="C34" s="1">
        <v>11</v>
      </c>
      <c r="D34" s="1">
        <v>80</v>
      </c>
      <c r="E34" s="1">
        <v>19</v>
      </c>
      <c r="F34" s="1">
        <v>71</v>
      </c>
      <c r="G34" s="7">
        <v>0.5</v>
      </c>
      <c r="H34" s="1">
        <v>60</v>
      </c>
      <c r="I34" s="1" t="s">
        <v>38</v>
      </c>
      <c r="J34" s="1">
        <v>20</v>
      </c>
      <c r="K34" s="1">
        <f t="shared" si="2"/>
        <v>-1</v>
      </c>
      <c r="L34" s="1"/>
      <c r="M34" s="1"/>
      <c r="N34" s="1">
        <v>0</v>
      </c>
      <c r="O34" s="1"/>
      <c r="P34" s="1">
        <f t="shared" si="4"/>
        <v>3.8</v>
      </c>
      <c r="Q34" s="5"/>
      <c r="R34" s="5"/>
      <c r="S34" s="1"/>
      <c r="T34" s="1">
        <f t="shared" si="6"/>
        <v>18.684210526315791</v>
      </c>
      <c r="U34" s="1">
        <f t="shared" si="7"/>
        <v>18.684210526315791</v>
      </c>
      <c r="V34" s="1">
        <v>1.4</v>
      </c>
      <c r="W34" s="1">
        <v>6.6</v>
      </c>
      <c r="X34" s="1">
        <v>1.4</v>
      </c>
      <c r="Y34" s="1">
        <v>3.8</v>
      </c>
      <c r="Z34" s="1">
        <v>3</v>
      </c>
      <c r="AA34" s="1">
        <v>3.8</v>
      </c>
      <c r="AB34" s="1">
        <v>3.8</v>
      </c>
      <c r="AC34" s="1">
        <v>3.2</v>
      </c>
      <c r="AD34" s="1">
        <v>5</v>
      </c>
      <c r="AE34" s="1">
        <v>8</v>
      </c>
      <c r="AF34" s="1"/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40</v>
      </c>
      <c r="C35" s="1">
        <v>7</v>
      </c>
      <c r="D35" s="1">
        <v>8</v>
      </c>
      <c r="E35" s="1">
        <v>2</v>
      </c>
      <c r="F35" s="1">
        <v>11</v>
      </c>
      <c r="G35" s="7">
        <v>0.5</v>
      </c>
      <c r="H35" s="1">
        <v>60</v>
      </c>
      <c r="I35" s="1" t="s">
        <v>38</v>
      </c>
      <c r="J35" s="1">
        <v>2</v>
      </c>
      <c r="K35" s="1">
        <f t="shared" si="2"/>
        <v>0</v>
      </c>
      <c r="L35" s="1"/>
      <c r="M35" s="1"/>
      <c r="N35" s="1">
        <v>8</v>
      </c>
      <c r="O35" s="1"/>
      <c r="P35" s="1">
        <f t="shared" si="4"/>
        <v>0.4</v>
      </c>
      <c r="Q35" s="5"/>
      <c r="R35" s="5"/>
      <c r="S35" s="1"/>
      <c r="T35" s="1">
        <f t="shared" si="6"/>
        <v>47.5</v>
      </c>
      <c r="U35" s="1">
        <f t="shared" si="7"/>
        <v>47.5</v>
      </c>
      <c r="V35" s="1">
        <v>1.6</v>
      </c>
      <c r="W35" s="1">
        <v>1.2</v>
      </c>
      <c r="X35" s="1">
        <v>1.2</v>
      </c>
      <c r="Y35" s="1">
        <v>1.6</v>
      </c>
      <c r="Z35" s="1">
        <v>1.6</v>
      </c>
      <c r="AA35" s="1">
        <v>2.6</v>
      </c>
      <c r="AB35" s="1">
        <v>2.2000000000000002</v>
      </c>
      <c r="AC35" s="1">
        <v>2.2000000000000002</v>
      </c>
      <c r="AD35" s="1">
        <v>0.4</v>
      </c>
      <c r="AE35" s="1">
        <v>2</v>
      </c>
      <c r="AF35" s="36" t="s">
        <v>42</v>
      </c>
      <c r="AG35" s="1">
        <f t="shared" si="10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40</v>
      </c>
      <c r="C36" s="1">
        <v>409</v>
      </c>
      <c r="D36" s="1">
        <v>262</v>
      </c>
      <c r="E36" s="1">
        <v>365</v>
      </c>
      <c r="F36" s="1">
        <v>227</v>
      </c>
      <c r="G36" s="7">
        <v>0.4</v>
      </c>
      <c r="H36" s="1">
        <v>60</v>
      </c>
      <c r="I36" s="1" t="s">
        <v>44</v>
      </c>
      <c r="J36" s="1">
        <v>374</v>
      </c>
      <c r="K36" s="1">
        <f t="shared" si="2"/>
        <v>-9</v>
      </c>
      <c r="L36" s="1"/>
      <c r="M36" s="1"/>
      <c r="N36" s="1">
        <v>340</v>
      </c>
      <c r="O36" s="1">
        <v>400</v>
      </c>
      <c r="P36" s="1">
        <f t="shared" si="4"/>
        <v>73</v>
      </c>
      <c r="Q36" s="5">
        <f>14*P36-O36-N36-F36</f>
        <v>55</v>
      </c>
      <c r="R36" s="5"/>
      <c r="S36" s="1"/>
      <c r="T36" s="1">
        <f t="shared" si="6"/>
        <v>14</v>
      </c>
      <c r="U36" s="1">
        <f t="shared" si="7"/>
        <v>13.246575342465754</v>
      </c>
      <c r="V36" s="1">
        <v>88</v>
      </c>
      <c r="W36" s="1">
        <v>68.599999999999994</v>
      </c>
      <c r="X36" s="1">
        <v>73.8</v>
      </c>
      <c r="Y36" s="1">
        <v>89.4</v>
      </c>
      <c r="Z36" s="1">
        <v>59</v>
      </c>
      <c r="AA36" s="1">
        <v>131.19999999999999</v>
      </c>
      <c r="AB36" s="1">
        <v>109.2</v>
      </c>
      <c r="AC36" s="1">
        <v>69</v>
      </c>
      <c r="AD36" s="1">
        <v>84.8</v>
      </c>
      <c r="AE36" s="1">
        <v>71</v>
      </c>
      <c r="AF36" s="1" t="s">
        <v>57</v>
      </c>
      <c r="AG36" s="1">
        <f t="shared" si="10"/>
        <v>22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76</v>
      </c>
      <c r="B37" s="10" t="s">
        <v>40</v>
      </c>
      <c r="C37" s="10">
        <v>-6</v>
      </c>
      <c r="D37" s="10"/>
      <c r="E37" s="10"/>
      <c r="F37" s="31">
        <v>-6</v>
      </c>
      <c r="G37" s="11">
        <v>0</v>
      </c>
      <c r="H37" s="10" t="e">
        <v>#N/A</v>
      </c>
      <c r="I37" s="10" t="s">
        <v>59</v>
      </c>
      <c r="J37" s="10"/>
      <c r="K37" s="10">
        <f t="shared" si="2"/>
        <v>0</v>
      </c>
      <c r="L37" s="10"/>
      <c r="M37" s="10"/>
      <c r="N37" s="10">
        <v>0</v>
      </c>
      <c r="O37" s="10"/>
      <c r="P37" s="10">
        <f t="shared" si="4"/>
        <v>0</v>
      </c>
      <c r="Q37" s="12"/>
      <c r="R37" s="12"/>
      <c r="S37" s="10"/>
      <c r="T37" s="10" t="e">
        <f t="shared" si="6"/>
        <v>#DIV/0!</v>
      </c>
      <c r="U37" s="10" t="e">
        <f t="shared" si="7"/>
        <v>#DIV/0!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 t="s">
        <v>77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40</v>
      </c>
      <c r="C38" s="1">
        <v>425</v>
      </c>
      <c r="D38" s="1">
        <v>416</v>
      </c>
      <c r="E38" s="1">
        <v>377</v>
      </c>
      <c r="F38" s="1">
        <v>352</v>
      </c>
      <c r="G38" s="7">
        <v>0.4</v>
      </c>
      <c r="H38" s="1">
        <v>60</v>
      </c>
      <c r="I38" s="1" t="s">
        <v>38</v>
      </c>
      <c r="J38" s="1">
        <v>383</v>
      </c>
      <c r="K38" s="1">
        <f t="shared" si="2"/>
        <v>-6</v>
      </c>
      <c r="L38" s="1"/>
      <c r="M38" s="1"/>
      <c r="N38" s="1">
        <v>250</v>
      </c>
      <c r="O38" s="1">
        <v>250</v>
      </c>
      <c r="P38" s="1">
        <f t="shared" si="4"/>
        <v>75.400000000000006</v>
      </c>
      <c r="Q38" s="5">
        <f t="shared" ref="Q38:Q58" si="11">13*P38-O38-N38-F38</f>
        <v>128.20000000000005</v>
      </c>
      <c r="R38" s="5"/>
      <c r="S38" s="1"/>
      <c r="T38" s="1">
        <f t="shared" si="6"/>
        <v>13</v>
      </c>
      <c r="U38" s="1">
        <f t="shared" si="7"/>
        <v>11.299734748010609</v>
      </c>
      <c r="V38" s="1">
        <v>87.8</v>
      </c>
      <c r="W38" s="1">
        <v>78.2</v>
      </c>
      <c r="X38" s="1">
        <v>77</v>
      </c>
      <c r="Y38" s="1">
        <v>102.2</v>
      </c>
      <c r="Z38" s="1">
        <v>67</v>
      </c>
      <c r="AA38" s="1">
        <v>155</v>
      </c>
      <c r="AB38" s="1">
        <v>131.6</v>
      </c>
      <c r="AC38" s="1">
        <v>117.6</v>
      </c>
      <c r="AD38" s="1">
        <v>178.6</v>
      </c>
      <c r="AE38" s="1">
        <v>99.2</v>
      </c>
      <c r="AF38" s="1" t="s">
        <v>57</v>
      </c>
      <c r="AG38" s="1">
        <f t="shared" ref="AG38:AG49" si="12">G38*Q38</f>
        <v>51.280000000000022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40</v>
      </c>
      <c r="C39" s="1">
        <v>56</v>
      </c>
      <c r="D39" s="1">
        <v>1</v>
      </c>
      <c r="E39" s="1">
        <v>21</v>
      </c>
      <c r="F39" s="1">
        <v>32</v>
      </c>
      <c r="G39" s="7">
        <v>0.84</v>
      </c>
      <c r="H39" s="1">
        <v>45</v>
      </c>
      <c r="I39" s="1" t="s">
        <v>38</v>
      </c>
      <c r="J39" s="1">
        <v>23</v>
      </c>
      <c r="K39" s="1">
        <f t="shared" ref="K39:K71" si="13">E39-J39</f>
        <v>-2</v>
      </c>
      <c r="L39" s="1"/>
      <c r="M39" s="1"/>
      <c r="N39" s="1">
        <v>0</v>
      </c>
      <c r="O39" s="1"/>
      <c r="P39" s="1">
        <f t="shared" si="4"/>
        <v>4.2</v>
      </c>
      <c r="Q39" s="5">
        <f t="shared" si="11"/>
        <v>22.6</v>
      </c>
      <c r="R39" s="5"/>
      <c r="S39" s="1"/>
      <c r="T39" s="1">
        <f t="shared" si="6"/>
        <v>13</v>
      </c>
      <c r="U39" s="1">
        <f t="shared" si="7"/>
        <v>7.6190476190476186</v>
      </c>
      <c r="V39" s="1">
        <v>2.2000000000000002</v>
      </c>
      <c r="W39" s="1">
        <v>2.2000000000000002</v>
      </c>
      <c r="X39" s="1">
        <v>4.2</v>
      </c>
      <c r="Y39" s="1">
        <v>6.6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35" t="s">
        <v>186</v>
      </c>
      <c r="AG39" s="1">
        <f t="shared" si="12"/>
        <v>18.984000000000002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40</v>
      </c>
      <c r="C40" s="1">
        <v>172</v>
      </c>
      <c r="D40" s="1">
        <v>150</v>
      </c>
      <c r="E40" s="1">
        <v>126</v>
      </c>
      <c r="F40" s="1">
        <v>163</v>
      </c>
      <c r="G40" s="7">
        <v>0.1</v>
      </c>
      <c r="H40" s="1">
        <v>45</v>
      </c>
      <c r="I40" s="1" t="s">
        <v>38</v>
      </c>
      <c r="J40" s="1">
        <v>130</v>
      </c>
      <c r="K40" s="1">
        <f t="shared" si="13"/>
        <v>-4</v>
      </c>
      <c r="L40" s="1"/>
      <c r="M40" s="1"/>
      <c r="N40" s="1">
        <v>0</v>
      </c>
      <c r="O40" s="1"/>
      <c r="P40" s="1">
        <f t="shared" si="4"/>
        <v>25.2</v>
      </c>
      <c r="Q40" s="5">
        <f t="shared" si="11"/>
        <v>164.59999999999997</v>
      </c>
      <c r="R40" s="5"/>
      <c r="S40" s="1"/>
      <c r="T40" s="1">
        <f t="shared" si="6"/>
        <v>12.999999999999998</v>
      </c>
      <c r="U40" s="1">
        <f t="shared" si="7"/>
        <v>6.4682539682539684</v>
      </c>
      <c r="V40" s="1">
        <v>9.1999999999999993</v>
      </c>
      <c r="W40" s="1">
        <v>24</v>
      </c>
      <c r="X40" s="1">
        <v>17</v>
      </c>
      <c r="Y40" s="1">
        <v>27.8</v>
      </c>
      <c r="Z40" s="1">
        <v>21.6</v>
      </c>
      <c r="AA40" s="1">
        <v>6.6</v>
      </c>
      <c r="AB40" s="1">
        <v>22.2</v>
      </c>
      <c r="AC40" s="1">
        <v>31.8</v>
      </c>
      <c r="AD40" s="1">
        <v>18.8</v>
      </c>
      <c r="AE40" s="1">
        <v>22.6</v>
      </c>
      <c r="AF40" s="1"/>
      <c r="AG40" s="1">
        <f t="shared" si="12"/>
        <v>16.459999999999997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188</v>
      </c>
      <c r="D41" s="1">
        <v>14</v>
      </c>
      <c r="E41" s="1">
        <v>89</v>
      </c>
      <c r="F41" s="1">
        <v>85</v>
      </c>
      <c r="G41" s="7">
        <v>0.1</v>
      </c>
      <c r="H41" s="1">
        <v>60</v>
      </c>
      <c r="I41" s="1" t="s">
        <v>38</v>
      </c>
      <c r="J41" s="1">
        <v>83</v>
      </c>
      <c r="K41" s="1">
        <f t="shared" si="13"/>
        <v>6</v>
      </c>
      <c r="L41" s="1"/>
      <c r="M41" s="1"/>
      <c r="N41" s="1">
        <v>70</v>
      </c>
      <c r="O41" s="1"/>
      <c r="P41" s="1">
        <f t="shared" si="4"/>
        <v>17.8</v>
      </c>
      <c r="Q41" s="5">
        <f t="shared" si="11"/>
        <v>76.400000000000006</v>
      </c>
      <c r="R41" s="5"/>
      <c r="S41" s="1"/>
      <c r="T41" s="1">
        <f t="shared" si="6"/>
        <v>13</v>
      </c>
      <c r="U41" s="1">
        <f t="shared" si="7"/>
        <v>8.7078651685393247</v>
      </c>
      <c r="V41" s="1">
        <v>17.600000000000001</v>
      </c>
      <c r="W41" s="1">
        <v>19.8</v>
      </c>
      <c r="X41" s="1">
        <v>24.2</v>
      </c>
      <c r="Y41" s="1">
        <v>21</v>
      </c>
      <c r="Z41" s="1">
        <v>27.2</v>
      </c>
      <c r="AA41" s="1">
        <v>42.2</v>
      </c>
      <c r="AB41" s="1">
        <v>36.6</v>
      </c>
      <c r="AC41" s="1">
        <v>14.2</v>
      </c>
      <c r="AD41" s="1">
        <v>21.8</v>
      </c>
      <c r="AE41" s="1">
        <v>25.8</v>
      </c>
      <c r="AF41" s="1" t="s">
        <v>57</v>
      </c>
      <c r="AG41" s="1">
        <f t="shared" si="12"/>
        <v>7.6400000000000006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479</v>
      </c>
      <c r="D42" s="1"/>
      <c r="E42" s="1">
        <v>86</v>
      </c>
      <c r="F42" s="1">
        <v>331</v>
      </c>
      <c r="G42" s="7">
        <v>0.1</v>
      </c>
      <c r="H42" s="1">
        <v>60</v>
      </c>
      <c r="I42" s="1" t="s">
        <v>38</v>
      </c>
      <c r="J42" s="1">
        <v>86</v>
      </c>
      <c r="K42" s="1">
        <f t="shared" si="13"/>
        <v>0</v>
      </c>
      <c r="L42" s="1"/>
      <c r="M42" s="1"/>
      <c r="N42" s="1">
        <v>0</v>
      </c>
      <c r="O42" s="1"/>
      <c r="P42" s="1">
        <f t="shared" si="4"/>
        <v>17.2</v>
      </c>
      <c r="Q42" s="5"/>
      <c r="R42" s="5"/>
      <c r="S42" s="1"/>
      <c r="T42" s="1">
        <f t="shared" si="6"/>
        <v>19.244186046511629</v>
      </c>
      <c r="U42" s="1">
        <f t="shared" si="7"/>
        <v>19.244186046511629</v>
      </c>
      <c r="V42" s="1">
        <v>26</v>
      </c>
      <c r="W42" s="1">
        <v>32.799999999999997</v>
      </c>
      <c r="X42" s="1">
        <v>48</v>
      </c>
      <c r="Y42" s="1">
        <v>28.6</v>
      </c>
      <c r="Z42" s="1">
        <v>44.8</v>
      </c>
      <c r="AA42" s="1">
        <v>57.2</v>
      </c>
      <c r="AB42" s="1">
        <v>45.6</v>
      </c>
      <c r="AC42" s="1">
        <v>25</v>
      </c>
      <c r="AD42" s="1">
        <v>31.4</v>
      </c>
      <c r="AE42" s="1">
        <v>39</v>
      </c>
      <c r="AF42" s="25" t="s">
        <v>124</v>
      </c>
      <c r="AG42" s="1">
        <f t="shared" si="12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189</v>
      </c>
      <c r="D43" s="1">
        <v>264</v>
      </c>
      <c r="E43" s="1">
        <v>223</v>
      </c>
      <c r="F43" s="1">
        <v>147</v>
      </c>
      <c r="G43" s="7">
        <v>0.4</v>
      </c>
      <c r="H43" s="1">
        <v>45</v>
      </c>
      <c r="I43" s="1" t="s">
        <v>38</v>
      </c>
      <c r="J43" s="1">
        <v>236</v>
      </c>
      <c r="K43" s="1">
        <f t="shared" si="13"/>
        <v>-13</v>
      </c>
      <c r="L43" s="1"/>
      <c r="M43" s="1"/>
      <c r="N43" s="1">
        <v>110</v>
      </c>
      <c r="O43" s="1">
        <v>100</v>
      </c>
      <c r="P43" s="1">
        <f t="shared" si="4"/>
        <v>44.6</v>
      </c>
      <c r="Q43" s="5">
        <f t="shared" si="11"/>
        <v>222.80000000000007</v>
      </c>
      <c r="R43" s="5"/>
      <c r="S43" s="1"/>
      <c r="T43" s="1">
        <f t="shared" si="6"/>
        <v>13.000000000000002</v>
      </c>
      <c r="U43" s="1">
        <f t="shared" si="7"/>
        <v>8.0044843049327348</v>
      </c>
      <c r="V43" s="1">
        <v>41</v>
      </c>
      <c r="W43" s="1">
        <v>40</v>
      </c>
      <c r="X43" s="1">
        <v>37.200000000000003</v>
      </c>
      <c r="Y43" s="1">
        <v>38</v>
      </c>
      <c r="Z43" s="1">
        <v>29.2</v>
      </c>
      <c r="AA43" s="1">
        <v>38</v>
      </c>
      <c r="AB43" s="1">
        <v>32.4</v>
      </c>
      <c r="AC43" s="1">
        <v>27.6</v>
      </c>
      <c r="AD43" s="1">
        <v>31.2</v>
      </c>
      <c r="AE43" s="1">
        <v>30.8</v>
      </c>
      <c r="AF43" s="1"/>
      <c r="AG43" s="1">
        <f t="shared" si="12"/>
        <v>89.120000000000033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40</v>
      </c>
      <c r="C44" s="1">
        <v>30</v>
      </c>
      <c r="D44" s="1">
        <v>48</v>
      </c>
      <c r="E44" s="1">
        <v>16</v>
      </c>
      <c r="F44" s="1">
        <v>56</v>
      </c>
      <c r="G44" s="7">
        <v>0.3</v>
      </c>
      <c r="H44" s="1" t="e">
        <v>#N/A</v>
      </c>
      <c r="I44" s="1" t="s">
        <v>38</v>
      </c>
      <c r="J44" s="1">
        <v>20</v>
      </c>
      <c r="K44" s="1">
        <f t="shared" si="13"/>
        <v>-4</v>
      </c>
      <c r="L44" s="1"/>
      <c r="M44" s="1"/>
      <c r="N44" s="1">
        <v>0</v>
      </c>
      <c r="O44" s="1"/>
      <c r="P44" s="1">
        <f t="shared" si="4"/>
        <v>3.2</v>
      </c>
      <c r="Q44" s="5"/>
      <c r="R44" s="5"/>
      <c r="S44" s="1"/>
      <c r="T44" s="1">
        <f t="shared" si="6"/>
        <v>17.5</v>
      </c>
      <c r="U44" s="1">
        <f t="shared" si="7"/>
        <v>17.5</v>
      </c>
      <c r="V44" s="1">
        <v>1</v>
      </c>
      <c r="W44" s="1">
        <v>5</v>
      </c>
      <c r="X44" s="1">
        <v>3.6</v>
      </c>
      <c r="Y44" s="1">
        <v>6.2</v>
      </c>
      <c r="Z44" s="1">
        <v>3.8</v>
      </c>
      <c r="AA44" s="1">
        <v>7.6</v>
      </c>
      <c r="AB44" s="1">
        <v>8.4</v>
      </c>
      <c r="AC44" s="1">
        <v>5.8</v>
      </c>
      <c r="AD44" s="1">
        <v>5</v>
      </c>
      <c r="AE44" s="1">
        <v>13.6</v>
      </c>
      <c r="AF44" s="25" t="s">
        <v>124</v>
      </c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37</v>
      </c>
      <c r="C45" s="1">
        <v>291.66699999999997</v>
      </c>
      <c r="D45" s="1">
        <v>78.8</v>
      </c>
      <c r="E45" s="1">
        <v>174.65199999999999</v>
      </c>
      <c r="F45" s="1">
        <v>144</v>
      </c>
      <c r="G45" s="7">
        <v>1</v>
      </c>
      <c r="H45" s="1">
        <v>60</v>
      </c>
      <c r="I45" s="1" t="s">
        <v>44</v>
      </c>
      <c r="J45" s="1">
        <v>178.5</v>
      </c>
      <c r="K45" s="1">
        <f t="shared" si="13"/>
        <v>-3.8480000000000132</v>
      </c>
      <c r="L45" s="1"/>
      <c r="M45" s="1"/>
      <c r="N45" s="1">
        <v>70</v>
      </c>
      <c r="O45" s="1">
        <v>60</v>
      </c>
      <c r="P45" s="1">
        <f t="shared" si="4"/>
        <v>34.930399999999999</v>
      </c>
      <c r="Q45" s="5">
        <f>14*P45-O45-N45-F45</f>
        <v>215.0256</v>
      </c>
      <c r="R45" s="5"/>
      <c r="S45" s="1"/>
      <c r="T45" s="1">
        <f t="shared" si="6"/>
        <v>14</v>
      </c>
      <c r="U45" s="1">
        <f t="shared" si="7"/>
        <v>7.8441701211552122</v>
      </c>
      <c r="V45" s="1">
        <v>29.554600000000001</v>
      </c>
      <c r="W45" s="1">
        <v>30.1328</v>
      </c>
      <c r="X45" s="1">
        <v>32.658200000000001</v>
      </c>
      <c r="Y45" s="1">
        <v>35.065800000000003</v>
      </c>
      <c r="Z45" s="1">
        <v>28.678999999999998</v>
      </c>
      <c r="AA45" s="1">
        <v>61.335000000000001</v>
      </c>
      <c r="AB45" s="1">
        <v>43.7746</v>
      </c>
      <c r="AC45" s="1">
        <v>41.873399999999997</v>
      </c>
      <c r="AD45" s="1">
        <v>41.389200000000002</v>
      </c>
      <c r="AE45" s="1">
        <v>36.383200000000002</v>
      </c>
      <c r="AF45" s="1"/>
      <c r="AG45" s="1">
        <f t="shared" si="12"/>
        <v>215.0256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37</v>
      </c>
      <c r="C46" s="1">
        <v>147.24100000000001</v>
      </c>
      <c r="D46" s="1">
        <v>2.1230000000000002</v>
      </c>
      <c r="E46" s="1">
        <v>89.611999999999995</v>
      </c>
      <c r="F46" s="1">
        <v>34</v>
      </c>
      <c r="G46" s="7">
        <v>1</v>
      </c>
      <c r="H46" s="1">
        <v>45</v>
      </c>
      <c r="I46" s="1" t="s">
        <v>38</v>
      </c>
      <c r="J46" s="1">
        <v>92.5</v>
      </c>
      <c r="K46" s="1">
        <f t="shared" si="13"/>
        <v>-2.8880000000000052</v>
      </c>
      <c r="L46" s="1"/>
      <c r="M46" s="1"/>
      <c r="N46" s="1">
        <v>55</v>
      </c>
      <c r="O46" s="1">
        <v>50</v>
      </c>
      <c r="P46" s="1">
        <f t="shared" si="4"/>
        <v>17.9224</v>
      </c>
      <c r="Q46" s="5">
        <f t="shared" si="11"/>
        <v>93.991199999999992</v>
      </c>
      <c r="R46" s="5"/>
      <c r="S46" s="1"/>
      <c r="T46" s="1">
        <f t="shared" si="6"/>
        <v>13</v>
      </c>
      <c r="U46" s="1">
        <f t="shared" si="7"/>
        <v>7.7556577244119094</v>
      </c>
      <c r="V46" s="1">
        <v>16.170999999999999</v>
      </c>
      <c r="W46" s="1">
        <v>11.614800000000001</v>
      </c>
      <c r="X46" s="1">
        <v>18.559999999999999</v>
      </c>
      <c r="Y46" s="1">
        <v>18.555</v>
      </c>
      <c r="Z46" s="1">
        <v>16.613800000000001</v>
      </c>
      <c r="AA46" s="1">
        <v>14.61</v>
      </c>
      <c r="AB46" s="1">
        <v>12.750400000000001</v>
      </c>
      <c r="AC46" s="1">
        <v>18.853400000000001</v>
      </c>
      <c r="AD46" s="1">
        <v>17.727</v>
      </c>
      <c r="AE46" s="1">
        <v>20.976600000000001</v>
      </c>
      <c r="AF46" s="1"/>
      <c r="AG46" s="1">
        <f t="shared" si="12"/>
        <v>93.991199999999992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71.108999999999995</v>
      </c>
      <c r="D47" s="1">
        <v>10.738</v>
      </c>
      <c r="E47" s="1">
        <v>58.720999999999997</v>
      </c>
      <c r="F47" s="1">
        <v>11</v>
      </c>
      <c r="G47" s="7">
        <v>1</v>
      </c>
      <c r="H47" s="1">
        <v>45</v>
      </c>
      <c r="I47" s="1" t="s">
        <v>38</v>
      </c>
      <c r="J47" s="1">
        <v>60</v>
      </c>
      <c r="K47" s="1">
        <f t="shared" si="13"/>
        <v>-1.2790000000000035</v>
      </c>
      <c r="L47" s="1"/>
      <c r="M47" s="1"/>
      <c r="N47" s="1">
        <v>120</v>
      </c>
      <c r="O47" s="1"/>
      <c r="P47" s="1">
        <f t="shared" si="4"/>
        <v>11.744199999999999</v>
      </c>
      <c r="Q47" s="5">
        <f t="shared" si="11"/>
        <v>21.674599999999998</v>
      </c>
      <c r="R47" s="5"/>
      <c r="S47" s="1"/>
      <c r="T47" s="1">
        <f t="shared" si="6"/>
        <v>13</v>
      </c>
      <c r="U47" s="1">
        <f t="shared" si="7"/>
        <v>11.15444219274195</v>
      </c>
      <c r="V47" s="1">
        <v>12.489599999999999</v>
      </c>
      <c r="W47" s="1">
        <v>8.0313999999999997</v>
      </c>
      <c r="X47" s="1">
        <v>8.9474</v>
      </c>
      <c r="Y47" s="1">
        <v>15.192600000000001</v>
      </c>
      <c r="Z47" s="1">
        <v>7.9729999999999999</v>
      </c>
      <c r="AA47" s="1">
        <v>6.9558</v>
      </c>
      <c r="AB47" s="1">
        <v>9.1414000000000009</v>
      </c>
      <c r="AC47" s="1">
        <v>11.0824</v>
      </c>
      <c r="AD47" s="1">
        <v>8.8704000000000001</v>
      </c>
      <c r="AE47" s="1">
        <v>12.3186</v>
      </c>
      <c r="AF47" s="1"/>
      <c r="AG47" s="1">
        <f t="shared" si="12"/>
        <v>21.674599999999998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40</v>
      </c>
      <c r="C48" s="1">
        <v>15</v>
      </c>
      <c r="D48" s="1">
        <v>10</v>
      </c>
      <c r="E48" s="1">
        <v>12</v>
      </c>
      <c r="F48" s="1">
        <v>12</v>
      </c>
      <c r="G48" s="7">
        <v>0.09</v>
      </c>
      <c r="H48" s="1">
        <v>45</v>
      </c>
      <c r="I48" s="1" t="s">
        <v>38</v>
      </c>
      <c r="J48" s="1">
        <v>12</v>
      </c>
      <c r="K48" s="1">
        <f t="shared" si="13"/>
        <v>0</v>
      </c>
      <c r="L48" s="1"/>
      <c r="M48" s="1"/>
      <c r="N48" s="1">
        <v>0</v>
      </c>
      <c r="O48" s="1"/>
      <c r="P48" s="1">
        <f t="shared" si="4"/>
        <v>2.4</v>
      </c>
      <c r="Q48" s="5">
        <f t="shared" si="11"/>
        <v>19.2</v>
      </c>
      <c r="R48" s="5"/>
      <c r="S48" s="1"/>
      <c r="T48" s="1">
        <f t="shared" si="6"/>
        <v>13</v>
      </c>
      <c r="U48" s="1">
        <f t="shared" si="7"/>
        <v>5</v>
      </c>
      <c r="V48" s="1">
        <v>0.2</v>
      </c>
      <c r="W48" s="1">
        <v>1.2</v>
      </c>
      <c r="X48" s="1">
        <v>0.4</v>
      </c>
      <c r="Y48" s="1">
        <v>0.6</v>
      </c>
      <c r="Z48" s="1">
        <v>0.2</v>
      </c>
      <c r="AA48" s="1">
        <v>0.2</v>
      </c>
      <c r="AB48" s="1">
        <v>0.2</v>
      </c>
      <c r="AC48" s="1">
        <v>0</v>
      </c>
      <c r="AD48" s="1">
        <v>0.8</v>
      </c>
      <c r="AE48" s="1">
        <v>0</v>
      </c>
      <c r="AF48" s="1"/>
      <c r="AG48" s="1">
        <f t="shared" si="12"/>
        <v>1.728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40</v>
      </c>
      <c r="C49" s="1"/>
      <c r="D49" s="1">
        <v>88</v>
      </c>
      <c r="E49" s="1">
        <v>69</v>
      </c>
      <c r="F49" s="1">
        <v>19</v>
      </c>
      <c r="G49" s="7">
        <v>0.35</v>
      </c>
      <c r="H49" s="1">
        <v>45</v>
      </c>
      <c r="I49" s="1" t="s">
        <v>38</v>
      </c>
      <c r="J49" s="1">
        <v>70</v>
      </c>
      <c r="K49" s="1">
        <f t="shared" si="13"/>
        <v>-1</v>
      </c>
      <c r="L49" s="1"/>
      <c r="M49" s="1"/>
      <c r="N49" s="1">
        <v>32</v>
      </c>
      <c r="O49" s="1"/>
      <c r="P49" s="1">
        <f t="shared" si="4"/>
        <v>13.8</v>
      </c>
      <c r="Q49" s="5">
        <f>12*P49-O49-N49-F49</f>
        <v>114.60000000000002</v>
      </c>
      <c r="R49" s="5"/>
      <c r="S49" s="1"/>
      <c r="T49" s="1">
        <f t="shared" si="6"/>
        <v>12.000000000000002</v>
      </c>
      <c r="U49" s="1">
        <f t="shared" si="7"/>
        <v>3.6956521739130435</v>
      </c>
      <c r="V49" s="1">
        <v>8.4</v>
      </c>
      <c r="W49" s="1">
        <v>9.4</v>
      </c>
      <c r="X49" s="1">
        <v>4.8</v>
      </c>
      <c r="Y49" s="1">
        <v>8.4</v>
      </c>
      <c r="Z49" s="1">
        <v>0</v>
      </c>
      <c r="AA49" s="1">
        <v>11.2</v>
      </c>
      <c r="AB49" s="1">
        <v>5.4</v>
      </c>
      <c r="AC49" s="1">
        <v>3.4</v>
      </c>
      <c r="AD49" s="1">
        <v>1.8</v>
      </c>
      <c r="AE49" s="1">
        <v>3.6</v>
      </c>
      <c r="AF49" s="1" t="s">
        <v>57</v>
      </c>
      <c r="AG49" s="1">
        <f t="shared" si="12"/>
        <v>40.110000000000007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37</v>
      </c>
      <c r="C50" s="1">
        <v>116.819</v>
      </c>
      <c r="D50" s="1">
        <v>53.088999999999999</v>
      </c>
      <c r="E50" s="1">
        <v>59.747</v>
      </c>
      <c r="F50" s="1">
        <v>88</v>
      </c>
      <c r="G50" s="7">
        <v>1</v>
      </c>
      <c r="H50" s="1">
        <v>45</v>
      </c>
      <c r="I50" s="1" t="s">
        <v>38</v>
      </c>
      <c r="J50" s="1">
        <v>61</v>
      </c>
      <c r="K50" s="1">
        <f t="shared" si="13"/>
        <v>-1.2530000000000001</v>
      </c>
      <c r="L50" s="1"/>
      <c r="M50" s="1"/>
      <c r="N50" s="1">
        <v>0</v>
      </c>
      <c r="O50" s="1"/>
      <c r="P50" s="1">
        <f t="shared" si="4"/>
        <v>11.949400000000001</v>
      </c>
      <c r="Q50" s="5">
        <f t="shared" si="11"/>
        <v>67.34220000000002</v>
      </c>
      <c r="R50" s="5"/>
      <c r="S50" s="1"/>
      <c r="T50" s="1">
        <f t="shared" si="6"/>
        <v>13.000000000000002</v>
      </c>
      <c r="U50" s="1">
        <f t="shared" si="7"/>
        <v>7.3643864963931236</v>
      </c>
      <c r="V50" s="1">
        <v>9.6075999999999997</v>
      </c>
      <c r="W50" s="1">
        <v>12.6662</v>
      </c>
      <c r="X50" s="1">
        <v>14.685</v>
      </c>
      <c r="Y50" s="1">
        <v>8.5221999999999998</v>
      </c>
      <c r="Z50" s="1">
        <v>21.524799999999999</v>
      </c>
      <c r="AA50" s="1">
        <v>10.6076</v>
      </c>
      <c r="AB50" s="1">
        <v>13.014799999999999</v>
      </c>
      <c r="AC50" s="1">
        <v>18.6006</v>
      </c>
      <c r="AD50" s="1">
        <v>14.919600000000001</v>
      </c>
      <c r="AE50" s="1">
        <v>7.4226000000000001</v>
      </c>
      <c r="AF50" s="1" t="s">
        <v>57</v>
      </c>
      <c r="AG50" s="1">
        <f t="shared" ref="AG50:AG58" si="14">G50*Q50</f>
        <v>67.34220000000002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37</v>
      </c>
      <c r="C51" s="1">
        <v>70.63</v>
      </c>
      <c r="D51" s="1">
        <v>64.881</v>
      </c>
      <c r="E51" s="1">
        <v>51.634999999999998</v>
      </c>
      <c r="F51" s="1">
        <v>40</v>
      </c>
      <c r="G51" s="7">
        <v>1</v>
      </c>
      <c r="H51" s="1">
        <v>45</v>
      </c>
      <c r="I51" s="1" t="s">
        <v>38</v>
      </c>
      <c r="J51" s="1">
        <v>52</v>
      </c>
      <c r="K51" s="1">
        <f t="shared" si="13"/>
        <v>-0.36500000000000199</v>
      </c>
      <c r="L51" s="1"/>
      <c r="M51" s="1"/>
      <c r="N51" s="1">
        <v>85</v>
      </c>
      <c r="O51" s="1"/>
      <c r="P51" s="1">
        <f t="shared" si="4"/>
        <v>10.327</v>
      </c>
      <c r="Q51" s="5">
        <f t="shared" si="11"/>
        <v>9.2510000000000048</v>
      </c>
      <c r="R51" s="5"/>
      <c r="S51" s="1"/>
      <c r="T51" s="1">
        <f t="shared" si="6"/>
        <v>13</v>
      </c>
      <c r="U51" s="1">
        <f t="shared" si="7"/>
        <v>12.104192892417935</v>
      </c>
      <c r="V51" s="1">
        <v>12.494</v>
      </c>
      <c r="W51" s="1">
        <v>12.305999999999999</v>
      </c>
      <c r="X51" s="1">
        <v>11.0198</v>
      </c>
      <c r="Y51" s="1">
        <v>16.297599999999999</v>
      </c>
      <c r="Z51" s="1">
        <v>9.3238000000000003</v>
      </c>
      <c r="AA51" s="1">
        <v>17.052399999999999</v>
      </c>
      <c r="AB51" s="1">
        <v>22.253399999999999</v>
      </c>
      <c r="AC51" s="1">
        <v>9.8122000000000007</v>
      </c>
      <c r="AD51" s="1">
        <v>3.9636</v>
      </c>
      <c r="AE51" s="1">
        <v>26.9102</v>
      </c>
      <c r="AF51" s="1"/>
      <c r="AG51" s="1">
        <f t="shared" si="14"/>
        <v>9.2510000000000048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40</v>
      </c>
      <c r="C52" s="1">
        <v>305</v>
      </c>
      <c r="D52" s="1">
        <v>304</v>
      </c>
      <c r="E52" s="1">
        <v>307</v>
      </c>
      <c r="F52" s="1">
        <v>142</v>
      </c>
      <c r="G52" s="7">
        <v>0.28000000000000003</v>
      </c>
      <c r="H52" s="1">
        <v>45</v>
      </c>
      <c r="I52" s="1" t="s">
        <v>38</v>
      </c>
      <c r="J52" s="1">
        <v>328</v>
      </c>
      <c r="K52" s="1">
        <f t="shared" si="13"/>
        <v>-21</v>
      </c>
      <c r="L52" s="1"/>
      <c r="M52" s="1"/>
      <c r="N52" s="1">
        <v>400</v>
      </c>
      <c r="O52" s="1">
        <v>400</v>
      </c>
      <c r="P52" s="1">
        <f t="shared" si="4"/>
        <v>61.4</v>
      </c>
      <c r="Q52" s="5"/>
      <c r="R52" s="5"/>
      <c r="S52" s="1"/>
      <c r="T52" s="1">
        <f t="shared" si="6"/>
        <v>15.342019543973942</v>
      </c>
      <c r="U52" s="1">
        <f t="shared" si="7"/>
        <v>15.342019543973942</v>
      </c>
      <c r="V52" s="1">
        <v>90.2</v>
      </c>
      <c r="W52" s="1">
        <v>67.2</v>
      </c>
      <c r="X52" s="1">
        <v>67.2</v>
      </c>
      <c r="Y52" s="1">
        <v>74.2</v>
      </c>
      <c r="Z52" s="1">
        <v>63.6</v>
      </c>
      <c r="AA52" s="1">
        <v>114</v>
      </c>
      <c r="AB52" s="1">
        <v>103.2</v>
      </c>
      <c r="AC52" s="1">
        <v>83.6</v>
      </c>
      <c r="AD52" s="1">
        <v>70.8</v>
      </c>
      <c r="AE52" s="1">
        <v>71.8</v>
      </c>
      <c r="AF52" s="1"/>
      <c r="AG52" s="1">
        <f t="shared" si="14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40</v>
      </c>
      <c r="C53" s="1">
        <v>535</v>
      </c>
      <c r="D53" s="1">
        <v>328</v>
      </c>
      <c r="E53" s="1">
        <v>519</v>
      </c>
      <c r="F53" s="31">
        <f>86+F37</f>
        <v>80</v>
      </c>
      <c r="G53" s="7">
        <v>0.35</v>
      </c>
      <c r="H53" s="1">
        <v>45</v>
      </c>
      <c r="I53" s="1" t="s">
        <v>38</v>
      </c>
      <c r="J53" s="1">
        <v>580</v>
      </c>
      <c r="K53" s="1">
        <f t="shared" si="13"/>
        <v>-61</v>
      </c>
      <c r="L53" s="1"/>
      <c r="M53" s="1"/>
      <c r="N53" s="1">
        <v>450</v>
      </c>
      <c r="O53" s="1">
        <v>600</v>
      </c>
      <c r="P53" s="1">
        <f t="shared" si="4"/>
        <v>103.8</v>
      </c>
      <c r="Q53" s="5">
        <f t="shared" si="11"/>
        <v>219.39999999999986</v>
      </c>
      <c r="R53" s="5"/>
      <c r="S53" s="1"/>
      <c r="T53" s="1">
        <f t="shared" si="6"/>
        <v>12.999999999999998</v>
      </c>
      <c r="U53" s="1">
        <f t="shared" si="7"/>
        <v>10.886319845857418</v>
      </c>
      <c r="V53" s="1">
        <v>120.2</v>
      </c>
      <c r="W53" s="1">
        <v>85.6</v>
      </c>
      <c r="X53" s="1">
        <v>94.6</v>
      </c>
      <c r="Y53" s="1">
        <v>99.2</v>
      </c>
      <c r="Z53" s="1">
        <v>78.8</v>
      </c>
      <c r="AA53" s="1">
        <v>165.6</v>
      </c>
      <c r="AB53" s="1">
        <v>167.4</v>
      </c>
      <c r="AC53" s="1">
        <v>101</v>
      </c>
      <c r="AD53" s="1">
        <v>95.2</v>
      </c>
      <c r="AE53" s="1">
        <v>97.4</v>
      </c>
      <c r="AF53" s="1" t="s">
        <v>94</v>
      </c>
      <c r="AG53" s="1">
        <f t="shared" si="14"/>
        <v>76.789999999999949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40</v>
      </c>
      <c r="C54" s="1">
        <v>445</v>
      </c>
      <c r="D54" s="1">
        <v>276</v>
      </c>
      <c r="E54" s="1">
        <v>435</v>
      </c>
      <c r="F54" s="1">
        <v>124</v>
      </c>
      <c r="G54" s="7">
        <v>0.28000000000000003</v>
      </c>
      <c r="H54" s="1">
        <v>45</v>
      </c>
      <c r="I54" s="1" t="s">
        <v>38</v>
      </c>
      <c r="J54" s="1">
        <v>447</v>
      </c>
      <c r="K54" s="1">
        <f t="shared" si="13"/>
        <v>-12</v>
      </c>
      <c r="L54" s="1"/>
      <c r="M54" s="1"/>
      <c r="N54" s="1">
        <v>330</v>
      </c>
      <c r="O54" s="1">
        <v>400</v>
      </c>
      <c r="P54" s="1">
        <f t="shared" si="4"/>
        <v>87</v>
      </c>
      <c r="Q54" s="5">
        <f t="shared" si="11"/>
        <v>277</v>
      </c>
      <c r="R54" s="5"/>
      <c r="S54" s="1"/>
      <c r="T54" s="1">
        <f t="shared" si="6"/>
        <v>13</v>
      </c>
      <c r="U54" s="1">
        <f t="shared" si="7"/>
        <v>9.8160919540229887</v>
      </c>
      <c r="V54" s="1">
        <v>91.6</v>
      </c>
      <c r="W54" s="1">
        <v>73.400000000000006</v>
      </c>
      <c r="X54" s="1">
        <v>76.2</v>
      </c>
      <c r="Y54" s="1">
        <v>95.4</v>
      </c>
      <c r="Z54" s="1">
        <v>68</v>
      </c>
      <c r="AA54" s="1">
        <v>105.4</v>
      </c>
      <c r="AB54" s="1">
        <v>103</v>
      </c>
      <c r="AC54" s="1">
        <v>94.4</v>
      </c>
      <c r="AD54" s="1">
        <v>78.599999999999994</v>
      </c>
      <c r="AE54" s="1">
        <v>68.400000000000006</v>
      </c>
      <c r="AF54" s="1" t="s">
        <v>57</v>
      </c>
      <c r="AG54" s="1">
        <f t="shared" si="14"/>
        <v>77.56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40</v>
      </c>
      <c r="C55" s="1">
        <v>15</v>
      </c>
      <c r="D55" s="1">
        <v>952</v>
      </c>
      <c r="E55" s="1">
        <v>522</v>
      </c>
      <c r="F55" s="1">
        <v>406</v>
      </c>
      <c r="G55" s="7">
        <v>0.35</v>
      </c>
      <c r="H55" s="1">
        <v>45</v>
      </c>
      <c r="I55" s="1" t="s">
        <v>52</v>
      </c>
      <c r="J55" s="1">
        <v>560</v>
      </c>
      <c r="K55" s="1">
        <f t="shared" si="13"/>
        <v>-38</v>
      </c>
      <c r="L55" s="1"/>
      <c r="M55" s="1"/>
      <c r="N55" s="1">
        <v>0</v>
      </c>
      <c r="O55" s="1"/>
      <c r="P55" s="1">
        <f t="shared" si="4"/>
        <v>104.4</v>
      </c>
      <c r="Q55" s="5">
        <f>13*P55-O55-N55-F55</f>
        <v>951.2</v>
      </c>
      <c r="R55" s="5"/>
      <c r="S55" s="1"/>
      <c r="T55" s="1">
        <f t="shared" si="6"/>
        <v>13</v>
      </c>
      <c r="U55" s="1">
        <f t="shared" si="7"/>
        <v>3.8888888888888888</v>
      </c>
      <c r="V55" s="1">
        <v>44.6</v>
      </c>
      <c r="W55" s="1">
        <v>97.4</v>
      </c>
      <c r="X55" s="1">
        <v>95.6</v>
      </c>
      <c r="Y55" s="1">
        <v>115.2</v>
      </c>
      <c r="Z55" s="1">
        <v>79.2</v>
      </c>
      <c r="AA55" s="1">
        <v>134.80000000000001</v>
      </c>
      <c r="AB55" s="1">
        <v>127.4</v>
      </c>
      <c r="AC55" s="1">
        <v>92.4</v>
      </c>
      <c r="AD55" s="1">
        <v>99.4</v>
      </c>
      <c r="AE55" s="1">
        <v>115.6</v>
      </c>
      <c r="AF55" s="1"/>
      <c r="AG55" s="1">
        <f t="shared" si="14"/>
        <v>332.92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40</v>
      </c>
      <c r="C56" s="1">
        <v>653</v>
      </c>
      <c r="D56" s="1">
        <v>392</v>
      </c>
      <c r="E56" s="1">
        <v>463</v>
      </c>
      <c r="F56" s="1">
        <v>384</v>
      </c>
      <c r="G56" s="7">
        <v>0.35</v>
      </c>
      <c r="H56" s="1">
        <v>45</v>
      </c>
      <c r="I56" s="1" t="s">
        <v>52</v>
      </c>
      <c r="J56" s="1">
        <v>482</v>
      </c>
      <c r="K56" s="1">
        <f t="shared" si="13"/>
        <v>-19</v>
      </c>
      <c r="L56" s="1"/>
      <c r="M56" s="1"/>
      <c r="N56" s="1">
        <v>350</v>
      </c>
      <c r="O56" s="1">
        <v>350</v>
      </c>
      <c r="P56" s="1">
        <f t="shared" si="4"/>
        <v>92.6</v>
      </c>
      <c r="Q56" s="5">
        <f t="shared" ref="Q56" si="15">14*P56-O56-N56-F56</f>
        <v>212.39999999999986</v>
      </c>
      <c r="R56" s="5"/>
      <c r="S56" s="1"/>
      <c r="T56" s="1">
        <f t="shared" si="6"/>
        <v>14</v>
      </c>
      <c r="U56" s="1">
        <f t="shared" si="7"/>
        <v>11.706263498920087</v>
      </c>
      <c r="V56" s="1">
        <v>105.4</v>
      </c>
      <c r="W56" s="1">
        <v>92.4</v>
      </c>
      <c r="X56" s="1">
        <v>95.4</v>
      </c>
      <c r="Y56" s="1">
        <v>106.4</v>
      </c>
      <c r="Z56" s="1">
        <v>91</v>
      </c>
      <c r="AA56" s="1">
        <v>215</v>
      </c>
      <c r="AB56" s="1">
        <v>189.6</v>
      </c>
      <c r="AC56" s="1">
        <v>108</v>
      </c>
      <c r="AD56" s="1">
        <v>138.80000000000001</v>
      </c>
      <c r="AE56" s="1">
        <v>110</v>
      </c>
      <c r="AF56" s="1" t="s">
        <v>57</v>
      </c>
      <c r="AG56" s="1">
        <f t="shared" si="14"/>
        <v>74.339999999999947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40</v>
      </c>
      <c r="C57" s="1">
        <v>181</v>
      </c>
      <c r="D57" s="1">
        <v>72</v>
      </c>
      <c r="E57" s="1">
        <v>144</v>
      </c>
      <c r="F57" s="1">
        <v>75</v>
      </c>
      <c r="G57" s="7">
        <v>0.28000000000000003</v>
      </c>
      <c r="H57" s="1">
        <v>45</v>
      </c>
      <c r="I57" s="1" t="s">
        <v>38</v>
      </c>
      <c r="J57" s="1">
        <v>150</v>
      </c>
      <c r="K57" s="1">
        <f t="shared" si="13"/>
        <v>-6</v>
      </c>
      <c r="L57" s="1"/>
      <c r="M57" s="1"/>
      <c r="N57" s="1">
        <v>130</v>
      </c>
      <c r="O57" s="1"/>
      <c r="P57" s="1">
        <f t="shared" si="4"/>
        <v>28.8</v>
      </c>
      <c r="Q57" s="5">
        <f t="shared" si="11"/>
        <v>169.40000000000003</v>
      </c>
      <c r="R57" s="5"/>
      <c r="S57" s="1"/>
      <c r="T57" s="1">
        <f t="shared" si="6"/>
        <v>13</v>
      </c>
      <c r="U57" s="1">
        <f t="shared" si="7"/>
        <v>7.1180555555555554</v>
      </c>
      <c r="V57" s="1">
        <v>23.8</v>
      </c>
      <c r="W57" s="1">
        <v>24.8</v>
      </c>
      <c r="X57" s="1">
        <v>25</v>
      </c>
      <c r="Y57" s="1">
        <v>19.2</v>
      </c>
      <c r="Z57" s="1">
        <v>14.8</v>
      </c>
      <c r="AA57" s="1">
        <v>21.4</v>
      </c>
      <c r="AB57" s="1">
        <v>24.8</v>
      </c>
      <c r="AC57" s="1">
        <v>28.2</v>
      </c>
      <c r="AD57" s="1">
        <v>26.2</v>
      </c>
      <c r="AE57" s="1">
        <v>21</v>
      </c>
      <c r="AF57" s="1" t="s">
        <v>57</v>
      </c>
      <c r="AG57" s="1">
        <f t="shared" si="14"/>
        <v>47.432000000000016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" t="s">
        <v>99</v>
      </c>
      <c r="B58" s="1" t="s">
        <v>40</v>
      </c>
      <c r="C58" s="1">
        <v>477</v>
      </c>
      <c r="D58" s="1">
        <v>929</v>
      </c>
      <c r="E58" s="1">
        <v>629</v>
      </c>
      <c r="F58" s="1">
        <v>551</v>
      </c>
      <c r="G58" s="7">
        <v>0.41</v>
      </c>
      <c r="H58" s="1">
        <v>45</v>
      </c>
      <c r="I58" s="1" t="s">
        <v>38</v>
      </c>
      <c r="J58" s="1">
        <v>638</v>
      </c>
      <c r="K58" s="1">
        <f t="shared" si="13"/>
        <v>-9</v>
      </c>
      <c r="L58" s="1"/>
      <c r="M58" s="1"/>
      <c r="N58" s="1">
        <v>400</v>
      </c>
      <c r="O58" s="1">
        <v>500</v>
      </c>
      <c r="P58" s="1">
        <f t="shared" si="4"/>
        <v>125.8</v>
      </c>
      <c r="Q58" s="5">
        <f t="shared" si="11"/>
        <v>184.39999999999986</v>
      </c>
      <c r="R58" s="5"/>
      <c r="S58" s="1"/>
      <c r="T58" s="1">
        <f t="shared" si="6"/>
        <v>13</v>
      </c>
      <c r="U58" s="1">
        <f t="shared" si="7"/>
        <v>11.534181240063594</v>
      </c>
      <c r="V58" s="1">
        <v>146.80000000000001</v>
      </c>
      <c r="W58" s="1">
        <v>139.19999999999999</v>
      </c>
      <c r="X58" s="1">
        <v>117</v>
      </c>
      <c r="Y58" s="1">
        <v>151.80000000000001</v>
      </c>
      <c r="Z58" s="1">
        <v>129</v>
      </c>
      <c r="AA58" s="1">
        <v>133</v>
      </c>
      <c r="AB58" s="1">
        <v>126.2</v>
      </c>
      <c r="AC58" s="1">
        <v>118.8</v>
      </c>
      <c r="AD58" s="1">
        <v>134.4</v>
      </c>
      <c r="AE58" s="1">
        <v>143.8006</v>
      </c>
      <c r="AF58" s="1"/>
      <c r="AG58" s="1">
        <f t="shared" si="14"/>
        <v>75.603999999999942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8" t="s">
        <v>100</v>
      </c>
      <c r="B59" s="19" t="s">
        <v>40</v>
      </c>
      <c r="C59" s="19">
        <v>430</v>
      </c>
      <c r="D59" s="19"/>
      <c r="E59" s="26">
        <v>417</v>
      </c>
      <c r="F59" s="27">
        <v>-180</v>
      </c>
      <c r="G59" s="11">
        <v>0</v>
      </c>
      <c r="H59" s="10">
        <v>45</v>
      </c>
      <c r="I59" s="10" t="s">
        <v>59</v>
      </c>
      <c r="J59" s="10">
        <v>420</v>
      </c>
      <c r="K59" s="10">
        <f t="shared" si="13"/>
        <v>-3</v>
      </c>
      <c r="L59" s="10"/>
      <c r="M59" s="10"/>
      <c r="N59" s="10">
        <v>0</v>
      </c>
      <c r="O59" s="10"/>
      <c r="P59" s="10">
        <f t="shared" si="4"/>
        <v>83.4</v>
      </c>
      <c r="Q59" s="12"/>
      <c r="R59" s="12"/>
      <c r="S59" s="10"/>
      <c r="T59" s="10">
        <f t="shared" si="6"/>
        <v>-2.1582733812949639</v>
      </c>
      <c r="U59" s="10">
        <f t="shared" si="7"/>
        <v>-2.1582733812949639</v>
      </c>
      <c r="V59" s="10">
        <v>104.8</v>
      </c>
      <c r="W59" s="10">
        <v>119</v>
      </c>
      <c r="X59" s="10">
        <v>105.8</v>
      </c>
      <c r="Y59" s="10">
        <v>128</v>
      </c>
      <c r="Z59" s="10">
        <v>90.8</v>
      </c>
      <c r="AA59" s="10">
        <v>112.8</v>
      </c>
      <c r="AB59" s="10">
        <v>88</v>
      </c>
      <c r="AC59" s="10">
        <v>72</v>
      </c>
      <c r="AD59" s="10">
        <v>93</v>
      </c>
      <c r="AE59" s="10">
        <v>74.8</v>
      </c>
      <c r="AF59" s="13" t="s">
        <v>101</v>
      </c>
      <c r="AG59" s="10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thickBot="1" x14ac:dyDescent="0.3">
      <c r="A60" s="21" t="s">
        <v>157</v>
      </c>
      <c r="B60" s="22" t="s">
        <v>40</v>
      </c>
      <c r="C60" s="22">
        <v>189</v>
      </c>
      <c r="D60" s="22">
        <v>401</v>
      </c>
      <c r="E60" s="28">
        <f>122+E59</f>
        <v>539</v>
      </c>
      <c r="F60" s="29">
        <f>468+F59</f>
        <v>288</v>
      </c>
      <c r="G60" s="7">
        <v>0.41</v>
      </c>
      <c r="H60" s="1">
        <v>50</v>
      </c>
      <c r="I60" s="1" t="s">
        <v>38</v>
      </c>
      <c r="J60" s="1">
        <v>132</v>
      </c>
      <c r="K60" s="1">
        <f>E60-J60</f>
        <v>407</v>
      </c>
      <c r="L60" s="1"/>
      <c r="M60" s="1"/>
      <c r="N60" s="1">
        <v>150</v>
      </c>
      <c r="O60" s="1">
        <v>150</v>
      </c>
      <c r="P60" s="1">
        <f>E60/5</f>
        <v>107.8</v>
      </c>
      <c r="Q60" s="5">
        <f>13*P60-O60-N60-F60</f>
        <v>813.39999999999986</v>
      </c>
      <c r="R60" s="5"/>
      <c r="S60" s="1"/>
      <c r="T60" s="1">
        <f>(F60+N60+O60+Q60)/P60</f>
        <v>12.999999999999998</v>
      </c>
      <c r="U60" s="1">
        <f>(F60+N60+O60)/P60</f>
        <v>5.454545454545455</v>
      </c>
      <c r="V60" s="1">
        <v>0.2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158</v>
      </c>
      <c r="AG60" s="1">
        <f>G60*Q60</f>
        <v>333.49399999999991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8" t="s">
        <v>102</v>
      </c>
      <c r="B61" s="19" t="s">
        <v>40</v>
      </c>
      <c r="C61" s="19">
        <v>155</v>
      </c>
      <c r="D61" s="19"/>
      <c r="E61" s="26">
        <v>250</v>
      </c>
      <c r="F61" s="27">
        <v>-227</v>
      </c>
      <c r="G61" s="11">
        <v>0</v>
      </c>
      <c r="H61" s="10">
        <v>45</v>
      </c>
      <c r="I61" s="10" t="s">
        <v>59</v>
      </c>
      <c r="J61" s="10">
        <v>255</v>
      </c>
      <c r="K61" s="10">
        <f t="shared" si="13"/>
        <v>-5</v>
      </c>
      <c r="L61" s="10"/>
      <c r="M61" s="10"/>
      <c r="N61" s="10">
        <v>0</v>
      </c>
      <c r="O61" s="10"/>
      <c r="P61" s="10">
        <f t="shared" si="4"/>
        <v>50</v>
      </c>
      <c r="Q61" s="12"/>
      <c r="R61" s="12"/>
      <c r="S61" s="10"/>
      <c r="T61" s="10">
        <f t="shared" si="6"/>
        <v>-4.54</v>
      </c>
      <c r="U61" s="10">
        <f t="shared" si="7"/>
        <v>-4.54</v>
      </c>
      <c r="V61" s="10">
        <v>94.2</v>
      </c>
      <c r="W61" s="10">
        <v>84.4</v>
      </c>
      <c r="X61" s="10">
        <v>70</v>
      </c>
      <c r="Y61" s="10">
        <v>104.2</v>
      </c>
      <c r="Z61" s="10">
        <v>76.400000000000006</v>
      </c>
      <c r="AA61" s="10">
        <v>103.2</v>
      </c>
      <c r="AB61" s="10">
        <v>87</v>
      </c>
      <c r="AC61" s="10">
        <v>66.8</v>
      </c>
      <c r="AD61" s="10">
        <v>79.2</v>
      </c>
      <c r="AE61" s="10">
        <v>92.8</v>
      </c>
      <c r="AF61" s="13" t="s">
        <v>103</v>
      </c>
      <c r="AG61" s="1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thickBot="1" x14ac:dyDescent="0.3">
      <c r="A62" s="21" t="s">
        <v>166</v>
      </c>
      <c r="B62" s="22" t="s">
        <v>40</v>
      </c>
      <c r="C62" s="22">
        <v>100</v>
      </c>
      <c r="D62" s="22">
        <v>317</v>
      </c>
      <c r="E62" s="28">
        <f>129+E61</f>
        <v>379</v>
      </c>
      <c r="F62" s="29">
        <f>287+F61</f>
        <v>60</v>
      </c>
      <c r="G62" s="7">
        <v>0.41</v>
      </c>
      <c r="H62" s="1">
        <v>50</v>
      </c>
      <c r="I62" s="1" t="s">
        <v>38</v>
      </c>
      <c r="J62" s="1">
        <v>132</v>
      </c>
      <c r="K62" s="1">
        <f>E62-J62</f>
        <v>247</v>
      </c>
      <c r="L62" s="1"/>
      <c r="M62" s="1"/>
      <c r="N62" s="1">
        <v>200</v>
      </c>
      <c r="O62" s="1">
        <v>200</v>
      </c>
      <c r="P62" s="1">
        <f>E62/5</f>
        <v>75.8</v>
      </c>
      <c r="Q62" s="5">
        <f t="shared" ref="Q62:Q63" si="16">13*P62-O62-N62-F62</f>
        <v>525.4</v>
      </c>
      <c r="R62" s="5"/>
      <c r="S62" s="1"/>
      <c r="T62" s="1">
        <f>(F62+N62+O62+Q62)/P62</f>
        <v>13</v>
      </c>
      <c r="U62" s="1">
        <f>(F62+N62+O62)/P62</f>
        <v>6.0686015831134563</v>
      </c>
      <c r="V62" s="1">
        <v>0.2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167</v>
      </c>
      <c r="AG62" s="1">
        <f>G62*Q62</f>
        <v>215.41399999999999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40</v>
      </c>
      <c r="C63" s="1">
        <v>50</v>
      </c>
      <c r="D63" s="1"/>
      <c r="E63" s="1">
        <v>21</v>
      </c>
      <c r="F63" s="1">
        <v>20</v>
      </c>
      <c r="G63" s="7">
        <v>0.4</v>
      </c>
      <c r="H63" s="1">
        <v>30</v>
      </c>
      <c r="I63" s="1" t="s">
        <v>38</v>
      </c>
      <c r="J63" s="1">
        <v>22</v>
      </c>
      <c r="K63" s="1">
        <f t="shared" si="13"/>
        <v>-1</v>
      </c>
      <c r="L63" s="1"/>
      <c r="M63" s="1"/>
      <c r="N63" s="1">
        <v>0</v>
      </c>
      <c r="O63" s="1"/>
      <c r="P63" s="1">
        <f t="shared" si="4"/>
        <v>4.2</v>
      </c>
      <c r="Q63" s="5">
        <f t="shared" si="16"/>
        <v>34.6</v>
      </c>
      <c r="R63" s="5"/>
      <c r="S63" s="1"/>
      <c r="T63" s="1">
        <f t="shared" si="6"/>
        <v>13</v>
      </c>
      <c r="U63" s="1">
        <f t="shared" si="7"/>
        <v>4.7619047619047619</v>
      </c>
      <c r="V63" s="1">
        <v>3.4</v>
      </c>
      <c r="W63" s="1">
        <v>4</v>
      </c>
      <c r="X63" s="1">
        <v>0.2</v>
      </c>
      <c r="Y63" s="1">
        <v>6.2</v>
      </c>
      <c r="Z63" s="1">
        <v>2</v>
      </c>
      <c r="AA63" s="1">
        <v>1</v>
      </c>
      <c r="AB63" s="1">
        <v>0.4</v>
      </c>
      <c r="AC63" s="1">
        <v>3</v>
      </c>
      <c r="AD63" s="1">
        <v>4.2</v>
      </c>
      <c r="AE63" s="1">
        <v>4.4000000000000004</v>
      </c>
      <c r="AF63" s="1" t="s">
        <v>57</v>
      </c>
      <c r="AG63" s="1">
        <f>G63*Q63</f>
        <v>13.840000000000002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37</v>
      </c>
      <c r="C64" s="1">
        <v>17.213000000000001</v>
      </c>
      <c r="D64" s="1"/>
      <c r="E64" s="1">
        <v>1.077</v>
      </c>
      <c r="F64" s="1">
        <v>16.135999999999999</v>
      </c>
      <c r="G64" s="7">
        <v>1</v>
      </c>
      <c r="H64" s="1">
        <v>30</v>
      </c>
      <c r="I64" s="1" t="s">
        <v>38</v>
      </c>
      <c r="J64" s="1">
        <v>1</v>
      </c>
      <c r="K64" s="1">
        <f t="shared" si="13"/>
        <v>7.6999999999999957E-2</v>
      </c>
      <c r="L64" s="1"/>
      <c r="M64" s="1"/>
      <c r="N64" s="1">
        <v>0</v>
      </c>
      <c r="O64" s="1"/>
      <c r="P64" s="1">
        <f t="shared" si="4"/>
        <v>0.21539999999999998</v>
      </c>
      <c r="Q64" s="5"/>
      <c r="R64" s="5"/>
      <c r="S64" s="1"/>
      <c r="T64" s="1">
        <f t="shared" si="6"/>
        <v>74.91179201485609</v>
      </c>
      <c r="U64" s="1">
        <f t="shared" si="7"/>
        <v>74.91179201485609</v>
      </c>
      <c r="V64" s="1">
        <v>0</v>
      </c>
      <c r="W64" s="1">
        <v>0</v>
      </c>
      <c r="X64" s="1">
        <v>1.9076</v>
      </c>
      <c r="Y64" s="1">
        <v>0.20380000000000001</v>
      </c>
      <c r="Z64" s="1">
        <v>0</v>
      </c>
      <c r="AA64" s="1">
        <v>0</v>
      </c>
      <c r="AB64" s="1">
        <v>0</v>
      </c>
      <c r="AC64" s="1">
        <v>0.6482</v>
      </c>
      <c r="AD64" s="1">
        <v>0.43440000000000001</v>
      </c>
      <c r="AE64" s="1">
        <v>2.64</v>
      </c>
      <c r="AF64" s="1" t="s">
        <v>57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40</v>
      </c>
      <c r="C65" s="1">
        <v>97</v>
      </c>
      <c r="D65" s="1">
        <v>8</v>
      </c>
      <c r="E65" s="1">
        <v>84</v>
      </c>
      <c r="F65" s="1">
        <v>10</v>
      </c>
      <c r="G65" s="7">
        <v>0.41</v>
      </c>
      <c r="H65" s="1">
        <v>45</v>
      </c>
      <c r="I65" s="1" t="s">
        <v>38</v>
      </c>
      <c r="J65" s="1">
        <v>96</v>
      </c>
      <c r="K65" s="1">
        <f t="shared" si="13"/>
        <v>-12</v>
      </c>
      <c r="L65" s="1"/>
      <c r="M65" s="1"/>
      <c r="N65" s="1">
        <v>0</v>
      </c>
      <c r="O65" s="1"/>
      <c r="P65" s="1">
        <f t="shared" si="4"/>
        <v>16.8</v>
      </c>
      <c r="Q65" s="5">
        <f>9*P65-O65-N65-F65</f>
        <v>141.20000000000002</v>
      </c>
      <c r="R65" s="5"/>
      <c r="S65" s="1"/>
      <c r="T65" s="1">
        <f t="shared" si="6"/>
        <v>9</v>
      </c>
      <c r="U65" s="1">
        <f t="shared" si="7"/>
        <v>0.59523809523809523</v>
      </c>
      <c r="V65" s="1">
        <v>5</v>
      </c>
      <c r="W65" s="1">
        <v>8.6</v>
      </c>
      <c r="X65" s="1">
        <v>11.4</v>
      </c>
      <c r="Y65" s="1">
        <v>7.4</v>
      </c>
      <c r="Z65" s="1">
        <v>7.6</v>
      </c>
      <c r="AA65" s="1">
        <v>12.4</v>
      </c>
      <c r="AB65" s="1">
        <v>7.8</v>
      </c>
      <c r="AC65" s="1">
        <v>8</v>
      </c>
      <c r="AD65" s="1">
        <v>6.2</v>
      </c>
      <c r="AE65" s="1">
        <v>19.600000000000001</v>
      </c>
      <c r="AF65" s="1" t="s">
        <v>57</v>
      </c>
      <c r="AG65" s="1">
        <f>G65*Q65</f>
        <v>57.892000000000003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107</v>
      </c>
      <c r="B66" s="14" t="s">
        <v>37</v>
      </c>
      <c r="C66" s="14"/>
      <c r="D66" s="14"/>
      <c r="E66" s="14"/>
      <c r="F66" s="14"/>
      <c r="G66" s="15">
        <v>0</v>
      </c>
      <c r="H66" s="14">
        <v>45</v>
      </c>
      <c r="I66" s="14" t="s">
        <v>38</v>
      </c>
      <c r="J66" s="14"/>
      <c r="K66" s="14">
        <f t="shared" si="13"/>
        <v>0</v>
      </c>
      <c r="L66" s="14"/>
      <c r="M66" s="14"/>
      <c r="N66" s="14">
        <v>0</v>
      </c>
      <c r="O66" s="14"/>
      <c r="P66" s="14">
        <f t="shared" si="4"/>
        <v>0</v>
      </c>
      <c r="Q66" s="16"/>
      <c r="R66" s="16"/>
      <c r="S66" s="14"/>
      <c r="T66" s="14" t="e">
        <f t="shared" si="6"/>
        <v>#DIV/0!</v>
      </c>
      <c r="U66" s="14" t="e">
        <f t="shared" si="7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108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40</v>
      </c>
      <c r="C67" s="1">
        <v>44</v>
      </c>
      <c r="D67" s="1">
        <v>294</v>
      </c>
      <c r="E67" s="1">
        <v>155</v>
      </c>
      <c r="F67" s="1">
        <v>139</v>
      </c>
      <c r="G67" s="7">
        <v>0.36</v>
      </c>
      <c r="H67" s="1">
        <v>45</v>
      </c>
      <c r="I67" s="1" t="s">
        <v>38</v>
      </c>
      <c r="J67" s="1">
        <v>158</v>
      </c>
      <c r="K67" s="1">
        <f t="shared" si="13"/>
        <v>-3</v>
      </c>
      <c r="L67" s="1"/>
      <c r="M67" s="1"/>
      <c r="N67" s="1">
        <v>120</v>
      </c>
      <c r="O67" s="1">
        <v>120</v>
      </c>
      <c r="P67" s="1">
        <f t="shared" si="4"/>
        <v>31</v>
      </c>
      <c r="Q67" s="5">
        <f t="shared" ref="Q67:Q71" si="17">13*P67-O67-N67-F67</f>
        <v>24</v>
      </c>
      <c r="R67" s="5"/>
      <c r="S67" s="1"/>
      <c r="T67" s="1">
        <f t="shared" si="6"/>
        <v>13</v>
      </c>
      <c r="U67" s="1">
        <f t="shared" si="7"/>
        <v>12.225806451612904</v>
      </c>
      <c r="V67" s="1">
        <v>37.200000000000003</v>
      </c>
      <c r="W67" s="1">
        <v>34.799999999999997</v>
      </c>
      <c r="X67" s="1">
        <v>26.2</v>
      </c>
      <c r="Y67" s="1">
        <v>36</v>
      </c>
      <c r="Z67" s="1">
        <v>21.6</v>
      </c>
      <c r="AA67" s="1">
        <v>28.8</v>
      </c>
      <c r="AB67" s="1">
        <v>25.4</v>
      </c>
      <c r="AC67" s="1">
        <v>30.8</v>
      </c>
      <c r="AD67" s="1">
        <v>33.4</v>
      </c>
      <c r="AE67" s="1">
        <v>36.6</v>
      </c>
      <c r="AF67" s="1" t="s">
        <v>57</v>
      </c>
      <c r="AG67" s="1">
        <f>G67*Q67</f>
        <v>8.64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37</v>
      </c>
      <c r="C68" s="1">
        <v>20.486000000000001</v>
      </c>
      <c r="D68" s="1">
        <v>43.417999999999999</v>
      </c>
      <c r="E68" s="1">
        <v>39.292000000000002</v>
      </c>
      <c r="F68" s="1">
        <v>22.337</v>
      </c>
      <c r="G68" s="7">
        <v>1</v>
      </c>
      <c r="H68" s="1">
        <v>45</v>
      </c>
      <c r="I68" s="1" t="s">
        <v>38</v>
      </c>
      <c r="J68" s="1">
        <v>37</v>
      </c>
      <c r="K68" s="1">
        <f t="shared" si="13"/>
        <v>2.2920000000000016</v>
      </c>
      <c r="L68" s="1"/>
      <c r="M68" s="1"/>
      <c r="N68" s="1">
        <v>0</v>
      </c>
      <c r="O68" s="1"/>
      <c r="P68" s="1">
        <f t="shared" si="4"/>
        <v>7.8584000000000005</v>
      </c>
      <c r="Q68" s="5">
        <f>11*P68-O68-N68-F68</f>
        <v>64.105400000000003</v>
      </c>
      <c r="R68" s="5"/>
      <c r="S68" s="1"/>
      <c r="T68" s="1">
        <f t="shared" si="6"/>
        <v>11</v>
      </c>
      <c r="U68" s="1">
        <f t="shared" si="7"/>
        <v>2.8424361193118188</v>
      </c>
      <c r="V68" s="1">
        <v>0.81839999999999991</v>
      </c>
      <c r="W68" s="1">
        <v>4.75</v>
      </c>
      <c r="X68" s="1">
        <v>3.0411999999999999</v>
      </c>
      <c r="Y68" s="1">
        <v>4.3049999999999997</v>
      </c>
      <c r="Z68" s="1">
        <v>0.85060000000000002</v>
      </c>
      <c r="AA68" s="1">
        <v>2.5409999999999999</v>
      </c>
      <c r="AB68" s="1">
        <v>3.6684000000000001</v>
      </c>
      <c r="AC68" s="1">
        <v>3.3275999999999999</v>
      </c>
      <c r="AD68" s="1">
        <v>4.3268000000000004</v>
      </c>
      <c r="AE68" s="1">
        <v>0.222</v>
      </c>
      <c r="AF68" s="1" t="s">
        <v>57</v>
      </c>
      <c r="AG68" s="1">
        <f>G68*Q68</f>
        <v>64.105400000000003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40</v>
      </c>
      <c r="C69" s="1">
        <v>35</v>
      </c>
      <c r="D69" s="1">
        <v>90</v>
      </c>
      <c r="E69" s="1">
        <v>34</v>
      </c>
      <c r="F69" s="1">
        <v>83</v>
      </c>
      <c r="G69" s="7">
        <v>0.41</v>
      </c>
      <c r="H69" s="1">
        <v>45</v>
      </c>
      <c r="I69" s="1" t="s">
        <v>38</v>
      </c>
      <c r="J69" s="1">
        <v>34</v>
      </c>
      <c r="K69" s="1">
        <f t="shared" si="13"/>
        <v>0</v>
      </c>
      <c r="L69" s="1"/>
      <c r="M69" s="1"/>
      <c r="N69" s="1">
        <v>0</v>
      </c>
      <c r="O69" s="1"/>
      <c r="P69" s="1">
        <f t="shared" si="4"/>
        <v>6.8</v>
      </c>
      <c r="Q69" s="5">
        <v>6</v>
      </c>
      <c r="R69" s="5"/>
      <c r="S69" s="1"/>
      <c r="T69" s="1">
        <f t="shared" si="6"/>
        <v>13.088235294117647</v>
      </c>
      <c r="U69" s="1">
        <f t="shared" si="7"/>
        <v>12.205882352941178</v>
      </c>
      <c r="V69" s="1">
        <v>3.2</v>
      </c>
      <c r="W69" s="1">
        <v>9.1999999999999993</v>
      </c>
      <c r="X69" s="1">
        <v>6</v>
      </c>
      <c r="Y69" s="1">
        <v>5.6</v>
      </c>
      <c r="Z69" s="1">
        <v>4</v>
      </c>
      <c r="AA69" s="1">
        <v>3.6</v>
      </c>
      <c r="AB69" s="1">
        <v>3.4</v>
      </c>
      <c r="AC69" s="1">
        <v>6.2</v>
      </c>
      <c r="AD69" s="1">
        <v>7.4</v>
      </c>
      <c r="AE69" s="1">
        <v>3.6</v>
      </c>
      <c r="AF69" s="1"/>
      <c r="AG69" s="1">
        <f>G69*Q69</f>
        <v>2.46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40</v>
      </c>
      <c r="C70" s="1"/>
      <c r="D70" s="1">
        <v>48</v>
      </c>
      <c r="E70" s="1">
        <v>25</v>
      </c>
      <c r="F70" s="1">
        <v>23</v>
      </c>
      <c r="G70" s="7">
        <v>0.41</v>
      </c>
      <c r="H70" s="1">
        <v>45</v>
      </c>
      <c r="I70" s="1" t="s">
        <v>38</v>
      </c>
      <c r="J70" s="1">
        <v>25</v>
      </c>
      <c r="K70" s="1">
        <f t="shared" si="13"/>
        <v>0</v>
      </c>
      <c r="L70" s="1"/>
      <c r="M70" s="1"/>
      <c r="N70" s="1">
        <v>0</v>
      </c>
      <c r="O70" s="1"/>
      <c r="P70" s="1">
        <f t="shared" si="4"/>
        <v>5</v>
      </c>
      <c r="Q70" s="5">
        <f t="shared" si="17"/>
        <v>42</v>
      </c>
      <c r="R70" s="5"/>
      <c r="S70" s="1"/>
      <c r="T70" s="1">
        <f t="shared" si="6"/>
        <v>13</v>
      </c>
      <c r="U70" s="1">
        <f t="shared" si="7"/>
        <v>4.5999999999999996</v>
      </c>
      <c r="V70" s="1">
        <v>-0.4</v>
      </c>
      <c r="W70" s="1">
        <v>5.4</v>
      </c>
      <c r="X70" s="1">
        <v>-0.2</v>
      </c>
      <c r="Y70" s="1">
        <v>-1.6</v>
      </c>
      <c r="Z70" s="1">
        <v>0.8</v>
      </c>
      <c r="AA70" s="1">
        <v>-1.6</v>
      </c>
      <c r="AB70" s="1">
        <v>-2.4</v>
      </c>
      <c r="AC70" s="1">
        <v>0.4</v>
      </c>
      <c r="AD70" s="1">
        <v>1.4</v>
      </c>
      <c r="AE70" s="1">
        <v>4.4000000000000004</v>
      </c>
      <c r="AF70" s="1" t="s">
        <v>113</v>
      </c>
      <c r="AG70" s="1">
        <f>G70*Q70</f>
        <v>17.22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1" t="s">
        <v>114</v>
      </c>
      <c r="B71" s="1" t="s">
        <v>40</v>
      </c>
      <c r="C71" s="1">
        <v>143</v>
      </c>
      <c r="D71" s="1">
        <v>128</v>
      </c>
      <c r="E71" s="1">
        <v>145</v>
      </c>
      <c r="F71" s="1">
        <v>89</v>
      </c>
      <c r="G71" s="7">
        <v>0.28000000000000003</v>
      </c>
      <c r="H71" s="1">
        <v>45</v>
      </c>
      <c r="I71" s="1" t="s">
        <v>38</v>
      </c>
      <c r="J71" s="1">
        <v>148</v>
      </c>
      <c r="K71" s="1">
        <f t="shared" si="13"/>
        <v>-3</v>
      </c>
      <c r="L71" s="1"/>
      <c r="M71" s="1"/>
      <c r="N71" s="1">
        <v>70</v>
      </c>
      <c r="O71" s="1"/>
      <c r="P71" s="1">
        <f t="shared" si="4"/>
        <v>29</v>
      </c>
      <c r="Q71" s="5">
        <f t="shared" si="17"/>
        <v>218</v>
      </c>
      <c r="R71" s="5"/>
      <c r="S71" s="1"/>
      <c r="T71" s="1">
        <f t="shared" si="6"/>
        <v>13</v>
      </c>
      <c r="U71" s="1">
        <f t="shared" si="7"/>
        <v>5.4827586206896548</v>
      </c>
      <c r="V71" s="1">
        <v>20.6</v>
      </c>
      <c r="W71" s="1">
        <v>23.6</v>
      </c>
      <c r="X71" s="1">
        <v>22</v>
      </c>
      <c r="Y71" s="1">
        <v>12.4</v>
      </c>
      <c r="Z71" s="1">
        <v>23.2</v>
      </c>
      <c r="AA71" s="1">
        <v>37.200000000000003</v>
      </c>
      <c r="AB71" s="1">
        <v>22.4</v>
      </c>
      <c r="AC71" s="1">
        <v>34.6</v>
      </c>
      <c r="AD71" s="1">
        <v>31.4</v>
      </c>
      <c r="AE71" s="1">
        <v>20.2</v>
      </c>
      <c r="AF71" s="1"/>
      <c r="AG71" s="1">
        <f>G71*Q71</f>
        <v>61.040000000000006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8" t="s">
        <v>115</v>
      </c>
      <c r="B72" s="19" t="s">
        <v>40</v>
      </c>
      <c r="C72" s="19">
        <v>385</v>
      </c>
      <c r="D72" s="19"/>
      <c r="E72" s="26">
        <v>388</v>
      </c>
      <c r="F72" s="27">
        <v>-124</v>
      </c>
      <c r="G72" s="11">
        <v>0</v>
      </c>
      <c r="H72" s="10">
        <v>45</v>
      </c>
      <c r="I72" s="10" t="s">
        <v>59</v>
      </c>
      <c r="J72" s="10">
        <v>386</v>
      </c>
      <c r="K72" s="10">
        <f t="shared" ref="K72:K107" si="18">E72-J72</f>
        <v>2</v>
      </c>
      <c r="L72" s="10"/>
      <c r="M72" s="10"/>
      <c r="N72" s="10">
        <v>0</v>
      </c>
      <c r="O72" s="10"/>
      <c r="P72" s="10">
        <f t="shared" si="4"/>
        <v>77.599999999999994</v>
      </c>
      <c r="Q72" s="12"/>
      <c r="R72" s="12"/>
      <c r="S72" s="10"/>
      <c r="T72" s="10">
        <f t="shared" si="6"/>
        <v>-1.597938144329897</v>
      </c>
      <c r="U72" s="10">
        <f t="shared" si="7"/>
        <v>-1.597938144329897</v>
      </c>
      <c r="V72" s="10">
        <v>97.8</v>
      </c>
      <c r="W72" s="10">
        <v>96.8</v>
      </c>
      <c r="X72" s="10">
        <v>78.2</v>
      </c>
      <c r="Y72" s="10">
        <v>140.6</v>
      </c>
      <c r="Z72" s="10">
        <v>103</v>
      </c>
      <c r="AA72" s="10">
        <v>133.6</v>
      </c>
      <c r="AB72" s="10">
        <v>112.2</v>
      </c>
      <c r="AC72" s="10">
        <v>97</v>
      </c>
      <c r="AD72" s="10">
        <v>108.4</v>
      </c>
      <c r="AE72" s="10">
        <v>102.2</v>
      </c>
      <c r="AF72" s="13" t="s">
        <v>116</v>
      </c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21" t="s">
        <v>164</v>
      </c>
      <c r="B73" s="22" t="s">
        <v>40</v>
      </c>
      <c r="C73" s="22">
        <v>199</v>
      </c>
      <c r="D73" s="22">
        <v>351</v>
      </c>
      <c r="E73" s="28">
        <f>131+E72</f>
        <v>519</v>
      </c>
      <c r="F73" s="29">
        <f>419+F72</f>
        <v>295</v>
      </c>
      <c r="G73" s="7">
        <v>0.4</v>
      </c>
      <c r="H73" s="1">
        <v>50</v>
      </c>
      <c r="I73" s="1" t="s">
        <v>38</v>
      </c>
      <c r="J73" s="1">
        <v>134</v>
      </c>
      <c r="K73" s="1">
        <f>E73-J73</f>
        <v>385</v>
      </c>
      <c r="L73" s="1"/>
      <c r="M73" s="1"/>
      <c r="N73" s="1">
        <v>100</v>
      </c>
      <c r="O73" s="1">
        <v>100</v>
      </c>
      <c r="P73" s="1">
        <f>E73/5</f>
        <v>103.8</v>
      </c>
      <c r="Q73" s="5">
        <f t="shared" ref="Q73:Q75" si="19">13*P73-O73-N73-F73</f>
        <v>854.39999999999986</v>
      </c>
      <c r="R73" s="5"/>
      <c r="S73" s="1"/>
      <c r="T73" s="1">
        <f>(F73+N73+O73+Q73)/P73</f>
        <v>12.999999999999998</v>
      </c>
      <c r="U73" s="1">
        <f>(F73+N73+O73)/P73</f>
        <v>4.7687861271676306</v>
      </c>
      <c r="V73" s="1">
        <v>0.2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 t="s">
        <v>165</v>
      </c>
      <c r="AG73" s="1">
        <f>G73*Q73</f>
        <v>341.76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40</v>
      </c>
      <c r="C74" s="1">
        <v>67</v>
      </c>
      <c r="D74" s="1">
        <v>32</v>
      </c>
      <c r="E74" s="1">
        <v>41</v>
      </c>
      <c r="F74" s="1">
        <v>55</v>
      </c>
      <c r="G74" s="7">
        <v>0.33</v>
      </c>
      <c r="H74" s="1" t="e">
        <v>#N/A</v>
      </c>
      <c r="I74" s="1" t="s">
        <v>38</v>
      </c>
      <c r="J74" s="1">
        <v>41</v>
      </c>
      <c r="K74" s="1">
        <f t="shared" si="18"/>
        <v>0</v>
      </c>
      <c r="L74" s="1"/>
      <c r="M74" s="1"/>
      <c r="N74" s="1">
        <v>30</v>
      </c>
      <c r="O74" s="1"/>
      <c r="P74" s="1">
        <f t="shared" ref="P74:P110" si="20">E74/5</f>
        <v>8.1999999999999993</v>
      </c>
      <c r="Q74" s="5">
        <f t="shared" si="19"/>
        <v>21.599999999999994</v>
      </c>
      <c r="R74" s="5"/>
      <c r="S74" s="1"/>
      <c r="T74" s="1">
        <f t="shared" ref="T74:T110" si="21">(F74+N74+O74+Q74)/P74</f>
        <v>13</v>
      </c>
      <c r="U74" s="1">
        <f t="shared" ref="U74:U110" si="22">(F74+N74+O74)/P74</f>
        <v>10.365853658536587</v>
      </c>
      <c r="V74" s="1">
        <v>8.6</v>
      </c>
      <c r="W74" s="1">
        <v>5.2</v>
      </c>
      <c r="X74" s="1">
        <v>7.2</v>
      </c>
      <c r="Y74" s="1">
        <v>12.4</v>
      </c>
      <c r="Z74" s="1">
        <v>8</v>
      </c>
      <c r="AA74" s="1">
        <v>8.6</v>
      </c>
      <c r="AB74" s="1">
        <v>3.4</v>
      </c>
      <c r="AC74" s="1">
        <v>3.8</v>
      </c>
      <c r="AD74" s="1">
        <v>13.6</v>
      </c>
      <c r="AE74" s="1">
        <v>6.2</v>
      </c>
      <c r="AF74" s="1"/>
      <c r="AG74" s="1">
        <f>G74*Q74</f>
        <v>7.1279999999999983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37</v>
      </c>
      <c r="C75" s="1">
        <v>10.487</v>
      </c>
      <c r="D75" s="1"/>
      <c r="E75" s="1">
        <v>4.6260000000000003</v>
      </c>
      <c r="F75" s="1">
        <v>5.8609999999999998</v>
      </c>
      <c r="G75" s="7">
        <v>1</v>
      </c>
      <c r="H75" s="1">
        <v>45</v>
      </c>
      <c r="I75" s="1" t="s">
        <v>38</v>
      </c>
      <c r="J75" s="1">
        <v>4.2</v>
      </c>
      <c r="K75" s="1">
        <f t="shared" si="18"/>
        <v>0.42600000000000016</v>
      </c>
      <c r="L75" s="1"/>
      <c r="M75" s="1"/>
      <c r="N75" s="1">
        <v>0</v>
      </c>
      <c r="O75" s="1"/>
      <c r="P75" s="1">
        <f t="shared" si="20"/>
        <v>0.92520000000000002</v>
      </c>
      <c r="Q75" s="5">
        <f t="shared" si="19"/>
        <v>6.1665999999999999</v>
      </c>
      <c r="R75" s="5"/>
      <c r="S75" s="1"/>
      <c r="T75" s="1">
        <f t="shared" si="21"/>
        <v>13</v>
      </c>
      <c r="U75" s="1">
        <f t="shared" si="22"/>
        <v>6.3348465196714221</v>
      </c>
      <c r="V75" s="1">
        <v>0</v>
      </c>
      <c r="W75" s="1">
        <v>0</v>
      </c>
      <c r="X75" s="1">
        <v>0.92840000000000011</v>
      </c>
      <c r="Y75" s="1">
        <v>0.13159999999999999</v>
      </c>
      <c r="Z75" s="1">
        <v>0</v>
      </c>
      <c r="AA75" s="1">
        <v>-0.26079999999999998</v>
      </c>
      <c r="AB75" s="1">
        <v>-0.26079999999999998</v>
      </c>
      <c r="AC75" s="1">
        <v>-0.13339999999999999</v>
      </c>
      <c r="AD75" s="1">
        <v>0.93879999999999997</v>
      </c>
      <c r="AE75" s="1">
        <v>0.53239999999999998</v>
      </c>
      <c r="AF75" s="1"/>
      <c r="AG75" s="1">
        <f>G75*Q75</f>
        <v>6.1665999999999999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119</v>
      </c>
      <c r="B76" s="1" t="s">
        <v>40</v>
      </c>
      <c r="C76" s="1"/>
      <c r="D76" s="1"/>
      <c r="E76" s="1">
        <v>-4</v>
      </c>
      <c r="F76" s="1"/>
      <c r="G76" s="7">
        <v>0.33</v>
      </c>
      <c r="H76" s="1">
        <v>45</v>
      </c>
      <c r="I76" s="1" t="s">
        <v>38</v>
      </c>
      <c r="J76" s="1"/>
      <c r="K76" s="1">
        <f t="shared" si="18"/>
        <v>-4</v>
      </c>
      <c r="L76" s="1"/>
      <c r="M76" s="1"/>
      <c r="N76" s="1">
        <v>8</v>
      </c>
      <c r="O76" s="1"/>
      <c r="P76" s="1">
        <f t="shared" si="20"/>
        <v>-0.8</v>
      </c>
      <c r="Q76" s="5"/>
      <c r="R76" s="5"/>
      <c r="S76" s="1"/>
      <c r="T76" s="1">
        <f t="shared" si="21"/>
        <v>-10</v>
      </c>
      <c r="U76" s="1">
        <f t="shared" si="22"/>
        <v>-10</v>
      </c>
      <c r="V76" s="1">
        <v>-1.2</v>
      </c>
      <c r="W76" s="1">
        <v>3.8</v>
      </c>
      <c r="X76" s="1">
        <v>0</v>
      </c>
      <c r="Y76" s="1">
        <v>1.2</v>
      </c>
      <c r="Z76" s="1">
        <v>1.6</v>
      </c>
      <c r="AA76" s="1">
        <v>0.8</v>
      </c>
      <c r="AB76" s="1">
        <v>2.8</v>
      </c>
      <c r="AC76" s="1">
        <v>2</v>
      </c>
      <c r="AD76" s="1">
        <v>6</v>
      </c>
      <c r="AE76" s="1">
        <v>2.2000000000000002</v>
      </c>
      <c r="AF76" s="1"/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120</v>
      </c>
      <c r="B77" s="14" t="s">
        <v>37</v>
      </c>
      <c r="C77" s="14"/>
      <c r="D77" s="14"/>
      <c r="E77" s="14"/>
      <c r="F77" s="14"/>
      <c r="G77" s="15">
        <v>0</v>
      </c>
      <c r="H77" s="14">
        <v>45</v>
      </c>
      <c r="I77" s="14" t="s">
        <v>38</v>
      </c>
      <c r="J77" s="14"/>
      <c r="K77" s="14">
        <f t="shared" si="18"/>
        <v>0</v>
      </c>
      <c r="L77" s="14"/>
      <c r="M77" s="14"/>
      <c r="N77" s="14">
        <v>0</v>
      </c>
      <c r="O77" s="14"/>
      <c r="P77" s="14">
        <f t="shared" si="20"/>
        <v>0</v>
      </c>
      <c r="Q77" s="16"/>
      <c r="R77" s="16"/>
      <c r="S77" s="14"/>
      <c r="T77" s="14" t="e">
        <f t="shared" si="21"/>
        <v>#DIV/0!</v>
      </c>
      <c r="U77" s="14" t="e">
        <f t="shared" si="22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121</v>
      </c>
      <c r="AG77" s="1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40</v>
      </c>
      <c r="C78" s="1">
        <v>-1</v>
      </c>
      <c r="D78" s="1">
        <v>361</v>
      </c>
      <c r="E78" s="1">
        <v>159</v>
      </c>
      <c r="F78" s="1">
        <v>200</v>
      </c>
      <c r="G78" s="7">
        <v>0.33</v>
      </c>
      <c r="H78" s="1">
        <v>45</v>
      </c>
      <c r="I78" s="1" t="s">
        <v>38</v>
      </c>
      <c r="J78" s="1">
        <v>161</v>
      </c>
      <c r="K78" s="1">
        <f t="shared" si="18"/>
        <v>-2</v>
      </c>
      <c r="L78" s="1"/>
      <c r="M78" s="1"/>
      <c r="N78" s="1">
        <v>0</v>
      </c>
      <c r="O78" s="1"/>
      <c r="P78" s="1">
        <f t="shared" si="20"/>
        <v>31.8</v>
      </c>
      <c r="Q78" s="5">
        <f t="shared" ref="Q78:Q79" si="23">13*P78-O78-N78-F78</f>
        <v>213.40000000000003</v>
      </c>
      <c r="R78" s="5"/>
      <c r="S78" s="1"/>
      <c r="T78" s="1">
        <f t="shared" si="21"/>
        <v>13</v>
      </c>
      <c r="U78" s="1">
        <f t="shared" si="22"/>
        <v>6.2893081761006284</v>
      </c>
      <c r="V78" s="1">
        <v>9.4</v>
      </c>
      <c r="W78" s="1">
        <v>43.4</v>
      </c>
      <c r="X78" s="1">
        <v>15.4</v>
      </c>
      <c r="Y78" s="1">
        <v>23.4</v>
      </c>
      <c r="Z78" s="1">
        <v>9.1999999999999993</v>
      </c>
      <c r="AA78" s="1">
        <v>38.200000000000003</v>
      </c>
      <c r="AB78" s="1">
        <v>28</v>
      </c>
      <c r="AC78" s="1">
        <v>20.399999999999999</v>
      </c>
      <c r="AD78" s="1">
        <v>31.4</v>
      </c>
      <c r="AE78" s="1">
        <v>36.6</v>
      </c>
      <c r="AF78" s="1"/>
      <c r="AG78" s="1">
        <f>G78*Q78</f>
        <v>70.422000000000011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37</v>
      </c>
      <c r="C79" s="1">
        <v>11.241</v>
      </c>
      <c r="D79" s="1"/>
      <c r="E79" s="1">
        <v>4.62</v>
      </c>
      <c r="F79" s="1">
        <v>5.1890000000000001</v>
      </c>
      <c r="G79" s="7">
        <v>1</v>
      </c>
      <c r="H79" s="1">
        <v>45</v>
      </c>
      <c r="I79" s="1" t="s">
        <v>38</v>
      </c>
      <c r="J79" s="1">
        <v>6</v>
      </c>
      <c r="K79" s="1">
        <f t="shared" si="18"/>
        <v>-1.38</v>
      </c>
      <c r="L79" s="1"/>
      <c r="M79" s="1"/>
      <c r="N79" s="1">
        <v>0</v>
      </c>
      <c r="O79" s="1"/>
      <c r="P79" s="1">
        <f t="shared" si="20"/>
        <v>0.92400000000000004</v>
      </c>
      <c r="Q79" s="5">
        <f t="shared" si="23"/>
        <v>6.8230000000000004</v>
      </c>
      <c r="R79" s="5"/>
      <c r="S79" s="1"/>
      <c r="T79" s="1">
        <f t="shared" si="21"/>
        <v>13</v>
      </c>
      <c r="U79" s="1">
        <f t="shared" si="22"/>
        <v>5.6158008658008658</v>
      </c>
      <c r="V79" s="1">
        <v>0.92360000000000009</v>
      </c>
      <c r="W79" s="1">
        <v>0.97240000000000004</v>
      </c>
      <c r="X79" s="1">
        <v>0.78360000000000007</v>
      </c>
      <c r="Y79" s="1">
        <v>1.6828000000000001</v>
      </c>
      <c r="Z79" s="1">
        <v>2.9826000000000001</v>
      </c>
      <c r="AA79" s="1">
        <v>0.90880000000000005</v>
      </c>
      <c r="AB79" s="1">
        <v>0.78359999999999996</v>
      </c>
      <c r="AC79" s="1">
        <v>1.0386</v>
      </c>
      <c r="AD79" s="1">
        <v>2.1114000000000002</v>
      </c>
      <c r="AE79" s="1">
        <v>1.4610000000000001</v>
      </c>
      <c r="AF79" s="35" t="s">
        <v>124</v>
      </c>
      <c r="AG79" s="1">
        <f>G79*Q79</f>
        <v>6.8230000000000004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40</v>
      </c>
      <c r="C80" s="1">
        <v>-1</v>
      </c>
      <c r="D80" s="1">
        <v>81</v>
      </c>
      <c r="E80" s="1">
        <v>8</v>
      </c>
      <c r="F80" s="1">
        <v>71</v>
      </c>
      <c r="G80" s="7">
        <v>0.33</v>
      </c>
      <c r="H80" s="1">
        <v>45</v>
      </c>
      <c r="I80" s="1" t="s">
        <v>38</v>
      </c>
      <c r="J80" s="1">
        <v>9</v>
      </c>
      <c r="K80" s="1">
        <f t="shared" si="18"/>
        <v>-1</v>
      </c>
      <c r="L80" s="1"/>
      <c r="M80" s="1"/>
      <c r="N80" s="1">
        <v>0</v>
      </c>
      <c r="O80" s="1"/>
      <c r="P80" s="1">
        <f t="shared" si="20"/>
        <v>1.6</v>
      </c>
      <c r="Q80" s="5"/>
      <c r="R80" s="5"/>
      <c r="S80" s="1"/>
      <c r="T80" s="1">
        <f t="shared" si="21"/>
        <v>44.375</v>
      </c>
      <c r="U80" s="1">
        <f t="shared" si="22"/>
        <v>44.375</v>
      </c>
      <c r="V80" s="1">
        <v>-0.8</v>
      </c>
      <c r="W80" s="1">
        <v>8.1999999999999993</v>
      </c>
      <c r="X80" s="1">
        <v>-1</v>
      </c>
      <c r="Y80" s="1">
        <v>4.2</v>
      </c>
      <c r="Z80" s="1">
        <v>1.2</v>
      </c>
      <c r="AA80" s="1">
        <v>11.8</v>
      </c>
      <c r="AB80" s="1">
        <v>8</v>
      </c>
      <c r="AC80" s="1">
        <v>5</v>
      </c>
      <c r="AD80" s="1">
        <v>7.2</v>
      </c>
      <c r="AE80" s="1">
        <v>-1.2</v>
      </c>
      <c r="AF80" s="1" t="s">
        <v>57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14" t="s">
        <v>126</v>
      </c>
      <c r="B81" s="14" t="s">
        <v>37</v>
      </c>
      <c r="C81" s="14"/>
      <c r="D81" s="14"/>
      <c r="E81" s="14"/>
      <c r="F81" s="14"/>
      <c r="G81" s="15">
        <v>0</v>
      </c>
      <c r="H81" s="14">
        <v>45</v>
      </c>
      <c r="I81" s="14" t="s">
        <v>38</v>
      </c>
      <c r="J81" s="14"/>
      <c r="K81" s="14">
        <f t="shared" si="18"/>
        <v>0</v>
      </c>
      <c r="L81" s="14"/>
      <c r="M81" s="14"/>
      <c r="N81" s="14">
        <v>0</v>
      </c>
      <c r="O81" s="14"/>
      <c r="P81" s="14">
        <f t="shared" si="20"/>
        <v>0</v>
      </c>
      <c r="Q81" s="16"/>
      <c r="R81" s="16"/>
      <c r="S81" s="14"/>
      <c r="T81" s="14" t="e">
        <f t="shared" si="21"/>
        <v>#DIV/0!</v>
      </c>
      <c r="U81" s="14" t="e">
        <f t="shared" si="22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127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8" t="s">
        <v>128</v>
      </c>
      <c r="B82" s="19" t="s">
        <v>40</v>
      </c>
      <c r="C82" s="19">
        <v>62</v>
      </c>
      <c r="D82" s="19">
        <v>48</v>
      </c>
      <c r="E82" s="19">
        <v>31</v>
      </c>
      <c r="F82" s="20">
        <v>69</v>
      </c>
      <c r="G82" s="11">
        <v>0</v>
      </c>
      <c r="H82" s="10">
        <v>60</v>
      </c>
      <c r="I82" s="10" t="s">
        <v>59</v>
      </c>
      <c r="J82" s="10">
        <v>42</v>
      </c>
      <c r="K82" s="10">
        <f t="shared" si="18"/>
        <v>-11</v>
      </c>
      <c r="L82" s="10"/>
      <c r="M82" s="10"/>
      <c r="N82" s="10">
        <v>0</v>
      </c>
      <c r="O82" s="10"/>
      <c r="P82" s="10">
        <f t="shared" si="20"/>
        <v>6.2</v>
      </c>
      <c r="Q82" s="12"/>
      <c r="R82" s="12"/>
      <c r="S82" s="10"/>
      <c r="T82" s="10">
        <f t="shared" si="21"/>
        <v>11.129032258064516</v>
      </c>
      <c r="U82" s="10">
        <f t="shared" si="22"/>
        <v>11.129032258064516</v>
      </c>
      <c r="V82" s="10">
        <v>15.2</v>
      </c>
      <c r="W82" s="10">
        <v>5.6</v>
      </c>
      <c r="X82" s="10">
        <v>5</v>
      </c>
      <c r="Y82" s="10">
        <v>10.6</v>
      </c>
      <c r="Z82" s="10">
        <v>8</v>
      </c>
      <c r="AA82" s="10">
        <v>15.6</v>
      </c>
      <c r="AB82" s="10">
        <v>13.2</v>
      </c>
      <c r="AC82" s="10">
        <v>15.2</v>
      </c>
      <c r="AD82" s="10">
        <v>10.8</v>
      </c>
      <c r="AE82" s="10">
        <v>18.399999999999999</v>
      </c>
      <c r="AF82" s="13" t="s">
        <v>129</v>
      </c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24" t="s">
        <v>173</v>
      </c>
      <c r="B83" s="22" t="s">
        <v>40</v>
      </c>
      <c r="C83" s="22"/>
      <c r="D83" s="22"/>
      <c r="E83" s="22"/>
      <c r="F83" s="23"/>
      <c r="G83" s="7">
        <v>0.4</v>
      </c>
      <c r="H83" s="1">
        <v>60</v>
      </c>
      <c r="I83" s="1" t="s">
        <v>38</v>
      </c>
      <c r="J83" s="1"/>
      <c r="K83" s="1">
        <f>E83-J83</f>
        <v>0</v>
      </c>
      <c r="L83" s="1"/>
      <c r="M83" s="1"/>
      <c r="N83" s="1">
        <v>0</v>
      </c>
      <c r="O83" s="1">
        <v>24</v>
      </c>
      <c r="P83" s="1">
        <f>E83/5</f>
        <v>0</v>
      </c>
      <c r="Q83" s="5"/>
      <c r="R83" s="5"/>
      <c r="S83" s="1"/>
      <c r="T83" s="1" t="e">
        <f>(F83+N83+O83+Q83)/P83</f>
        <v>#DIV/0!</v>
      </c>
      <c r="U83" s="1" t="e">
        <f>(F83+N83+O83)/P83</f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 t="s">
        <v>174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8" t="s">
        <v>130</v>
      </c>
      <c r="B84" s="19" t="s">
        <v>37</v>
      </c>
      <c r="C84" s="19">
        <v>65.888000000000005</v>
      </c>
      <c r="D84" s="19"/>
      <c r="E84" s="19">
        <v>20.306999999999999</v>
      </c>
      <c r="F84" s="20">
        <v>39.756999999999998</v>
      </c>
      <c r="G84" s="11">
        <v>0</v>
      </c>
      <c r="H84" s="10">
        <v>60</v>
      </c>
      <c r="I84" s="10" t="s">
        <v>59</v>
      </c>
      <c r="J84" s="10">
        <v>17.600000000000001</v>
      </c>
      <c r="K84" s="10">
        <f t="shared" si="18"/>
        <v>2.7069999999999972</v>
      </c>
      <c r="L84" s="10"/>
      <c r="M84" s="10"/>
      <c r="N84" s="10">
        <v>0</v>
      </c>
      <c r="O84" s="10"/>
      <c r="P84" s="10">
        <f t="shared" si="20"/>
        <v>4.0613999999999999</v>
      </c>
      <c r="Q84" s="12"/>
      <c r="R84" s="12"/>
      <c r="S84" s="10"/>
      <c r="T84" s="10">
        <f t="shared" si="21"/>
        <v>9.7889890185650259</v>
      </c>
      <c r="U84" s="10">
        <f t="shared" si="22"/>
        <v>9.7889890185650259</v>
      </c>
      <c r="V84" s="10">
        <v>2.8696000000000002</v>
      </c>
      <c r="W84" s="10">
        <v>0.9598000000000001</v>
      </c>
      <c r="X84" s="10">
        <v>6.3692000000000002</v>
      </c>
      <c r="Y84" s="10">
        <v>2.7151999999999998</v>
      </c>
      <c r="Z84" s="10">
        <v>5.1631999999999998</v>
      </c>
      <c r="AA84" s="10">
        <v>9.7083999999999993</v>
      </c>
      <c r="AB84" s="10">
        <v>6.7278000000000002</v>
      </c>
      <c r="AC84" s="10">
        <v>4.0313999999999997</v>
      </c>
      <c r="AD84" s="10">
        <v>6.9888000000000003</v>
      </c>
      <c r="AE84" s="10">
        <v>3.5442</v>
      </c>
      <c r="AF84" s="25" t="s">
        <v>179</v>
      </c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thickBot="1" x14ac:dyDescent="0.3">
      <c r="A85" s="24" t="s">
        <v>171</v>
      </c>
      <c r="B85" s="22" t="s">
        <v>37</v>
      </c>
      <c r="C85" s="22"/>
      <c r="D85" s="22"/>
      <c r="E85" s="22"/>
      <c r="F85" s="23"/>
      <c r="G85" s="7">
        <v>1</v>
      </c>
      <c r="H85" s="1">
        <v>60</v>
      </c>
      <c r="I85" s="1" t="s">
        <v>38</v>
      </c>
      <c r="J85" s="1"/>
      <c r="K85" s="1">
        <f>E85-J85</f>
        <v>0</v>
      </c>
      <c r="L85" s="1"/>
      <c r="M85" s="1"/>
      <c r="N85" s="1">
        <v>0</v>
      </c>
      <c r="O85" s="1"/>
      <c r="P85" s="1">
        <f>E85/5</f>
        <v>0</v>
      </c>
      <c r="Q85" s="5">
        <v>20</v>
      </c>
      <c r="R85" s="5"/>
      <c r="S85" s="1"/>
      <c r="T85" s="1" t="e">
        <f>(F85+N85+O85+Q85)/P85</f>
        <v>#DIV/0!</v>
      </c>
      <c r="U85" s="1" t="e">
        <f>(F85+N85+O85)/P85</f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172</v>
      </c>
      <c r="AG85" s="1">
        <f t="shared" ref="AG85:AG91" si="24">G85*Q85</f>
        <v>20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40</v>
      </c>
      <c r="C86" s="1">
        <v>6</v>
      </c>
      <c r="D86" s="1">
        <v>8</v>
      </c>
      <c r="E86" s="1">
        <v>4</v>
      </c>
      <c r="F86" s="1">
        <v>10</v>
      </c>
      <c r="G86" s="7">
        <v>0.66</v>
      </c>
      <c r="H86" s="1">
        <v>45</v>
      </c>
      <c r="I86" s="1" t="s">
        <v>38</v>
      </c>
      <c r="J86" s="1">
        <v>4</v>
      </c>
      <c r="K86" s="1">
        <f t="shared" si="18"/>
        <v>0</v>
      </c>
      <c r="L86" s="1"/>
      <c r="M86" s="1"/>
      <c r="N86" s="1">
        <v>0</v>
      </c>
      <c r="O86" s="1"/>
      <c r="P86" s="1">
        <f t="shared" si="20"/>
        <v>0.8</v>
      </c>
      <c r="Q86" s="5"/>
      <c r="R86" s="5"/>
      <c r="S86" s="1"/>
      <c r="T86" s="1">
        <f t="shared" si="21"/>
        <v>12.5</v>
      </c>
      <c r="U86" s="1">
        <f t="shared" si="22"/>
        <v>12.5</v>
      </c>
      <c r="V86" s="1">
        <v>0.4</v>
      </c>
      <c r="W86" s="1">
        <v>0</v>
      </c>
      <c r="X86" s="1">
        <v>0.2</v>
      </c>
      <c r="Y86" s="1">
        <v>1</v>
      </c>
      <c r="Z86" s="1">
        <v>0.2</v>
      </c>
      <c r="AA86" s="1">
        <v>1</v>
      </c>
      <c r="AB86" s="1">
        <v>1.2</v>
      </c>
      <c r="AC86" s="1">
        <v>0.6</v>
      </c>
      <c r="AD86" s="1">
        <v>0.4</v>
      </c>
      <c r="AE86" s="1">
        <v>-0.4</v>
      </c>
      <c r="AF86" s="1"/>
      <c r="AG86" s="1">
        <f t="shared" si="2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40</v>
      </c>
      <c r="C87" s="1">
        <v>-1</v>
      </c>
      <c r="D87" s="1">
        <v>25</v>
      </c>
      <c r="E87" s="1"/>
      <c r="F87" s="1">
        <v>24</v>
      </c>
      <c r="G87" s="7">
        <v>0.66</v>
      </c>
      <c r="H87" s="1">
        <v>45</v>
      </c>
      <c r="I87" s="1" t="s">
        <v>38</v>
      </c>
      <c r="J87" s="1"/>
      <c r="K87" s="1">
        <f t="shared" si="18"/>
        <v>0</v>
      </c>
      <c r="L87" s="1"/>
      <c r="M87" s="1"/>
      <c r="N87" s="1">
        <v>8</v>
      </c>
      <c r="O87" s="1"/>
      <c r="P87" s="1">
        <f t="shared" si="20"/>
        <v>0</v>
      </c>
      <c r="Q87" s="5"/>
      <c r="R87" s="5"/>
      <c r="S87" s="1"/>
      <c r="T87" s="1" t="e">
        <f t="shared" si="21"/>
        <v>#DIV/0!</v>
      </c>
      <c r="U87" s="1" t="e">
        <f t="shared" si="22"/>
        <v>#DIV/0!</v>
      </c>
      <c r="V87" s="1">
        <v>-0.4</v>
      </c>
      <c r="W87" s="1">
        <v>2.6</v>
      </c>
      <c r="X87" s="1">
        <v>-0.2</v>
      </c>
      <c r="Y87" s="1">
        <v>-0.2</v>
      </c>
      <c r="Z87" s="1">
        <v>1.4</v>
      </c>
      <c r="AA87" s="1">
        <v>1.268</v>
      </c>
      <c r="AB87" s="1">
        <v>1.0680000000000001</v>
      </c>
      <c r="AC87" s="1">
        <v>0.4</v>
      </c>
      <c r="AD87" s="1">
        <v>1.8</v>
      </c>
      <c r="AE87" s="1">
        <v>1.2</v>
      </c>
      <c r="AF87" s="1"/>
      <c r="AG87" s="1">
        <f t="shared" si="2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11</v>
      </c>
      <c r="D88" s="1">
        <v>80</v>
      </c>
      <c r="E88" s="1">
        <v>14</v>
      </c>
      <c r="F88" s="1">
        <v>74</v>
      </c>
      <c r="G88" s="7">
        <v>0.33</v>
      </c>
      <c r="H88" s="1">
        <v>45</v>
      </c>
      <c r="I88" s="1" t="s">
        <v>38</v>
      </c>
      <c r="J88" s="1">
        <v>16</v>
      </c>
      <c r="K88" s="1">
        <f t="shared" si="18"/>
        <v>-2</v>
      </c>
      <c r="L88" s="1"/>
      <c r="M88" s="1"/>
      <c r="N88" s="1">
        <v>8</v>
      </c>
      <c r="O88" s="1"/>
      <c r="P88" s="1">
        <f t="shared" si="20"/>
        <v>2.8</v>
      </c>
      <c r="Q88" s="5"/>
      <c r="R88" s="5"/>
      <c r="S88" s="1"/>
      <c r="T88" s="1">
        <f t="shared" si="21"/>
        <v>29.285714285714288</v>
      </c>
      <c r="U88" s="1">
        <f t="shared" si="22"/>
        <v>29.285714285714288</v>
      </c>
      <c r="V88" s="1">
        <v>-0.4</v>
      </c>
      <c r="W88" s="1">
        <v>7.6</v>
      </c>
      <c r="X88" s="1">
        <v>3.8</v>
      </c>
      <c r="Y88" s="1">
        <v>5.4</v>
      </c>
      <c r="Z88" s="1">
        <v>3.2</v>
      </c>
      <c r="AA88" s="1">
        <v>7.6</v>
      </c>
      <c r="AB88" s="1">
        <v>3.8</v>
      </c>
      <c r="AC88" s="1">
        <v>4</v>
      </c>
      <c r="AD88" s="1">
        <v>14.2</v>
      </c>
      <c r="AE88" s="1">
        <v>5.4</v>
      </c>
      <c r="AF88" s="1" t="s">
        <v>57</v>
      </c>
      <c r="AG88" s="1">
        <f t="shared" si="2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40</v>
      </c>
      <c r="C89" s="1">
        <v>39</v>
      </c>
      <c r="D89" s="1">
        <v>208</v>
      </c>
      <c r="E89" s="1">
        <v>71</v>
      </c>
      <c r="F89" s="1">
        <v>135</v>
      </c>
      <c r="G89" s="7">
        <v>0.36</v>
      </c>
      <c r="H89" s="1">
        <v>45</v>
      </c>
      <c r="I89" s="1" t="s">
        <v>38</v>
      </c>
      <c r="J89" s="1">
        <v>74</v>
      </c>
      <c r="K89" s="1">
        <f t="shared" si="18"/>
        <v>-3</v>
      </c>
      <c r="L89" s="1"/>
      <c r="M89" s="1"/>
      <c r="N89" s="1">
        <v>0</v>
      </c>
      <c r="O89" s="1"/>
      <c r="P89" s="1">
        <f t="shared" si="20"/>
        <v>14.2</v>
      </c>
      <c r="Q89" s="5">
        <f t="shared" ref="Q89" si="25">13*P89-O89-N89-F89</f>
        <v>49.599999999999994</v>
      </c>
      <c r="R89" s="5"/>
      <c r="S89" s="1"/>
      <c r="T89" s="1">
        <f t="shared" si="21"/>
        <v>13</v>
      </c>
      <c r="U89" s="1">
        <f t="shared" si="22"/>
        <v>9.5070422535211279</v>
      </c>
      <c r="V89" s="1">
        <v>11.2</v>
      </c>
      <c r="W89" s="1">
        <v>22.4</v>
      </c>
      <c r="X89" s="1">
        <v>6.4</v>
      </c>
      <c r="Y89" s="1">
        <v>17.8</v>
      </c>
      <c r="Z89" s="1">
        <v>3</v>
      </c>
      <c r="AA89" s="1">
        <v>26.2</v>
      </c>
      <c r="AB89" s="1">
        <v>20.2</v>
      </c>
      <c r="AC89" s="1">
        <v>17.600000000000001</v>
      </c>
      <c r="AD89" s="1">
        <v>17.399999999999999</v>
      </c>
      <c r="AE89" s="1">
        <v>17.8</v>
      </c>
      <c r="AF89" s="1"/>
      <c r="AG89" s="1">
        <f t="shared" si="24"/>
        <v>17.855999999999998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37</v>
      </c>
      <c r="C90" s="1">
        <v>558.39599999999996</v>
      </c>
      <c r="D90" s="1">
        <v>0.96699999999999997</v>
      </c>
      <c r="E90" s="1">
        <v>295.36</v>
      </c>
      <c r="F90" s="1">
        <v>197.68199999999999</v>
      </c>
      <c r="G90" s="7">
        <v>1</v>
      </c>
      <c r="H90" s="1">
        <v>45</v>
      </c>
      <c r="I90" s="1" t="s">
        <v>52</v>
      </c>
      <c r="J90" s="1">
        <v>281</v>
      </c>
      <c r="K90" s="1">
        <f t="shared" si="18"/>
        <v>14.360000000000014</v>
      </c>
      <c r="L90" s="1"/>
      <c r="M90" s="1"/>
      <c r="N90" s="1">
        <v>50</v>
      </c>
      <c r="O90" s="1">
        <v>100</v>
      </c>
      <c r="P90" s="1">
        <f t="shared" si="20"/>
        <v>59.072000000000003</v>
      </c>
      <c r="Q90" s="5">
        <f>14*P90-O90-N90-F90</f>
        <v>479.32600000000002</v>
      </c>
      <c r="R90" s="5"/>
      <c r="S90" s="1"/>
      <c r="T90" s="1">
        <f t="shared" si="21"/>
        <v>14</v>
      </c>
      <c r="U90" s="1">
        <f t="shared" si="22"/>
        <v>5.8857326652221023</v>
      </c>
      <c r="V90" s="1">
        <v>42.962000000000003</v>
      </c>
      <c r="W90" s="1">
        <v>42.8018</v>
      </c>
      <c r="X90" s="1">
        <v>61.743600000000001</v>
      </c>
      <c r="Y90" s="1">
        <v>41.020800000000001</v>
      </c>
      <c r="Z90" s="1">
        <v>63.428600000000003</v>
      </c>
      <c r="AA90" s="1">
        <v>56.414000000000001</v>
      </c>
      <c r="AB90" s="1">
        <v>49.067399999999999</v>
      </c>
      <c r="AC90" s="1">
        <v>48.9236</v>
      </c>
      <c r="AD90" s="1">
        <v>49.975999999999999</v>
      </c>
      <c r="AE90" s="1">
        <v>51.677599999999998</v>
      </c>
      <c r="AF90" s="1"/>
      <c r="AG90" s="1">
        <f t="shared" si="24"/>
        <v>479.32600000000002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40</v>
      </c>
      <c r="C91" s="1">
        <v>31</v>
      </c>
      <c r="D91" s="1"/>
      <c r="E91" s="1">
        <v>8</v>
      </c>
      <c r="F91" s="1">
        <v>15</v>
      </c>
      <c r="G91" s="7">
        <v>0.1</v>
      </c>
      <c r="H91" s="1">
        <v>60</v>
      </c>
      <c r="I91" s="1" t="s">
        <v>38</v>
      </c>
      <c r="J91" s="1">
        <v>13</v>
      </c>
      <c r="K91" s="1">
        <f t="shared" si="18"/>
        <v>-5</v>
      </c>
      <c r="L91" s="1"/>
      <c r="M91" s="1"/>
      <c r="N91" s="1">
        <v>20</v>
      </c>
      <c r="O91" s="1"/>
      <c r="P91" s="1">
        <f t="shared" si="20"/>
        <v>1.6</v>
      </c>
      <c r="Q91" s="5"/>
      <c r="R91" s="5"/>
      <c r="S91" s="1"/>
      <c r="T91" s="1">
        <f t="shared" si="21"/>
        <v>21.875</v>
      </c>
      <c r="U91" s="1">
        <f t="shared" si="22"/>
        <v>21.875</v>
      </c>
      <c r="V91" s="1">
        <v>3.6</v>
      </c>
      <c r="W91" s="1">
        <v>1.6</v>
      </c>
      <c r="X91" s="1">
        <v>-0.4</v>
      </c>
      <c r="Y91" s="1">
        <v>1.4</v>
      </c>
      <c r="Z91" s="1">
        <v>1.6</v>
      </c>
      <c r="AA91" s="1">
        <v>2.6</v>
      </c>
      <c r="AB91" s="1">
        <v>3.4</v>
      </c>
      <c r="AC91" s="1">
        <v>4</v>
      </c>
      <c r="AD91" s="1">
        <v>3</v>
      </c>
      <c r="AE91" s="1">
        <v>6.2</v>
      </c>
      <c r="AF91" s="36" t="s">
        <v>42</v>
      </c>
      <c r="AG91" s="1">
        <f t="shared" si="2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137</v>
      </c>
      <c r="B92" s="10" t="s">
        <v>40</v>
      </c>
      <c r="C92" s="10">
        <v>8</v>
      </c>
      <c r="D92" s="10"/>
      <c r="E92" s="10">
        <v>-1</v>
      </c>
      <c r="F92" s="10">
        <v>-6</v>
      </c>
      <c r="G92" s="11">
        <v>0</v>
      </c>
      <c r="H92" s="10">
        <v>45</v>
      </c>
      <c r="I92" s="10" t="s">
        <v>59</v>
      </c>
      <c r="J92" s="10">
        <v>20</v>
      </c>
      <c r="K92" s="10">
        <f t="shared" si="18"/>
        <v>-21</v>
      </c>
      <c r="L92" s="10"/>
      <c r="M92" s="10"/>
      <c r="N92" s="10">
        <v>0</v>
      </c>
      <c r="O92" s="10"/>
      <c r="P92" s="10">
        <f t="shared" si="20"/>
        <v>-0.2</v>
      </c>
      <c r="Q92" s="12"/>
      <c r="R92" s="12"/>
      <c r="S92" s="10"/>
      <c r="T92" s="10">
        <f t="shared" si="21"/>
        <v>30</v>
      </c>
      <c r="U92" s="10">
        <f t="shared" si="22"/>
        <v>30</v>
      </c>
      <c r="V92" s="10">
        <v>0</v>
      </c>
      <c r="W92" s="10">
        <v>7.8</v>
      </c>
      <c r="X92" s="10">
        <v>21.4</v>
      </c>
      <c r="Y92" s="10">
        <v>11</v>
      </c>
      <c r="Z92" s="10">
        <v>15.8</v>
      </c>
      <c r="AA92" s="10">
        <v>13.6</v>
      </c>
      <c r="AB92" s="10">
        <v>11.2</v>
      </c>
      <c r="AC92" s="10">
        <v>13.6</v>
      </c>
      <c r="AD92" s="10">
        <v>12</v>
      </c>
      <c r="AE92" s="10">
        <v>19.8</v>
      </c>
      <c r="AF92" s="10" t="s">
        <v>138</v>
      </c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37</v>
      </c>
      <c r="C93" s="1">
        <v>49.231999999999999</v>
      </c>
      <c r="D93" s="1">
        <v>19.823</v>
      </c>
      <c r="E93" s="1">
        <v>39.628</v>
      </c>
      <c r="F93" s="1">
        <v>26.195</v>
      </c>
      <c r="G93" s="7">
        <v>1</v>
      </c>
      <c r="H93" s="1">
        <v>60</v>
      </c>
      <c r="I93" s="1" t="s">
        <v>52</v>
      </c>
      <c r="J93" s="1">
        <v>40</v>
      </c>
      <c r="K93" s="1">
        <f t="shared" si="18"/>
        <v>-0.37199999999999989</v>
      </c>
      <c r="L93" s="1"/>
      <c r="M93" s="1"/>
      <c r="N93" s="1">
        <v>0</v>
      </c>
      <c r="O93" s="1"/>
      <c r="P93" s="1">
        <f t="shared" si="20"/>
        <v>7.9256000000000002</v>
      </c>
      <c r="Q93" s="5">
        <f>11*P93-O93-N93-F93</f>
        <v>60.986600000000003</v>
      </c>
      <c r="R93" s="5"/>
      <c r="S93" s="1"/>
      <c r="T93" s="1">
        <f t="shared" si="21"/>
        <v>11</v>
      </c>
      <c r="U93" s="1">
        <f t="shared" si="22"/>
        <v>3.3051125466841627</v>
      </c>
      <c r="V93" s="1">
        <v>3.9184000000000001</v>
      </c>
      <c r="W93" s="1">
        <v>5.4535999999999998</v>
      </c>
      <c r="X93" s="1">
        <v>5.8784000000000001</v>
      </c>
      <c r="Y93" s="1">
        <v>7.9476000000000004</v>
      </c>
      <c r="Z93" s="1">
        <v>7.9016000000000002</v>
      </c>
      <c r="AA93" s="1">
        <v>14.275</v>
      </c>
      <c r="AB93" s="1">
        <v>9.0676000000000005</v>
      </c>
      <c r="AC93" s="1">
        <v>5.907</v>
      </c>
      <c r="AD93" s="1">
        <v>8.3160000000000007</v>
      </c>
      <c r="AE93" s="1">
        <v>9.9041999999999994</v>
      </c>
      <c r="AF93" s="1"/>
      <c r="AG93" s="1">
        <f>G93*Q93</f>
        <v>60.986600000000003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37</v>
      </c>
      <c r="C94" s="1">
        <v>38.353999999999999</v>
      </c>
      <c r="D94" s="1">
        <v>27.34</v>
      </c>
      <c r="E94" s="1">
        <v>33.326000000000001</v>
      </c>
      <c r="F94" s="1">
        <v>32.368000000000002</v>
      </c>
      <c r="G94" s="7">
        <v>1</v>
      </c>
      <c r="H94" s="1">
        <v>60</v>
      </c>
      <c r="I94" s="1" t="s">
        <v>52</v>
      </c>
      <c r="J94" s="1">
        <v>34</v>
      </c>
      <c r="K94" s="1">
        <f t="shared" si="18"/>
        <v>-0.67399999999999949</v>
      </c>
      <c r="L94" s="1"/>
      <c r="M94" s="1"/>
      <c r="N94" s="1">
        <v>0</v>
      </c>
      <c r="O94" s="1"/>
      <c r="P94" s="1">
        <f t="shared" si="20"/>
        <v>6.6652000000000005</v>
      </c>
      <c r="Q94" s="5">
        <f t="shared" ref="Q94" si="26">14*P94-O94-N94-F94</f>
        <v>60.944800000000008</v>
      </c>
      <c r="R94" s="5"/>
      <c r="S94" s="1"/>
      <c r="T94" s="1">
        <f t="shared" si="21"/>
        <v>14</v>
      </c>
      <c r="U94" s="1">
        <f t="shared" si="22"/>
        <v>4.8562683790433896</v>
      </c>
      <c r="V94" s="1">
        <v>2.7143999999999999</v>
      </c>
      <c r="W94" s="1">
        <v>5.141</v>
      </c>
      <c r="X94" s="1">
        <v>3.5640000000000001</v>
      </c>
      <c r="Y94" s="1">
        <v>6.2864000000000004</v>
      </c>
      <c r="Z94" s="1">
        <v>4.6985999999999999</v>
      </c>
      <c r="AA94" s="1">
        <v>8.5838000000000001</v>
      </c>
      <c r="AB94" s="1">
        <v>8.2205999999999992</v>
      </c>
      <c r="AC94" s="1">
        <v>5.8475999999999999</v>
      </c>
      <c r="AD94" s="1">
        <v>7.0876000000000001</v>
      </c>
      <c r="AE94" s="1">
        <v>7.8525999999999998</v>
      </c>
      <c r="AF94" s="1"/>
      <c r="AG94" s="1">
        <f>G94*Q94</f>
        <v>60.944800000000008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141</v>
      </c>
      <c r="B95" s="10" t="s">
        <v>37</v>
      </c>
      <c r="C95" s="10">
        <v>-33.436999999999998</v>
      </c>
      <c r="D95" s="10">
        <v>34.947000000000003</v>
      </c>
      <c r="E95" s="31">
        <v>7.53</v>
      </c>
      <c r="F95" s="31">
        <v>-9.0350000000000001</v>
      </c>
      <c r="G95" s="11">
        <v>0</v>
      </c>
      <c r="H95" s="10">
        <v>60</v>
      </c>
      <c r="I95" s="10" t="s">
        <v>59</v>
      </c>
      <c r="J95" s="10">
        <v>9</v>
      </c>
      <c r="K95" s="10">
        <f t="shared" si="18"/>
        <v>-1.4699999999999998</v>
      </c>
      <c r="L95" s="10"/>
      <c r="M95" s="10"/>
      <c r="N95" s="10">
        <v>0</v>
      </c>
      <c r="O95" s="10"/>
      <c r="P95" s="10">
        <f t="shared" si="20"/>
        <v>1.506</v>
      </c>
      <c r="Q95" s="12"/>
      <c r="R95" s="12"/>
      <c r="S95" s="10"/>
      <c r="T95" s="10">
        <f t="shared" si="21"/>
        <v>-5.9993359893758305</v>
      </c>
      <c r="U95" s="10">
        <f t="shared" si="22"/>
        <v>-5.9993359893758305</v>
      </c>
      <c r="V95" s="10">
        <v>2.1379999999999999</v>
      </c>
      <c r="W95" s="10">
        <v>0.60699999999999998</v>
      </c>
      <c r="X95" s="10">
        <v>3.0204</v>
      </c>
      <c r="Y95" s="10">
        <v>2.7320000000000002</v>
      </c>
      <c r="Z95" s="10">
        <v>4.4993999999999996</v>
      </c>
      <c r="AA95" s="10">
        <v>3.9009999999999998</v>
      </c>
      <c r="AB95" s="10">
        <v>3.298</v>
      </c>
      <c r="AC95" s="10">
        <v>4.8369999999999997</v>
      </c>
      <c r="AD95" s="10">
        <v>4.5034000000000001</v>
      </c>
      <c r="AE95" s="10">
        <v>3.9329999999999998</v>
      </c>
      <c r="AF95" s="10" t="s">
        <v>142</v>
      </c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37</v>
      </c>
      <c r="C96" s="1">
        <v>135.749</v>
      </c>
      <c r="D96" s="1"/>
      <c r="E96" s="31">
        <f>33.322+E95</f>
        <v>40.852000000000004</v>
      </c>
      <c r="F96" s="31">
        <f>64.178+F95</f>
        <v>55.143000000000001</v>
      </c>
      <c r="G96" s="7">
        <v>1</v>
      </c>
      <c r="H96" s="1">
        <v>60</v>
      </c>
      <c r="I96" s="1" t="s">
        <v>44</v>
      </c>
      <c r="J96" s="1">
        <v>34</v>
      </c>
      <c r="K96" s="1">
        <f t="shared" si="18"/>
        <v>6.8520000000000039</v>
      </c>
      <c r="L96" s="1"/>
      <c r="M96" s="1"/>
      <c r="N96" s="1">
        <v>50</v>
      </c>
      <c r="O96" s="1"/>
      <c r="P96" s="1">
        <f t="shared" si="20"/>
        <v>8.1704000000000008</v>
      </c>
      <c r="Q96" s="5">
        <f>14*P96-O96-N96-F96</f>
        <v>9.2426000000000101</v>
      </c>
      <c r="R96" s="5"/>
      <c r="S96" s="1"/>
      <c r="T96" s="1">
        <f t="shared" si="21"/>
        <v>14</v>
      </c>
      <c r="U96" s="1">
        <f t="shared" si="22"/>
        <v>12.8687701948497</v>
      </c>
      <c r="V96" s="1">
        <v>8.7988</v>
      </c>
      <c r="W96" s="1">
        <v>7.2919999999999989</v>
      </c>
      <c r="X96" s="1">
        <v>10.889200000000001</v>
      </c>
      <c r="Y96" s="1">
        <v>12.9666</v>
      </c>
      <c r="Z96" s="1">
        <v>9.7934000000000001</v>
      </c>
      <c r="AA96" s="1">
        <v>15.955</v>
      </c>
      <c r="AB96" s="1">
        <v>13.2372</v>
      </c>
      <c r="AC96" s="1">
        <v>11.171200000000001</v>
      </c>
      <c r="AD96" s="1">
        <v>7.5213999999999999</v>
      </c>
      <c r="AE96" s="1">
        <v>14.5768</v>
      </c>
      <c r="AF96" s="35" t="s">
        <v>144</v>
      </c>
      <c r="AG96" s="1">
        <f>G96*Q96</f>
        <v>9.2426000000000101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5.75" thickBot="1" x14ac:dyDescent="0.3">
      <c r="A97" s="1" t="s">
        <v>145</v>
      </c>
      <c r="B97" s="1" t="s">
        <v>40</v>
      </c>
      <c r="C97" s="1">
        <v>8</v>
      </c>
      <c r="D97" s="1">
        <v>16</v>
      </c>
      <c r="E97" s="1">
        <v>7</v>
      </c>
      <c r="F97" s="1">
        <v>10</v>
      </c>
      <c r="G97" s="7">
        <v>0.33</v>
      </c>
      <c r="H97" s="1">
        <v>30</v>
      </c>
      <c r="I97" s="1" t="s">
        <v>38</v>
      </c>
      <c r="J97" s="1">
        <v>7</v>
      </c>
      <c r="K97" s="1">
        <f t="shared" si="18"/>
        <v>0</v>
      </c>
      <c r="L97" s="1"/>
      <c r="M97" s="1"/>
      <c r="N97" s="1">
        <v>0</v>
      </c>
      <c r="O97" s="1"/>
      <c r="P97" s="1">
        <f t="shared" si="20"/>
        <v>1.4</v>
      </c>
      <c r="Q97" s="5">
        <f t="shared" ref="Q97" si="27">13*P97-O97-N97-F97</f>
        <v>8.1999999999999993</v>
      </c>
      <c r="R97" s="5"/>
      <c r="S97" s="1"/>
      <c r="T97" s="1">
        <f t="shared" si="21"/>
        <v>13</v>
      </c>
      <c r="U97" s="1">
        <f t="shared" si="22"/>
        <v>7.1428571428571432</v>
      </c>
      <c r="V97" s="1">
        <v>1.2</v>
      </c>
      <c r="W97" s="1">
        <v>2.2000000000000002</v>
      </c>
      <c r="X97" s="1">
        <v>1.4</v>
      </c>
      <c r="Y97" s="1">
        <v>0.4</v>
      </c>
      <c r="Z97" s="1">
        <v>-0.2</v>
      </c>
      <c r="AA97" s="1">
        <v>-1.8</v>
      </c>
      <c r="AB97" s="1">
        <v>-0.2</v>
      </c>
      <c r="AC97" s="1">
        <v>0</v>
      </c>
      <c r="AD97" s="1">
        <v>-0.8</v>
      </c>
      <c r="AE97" s="1">
        <v>-2.6</v>
      </c>
      <c r="AF97" s="1" t="s">
        <v>146</v>
      </c>
      <c r="AG97" s="1">
        <f>G97*Q97</f>
        <v>2.706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147</v>
      </c>
      <c r="B98" s="19" t="s">
        <v>40</v>
      </c>
      <c r="C98" s="19">
        <v>44</v>
      </c>
      <c r="D98" s="19">
        <v>27</v>
      </c>
      <c r="E98" s="19">
        <v>39</v>
      </c>
      <c r="F98" s="20">
        <v>27</v>
      </c>
      <c r="G98" s="11">
        <v>0</v>
      </c>
      <c r="H98" s="10">
        <v>45</v>
      </c>
      <c r="I98" s="10" t="s">
        <v>59</v>
      </c>
      <c r="J98" s="10">
        <v>44</v>
      </c>
      <c r="K98" s="10">
        <f t="shared" si="18"/>
        <v>-5</v>
      </c>
      <c r="L98" s="10"/>
      <c r="M98" s="10"/>
      <c r="N98" s="10">
        <v>0</v>
      </c>
      <c r="O98" s="10"/>
      <c r="P98" s="10">
        <f t="shared" si="20"/>
        <v>7.8</v>
      </c>
      <c r="Q98" s="12"/>
      <c r="R98" s="12"/>
      <c r="S98" s="10"/>
      <c r="T98" s="10">
        <f t="shared" si="21"/>
        <v>3.4615384615384617</v>
      </c>
      <c r="U98" s="10">
        <f t="shared" si="22"/>
        <v>3.4615384615384617</v>
      </c>
      <c r="V98" s="10">
        <v>4.8</v>
      </c>
      <c r="W98" s="10">
        <v>10.4</v>
      </c>
      <c r="X98" s="10">
        <v>26</v>
      </c>
      <c r="Y98" s="10">
        <v>33.200000000000003</v>
      </c>
      <c r="Z98" s="10">
        <v>2.6</v>
      </c>
      <c r="AA98" s="10">
        <v>29.6</v>
      </c>
      <c r="AB98" s="10">
        <v>30.2</v>
      </c>
      <c r="AC98" s="10">
        <v>19</v>
      </c>
      <c r="AD98" s="10">
        <v>18</v>
      </c>
      <c r="AE98" s="10">
        <v>3.8</v>
      </c>
      <c r="AF98" s="13" t="s">
        <v>148</v>
      </c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thickBot="1" x14ac:dyDescent="0.3">
      <c r="A99" s="21" t="s">
        <v>170</v>
      </c>
      <c r="B99" s="22" t="s">
        <v>40</v>
      </c>
      <c r="C99" s="22">
        <v>141</v>
      </c>
      <c r="D99" s="22">
        <v>50</v>
      </c>
      <c r="E99" s="22">
        <v>34</v>
      </c>
      <c r="F99" s="23">
        <v>116</v>
      </c>
      <c r="G99" s="7">
        <v>0.18</v>
      </c>
      <c r="H99" s="1">
        <v>50</v>
      </c>
      <c r="I99" s="1" t="s">
        <v>38</v>
      </c>
      <c r="J99" s="1">
        <v>34</v>
      </c>
      <c r="K99" s="1">
        <f>E99-J99</f>
        <v>0</v>
      </c>
      <c r="L99" s="1"/>
      <c r="M99" s="1"/>
      <c r="N99" s="1">
        <v>50</v>
      </c>
      <c r="O99" s="1"/>
      <c r="P99" s="1">
        <f>E99/5</f>
        <v>6.8</v>
      </c>
      <c r="Q99" s="5">
        <v>40</v>
      </c>
      <c r="R99" s="5"/>
      <c r="S99" s="1"/>
      <c r="T99" s="1">
        <f>(F99+N99+O99+Q99)/P99</f>
        <v>30.294117647058826</v>
      </c>
      <c r="U99" s="1">
        <f>(F99+N99+O99)/P99</f>
        <v>24.411764705882355</v>
      </c>
      <c r="V99" s="1">
        <v>11.8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/>
      <c r="AG99" s="1">
        <f>G99*Q99</f>
        <v>7.1999999999999993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8" t="s">
        <v>149</v>
      </c>
      <c r="B100" s="19" t="s">
        <v>37</v>
      </c>
      <c r="C100" s="19">
        <v>40.862000000000002</v>
      </c>
      <c r="D100" s="19">
        <v>2.1000000000000001E-2</v>
      </c>
      <c r="E100" s="19">
        <v>29.698</v>
      </c>
      <c r="F100" s="20"/>
      <c r="G100" s="11">
        <v>0</v>
      </c>
      <c r="H100" s="10">
        <v>45</v>
      </c>
      <c r="I100" s="10" t="s">
        <v>59</v>
      </c>
      <c r="J100" s="10">
        <v>28.5</v>
      </c>
      <c r="K100" s="10">
        <f t="shared" si="18"/>
        <v>1.1980000000000004</v>
      </c>
      <c r="L100" s="10"/>
      <c r="M100" s="10"/>
      <c r="N100" s="10">
        <v>0</v>
      </c>
      <c r="O100" s="10"/>
      <c r="P100" s="10">
        <f t="shared" si="20"/>
        <v>5.9396000000000004</v>
      </c>
      <c r="Q100" s="12"/>
      <c r="R100" s="12"/>
      <c r="S100" s="10"/>
      <c r="T100" s="10">
        <f t="shared" si="21"/>
        <v>0</v>
      </c>
      <c r="U100" s="10">
        <f t="shared" si="22"/>
        <v>0</v>
      </c>
      <c r="V100" s="10">
        <v>5.9009999999999998</v>
      </c>
      <c r="W100" s="10">
        <v>4.6356000000000002</v>
      </c>
      <c r="X100" s="10">
        <v>8.6592000000000002</v>
      </c>
      <c r="Y100" s="10">
        <v>9.1465999999999994</v>
      </c>
      <c r="Z100" s="10">
        <v>7.1142000000000003</v>
      </c>
      <c r="AA100" s="10">
        <v>7.1672000000000002</v>
      </c>
      <c r="AB100" s="10">
        <v>10.1744</v>
      </c>
      <c r="AC100" s="10">
        <v>11.768000000000001</v>
      </c>
      <c r="AD100" s="10">
        <v>12.2666</v>
      </c>
      <c r="AE100" s="10">
        <v>13.1652</v>
      </c>
      <c r="AF100" s="13" t="s">
        <v>150</v>
      </c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5.75" thickBot="1" x14ac:dyDescent="0.3">
      <c r="A101" s="21" t="s">
        <v>163</v>
      </c>
      <c r="B101" s="22" t="s">
        <v>37</v>
      </c>
      <c r="C101" s="22">
        <v>37.000999999999998</v>
      </c>
      <c r="D101" s="22">
        <v>49.539000000000001</v>
      </c>
      <c r="E101" s="22">
        <v>12.378</v>
      </c>
      <c r="F101" s="23">
        <v>70</v>
      </c>
      <c r="G101" s="7">
        <v>1</v>
      </c>
      <c r="H101" s="1">
        <v>50</v>
      </c>
      <c r="I101" s="1" t="s">
        <v>38</v>
      </c>
      <c r="J101" s="1">
        <v>12</v>
      </c>
      <c r="K101" s="1">
        <f>E101-J101</f>
        <v>0.37800000000000011</v>
      </c>
      <c r="L101" s="1"/>
      <c r="M101" s="1"/>
      <c r="N101" s="1">
        <v>0</v>
      </c>
      <c r="O101" s="1">
        <v>10</v>
      </c>
      <c r="P101" s="1">
        <f>E101/5</f>
        <v>2.4756</v>
      </c>
      <c r="Q101" s="5">
        <v>20</v>
      </c>
      <c r="R101" s="5"/>
      <c r="S101" s="1"/>
      <c r="T101" s="1">
        <f>(F101+N101+O101+Q101)/P101</f>
        <v>40.394247859104865</v>
      </c>
      <c r="U101" s="1">
        <f>(F101+N101+O101)/P101</f>
        <v>32.315398287283891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25" t="s">
        <v>184</v>
      </c>
      <c r="AG101" s="1">
        <f>G101*Q101</f>
        <v>20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8" t="s">
        <v>151</v>
      </c>
      <c r="B102" s="19" t="s">
        <v>37</v>
      </c>
      <c r="C102" s="19">
        <v>77.528999999999996</v>
      </c>
      <c r="D102" s="19">
        <v>28.114000000000001</v>
      </c>
      <c r="E102" s="19">
        <v>83.870999999999995</v>
      </c>
      <c r="F102" s="20"/>
      <c r="G102" s="11">
        <v>0</v>
      </c>
      <c r="H102" s="10">
        <v>45</v>
      </c>
      <c r="I102" s="10" t="s">
        <v>59</v>
      </c>
      <c r="J102" s="10">
        <v>79</v>
      </c>
      <c r="K102" s="10">
        <f t="shared" si="18"/>
        <v>4.8709999999999951</v>
      </c>
      <c r="L102" s="10"/>
      <c r="M102" s="10"/>
      <c r="N102" s="10">
        <v>0</v>
      </c>
      <c r="O102" s="10"/>
      <c r="P102" s="10">
        <f t="shared" si="20"/>
        <v>16.7742</v>
      </c>
      <c r="Q102" s="12"/>
      <c r="R102" s="12"/>
      <c r="S102" s="10"/>
      <c r="T102" s="10">
        <f t="shared" si="21"/>
        <v>0</v>
      </c>
      <c r="U102" s="10">
        <f t="shared" si="22"/>
        <v>0</v>
      </c>
      <c r="V102" s="10">
        <v>13.690799999999999</v>
      </c>
      <c r="W102" s="10">
        <v>13.7014</v>
      </c>
      <c r="X102" s="10">
        <v>25.142600000000002</v>
      </c>
      <c r="Y102" s="10">
        <v>20.992000000000001</v>
      </c>
      <c r="Z102" s="10">
        <v>32.933999999999997</v>
      </c>
      <c r="AA102" s="10">
        <v>22.67</v>
      </c>
      <c r="AB102" s="10">
        <v>27.992599999999999</v>
      </c>
      <c r="AC102" s="10">
        <v>27.4468</v>
      </c>
      <c r="AD102" s="10">
        <v>22.281600000000001</v>
      </c>
      <c r="AE102" s="10">
        <v>22.8598</v>
      </c>
      <c r="AF102" s="13" t="s">
        <v>152</v>
      </c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5.75" thickBot="1" x14ac:dyDescent="0.3">
      <c r="A103" s="21" t="s">
        <v>168</v>
      </c>
      <c r="B103" s="22" t="s">
        <v>37</v>
      </c>
      <c r="C103" s="22">
        <v>96.745999999999995</v>
      </c>
      <c r="D103" s="22">
        <v>50.445999999999998</v>
      </c>
      <c r="E103" s="22">
        <v>6.1609999999999996</v>
      </c>
      <c r="F103" s="23">
        <v>114.848</v>
      </c>
      <c r="G103" s="7">
        <v>1</v>
      </c>
      <c r="H103" s="1">
        <v>50</v>
      </c>
      <c r="I103" s="1" t="s">
        <v>38</v>
      </c>
      <c r="J103" s="1">
        <v>6</v>
      </c>
      <c r="K103" s="1">
        <f>E103-J103</f>
        <v>0.16099999999999959</v>
      </c>
      <c r="L103" s="1"/>
      <c r="M103" s="1"/>
      <c r="N103" s="1">
        <v>40</v>
      </c>
      <c r="O103" s="1"/>
      <c r="P103" s="1">
        <f>E103/5</f>
        <v>1.2322</v>
      </c>
      <c r="Q103" s="5">
        <v>30</v>
      </c>
      <c r="R103" s="5"/>
      <c r="S103" s="1"/>
      <c r="T103" s="1">
        <f>(F103+N103+O103+Q103)/P103</f>
        <v>150.01460801817888</v>
      </c>
      <c r="U103" s="1">
        <f>(F103+N103+O103)/P103</f>
        <v>125.66791105340043</v>
      </c>
      <c r="V103" s="1">
        <v>0.62140000000000006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25" t="s">
        <v>185</v>
      </c>
      <c r="AG103" s="1">
        <f>G103*Q103</f>
        <v>30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153</v>
      </c>
      <c r="B104" s="19" t="s">
        <v>37</v>
      </c>
      <c r="C104" s="19">
        <v>89.893000000000001</v>
      </c>
      <c r="D104" s="19">
        <v>68.927999999999997</v>
      </c>
      <c r="E104" s="19">
        <f>91.999</f>
        <v>91.998999999999995</v>
      </c>
      <c r="F104" s="20"/>
      <c r="G104" s="11">
        <v>0</v>
      </c>
      <c r="H104" s="10">
        <v>45</v>
      </c>
      <c r="I104" s="10" t="s">
        <v>59</v>
      </c>
      <c r="J104" s="10">
        <v>90</v>
      </c>
      <c r="K104" s="10">
        <f t="shared" si="18"/>
        <v>1.9989999999999952</v>
      </c>
      <c r="L104" s="10"/>
      <c r="M104" s="10"/>
      <c r="N104" s="10">
        <v>0</v>
      </c>
      <c r="O104" s="10"/>
      <c r="P104" s="10">
        <f t="shared" si="20"/>
        <v>18.399799999999999</v>
      </c>
      <c r="Q104" s="12"/>
      <c r="R104" s="12"/>
      <c r="S104" s="10"/>
      <c r="T104" s="10">
        <f t="shared" si="21"/>
        <v>0</v>
      </c>
      <c r="U104" s="10">
        <f t="shared" si="22"/>
        <v>0</v>
      </c>
      <c r="V104" s="10">
        <v>30.680800000000001</v>
      </c>
      <c r="W104" s="10">
        <v>44.507399999999997</v>
      </c>
      <c r="X104" s="10">
        <v>50.800400000000003</v>
      </c>
      <c r="Y104" s="10">
        <v>43.805600000000013</v>
      </c>
      <c r="Z104" s="10">
        <v>52.170200000000001</v>
      </c>
      <c r="AA104" s="10">
        <v>39.1798</v>
      </c>
      <c r="AB104" s="10">
        <v>30.305199999999999</v>
      </c>
      <c r="AC104" s="10">
        <v>48.619399999999999</v>
      </c>
      <c r="AD104" s="10">
        <v>39.145800000000001</v>
      </c>
      <c r="AE104" s="10">
        <v>0</v>
      </c>
      <c r="AF104" s="13" t="s">
        <v>154</v>
      </c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5.75" thickBot="1" x14ac:dyDescent="0.3">
      <c r="A105" s="21" t="s">
        <v>159</v>
      </c>
      <c r="B105" s="22" t="s">
        <v>37</v>
      </c>
      <c r="C105" s="22">
        <v>199.869</v>
      </c>
      <c r="D105" s="22">
        <v>132.64699999999999</v>
      </c>
      <c r="E105" s="28">
        <f>139.27+E109</f>
        <v>147.047</v>
      </c>
      <c r="F105" s="23">
        <v>108</v>
      </c>
      <c r="G105" s="7">
        <v>1</v>
      </c>
      <c r="H105" s="1">
        <v>50</v>
      </c>
      <c r="I105" s="1" t="s">
        <v>38</v>
      </c>
      <c r="J105" s="1">
        <v>134</v>
      </c>
      <c r="K105" s="1">
        <f>E105-J105</f>
        <v>13.046999999999997</v>
      </c>
      <c r="L105" s="1"/>
      <c r="M105" s="1"/>
      <c r="N105" s="1">
        <v>50</v>
      </c>
      <c r="O105" s="1">
        <v>50</v>
      </c>
      <c r="P105" s="1">
        <f>E105/5</f>
        <v>29.409399999999998</v>
      </c>
      <c r="Q105" s="5">
        <f t="shared" ref="Q105:Q107" si="28">13*P105-O105-N105-F105</f>
        <v>174.32219999999995</v>
      </c>
      <c r="R105" s="5"/>
      <c r="S105" s="1"/>
      <c r="T105" s="1">
        <f>(F105+N105+O105+Q105)/P105</f>
        <v>13</v>
      </c>
      <c r="U105" s="1">
        <f>(F105+N105+O105)/P105</f>
        <v>7.0725686345182162</v>
      </c>
      <c r="V105" s="1">
        <v>5.2034000000000002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160</v>
      </c>
      <c r="AG105" s="1">
        <f>G105*Q105</f>
        <v>174.32219999999995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155</v>
      </c>
      <c r="B106" s="1" t="s">
        <v>37</v>
      </c>
      <c r="C106" s="1">
        <v>94.722999999999999</v>
      </c>
      <c r="D106" s="1">
        <v>74.75</v>
      </c>
      <c r="E106" s="1">
        <v>65.393000000000001</v>
      </c>
      <c r="F106" s="1">
        <v>83.2</v>
      </c>
      <c r="G106" s="7">
        <v>1</v>
      </c>
      <c r="H106" s="1">
        <v>45</v>
      </c>
      <c r="I106" s="1" t="s">
        <v>38</v>
      </c>
      <c r="J106" s="1">
        <v>58</v>
      </c>
      <c r="K106" s="1">
        <f t="shared" si="18"/>
        <v>7.3930000000000007</v>
      </c>
      <c r="L106" s="1"/>
      <c r="M106" s="1"/>
      <c r="N106" s="1">
        <v>30</v>
      </c>
      <c r="O106" s="1"/>
      <c r="P106" s="1">
        <f t="shared" si="20"/>
        <v>13.0786</v>
      </c>
      <c r="Q106" s="5">
        <f t="shared" si="28"/>
        <v>56.821799999999982</v>
      </c>
      <c r="R106" s="5"/>
      <c r="S106" s="1"/>
      <c r="T106" s="1">
        <f t="shared" si="21"/>
        <v>12.999999999999998</v>
      </c>
      <c r="U106" s="1">
        <f t="shared" si="22"/>
        <v>8.6553606655146584</v>
      </c>
      <c r="V106" s="1">
        <v>5.4032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 t="s">
        <v>156</v>
      </c>
      <c r="AG106" s="1">
        <f t="shared" ref="AG106:AG107" si="29">G106*Q106</f>
        <v>56.821799999999982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161</v>
      </c>
      <c r="B107" s="1" t="s">
        <v>40</v>
      </c>
      <c r="C107" s="1">
        <v>143</v>
      </c>
      <c r="D107" s="1">
        <v>97</v>
      </c>
      <c r="E107" s="1">
        <v>97</v>
      </c>
      <c r="F107" s="1">
        <v>132</v>
      </c>
      <c r="G107" s="7">
        <v>0.35</v>
      </c>
      <c r="H107" s="1">
        <v>50</v>
      </c>
      <c r="I107" s="1" t="s">
        <v>38</v>
      </c>
      <c r="J107" s="1">
        <v>102</v>
      </c>
      <c r="K107" s="1">
        <f t="shared" si="18"/>
        <v>-5</v>
      </c>
      <c r="L107" s="1"/>
      <c r="M107" s="1"/>
      <c r="N107" s="1">
        <v>0</v>
      </c>
      <c r="O107" s="1"/>
      <c r="P107" s="1">
        <f t="shared" si="20"/>
        <v>19.399999999999999</v>
      </c>
      <c r="Q107" s="5">
        <f t="shared" si="28"/>
        <v>120.19999999999999</v>
      </c>
      <c r="R107" s="5"/>
      <c r="S107" s="1"/>
      <c r="T107" s="1">
        <f t="shared" si="21"/>
        <v>13</v>
      </c>
      <c r="U107" s="1">
        <f t="shared" si="22"/>
        <v>6.8041237113402069</v>
      </c>
      <c r="V107" s="1">
        <v>4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162</v>
      </c>
      <c r="AG107" s="1">
        <f t="shared" si="29"/>
        <v>42.069999999999993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175</v>
      </c>
      <c r="B108" s="1" t="s">
        <v>40</v>
      </c>
      <c r="C108" s="1"/>
      <c r="D108" s="1">
        <v>1</v>
      </c>
      <c r="E108" s="1"/>
      <c r="F108" s="1"/>
      <c r="G108" s="7">
        <v>0</v>
      </c>
      <c r="H108" s="1" t="e">
        <v>#N/A</v>
      </c>
      <c r="I108" s="1" t="s">
        <v>176</v>
      </c>
      <c r="J108" s="1"/>
      <c r="K108" s="1">
        <f t="shared" ref="K108:K110" si="30">E108-J108</f>
        <v>0</v>
      </c>
      <c r="L108" s="1"/>
      <c r="M108" s="1"/>
      <c r="N108" s="1">
        <v>0</v>
      </c>
      <c r="O108" s="1"/>
      <c r="P108" s="1">
        <f t="shared" si="20"/>
        <v>0</v>
      </c>
      <c r="Q108" s="5"/>
      <c r="R108" s="5"/>
      <c r="S108" s="1"/>
      <c r="T108" s="1" t="e">
        <f t="shared" si="21"/>
        <v>#DIV/0!</v>
      </c>
      <c r="U108" s="1" t="e">
        <f t="shared" si="22"/>
        <v>#DIV/0!</v>
      </c>
      <c r="V108" s="1">
        <v>0.2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30" t="s">
        <v>177</v>
      </c>
      <c r="B109" s="1" t="s">
        <v>37</v>
      </c>
      <c r="C109" s="1"/>
      <c r="D109" s="1">
        <v>9.3149999999999995</v>
      </c>
      <c r="E109" s="31">
        <v>7.7770000000000001</v>
      </c>
      <c r="F109" s="1"/>
      <c r="G109" s="7">
        <v>0</v>
      </c>
      <c r="H109" s="1" t="e">
        <v>#N/A</v>
      </c>
      <c r="I109" s="1" t="s">
        <v>176</v>
      </c>
      <c r="J109" s="1">
        <v>7.5</v>
      </c>
      <c r="K109" s="1">
        <f t="shared" si="30"/>
        <v>0.27700000000000014</v>
      </c>
      <c r="L109" s="1"/>
      <c r="M109" s="1"/>
      <c r="N109" s="1">
        <v>0</v>
      </c>
      <c r="O109" s="1"/>
      <c r="P109" s="1">
        <f t="shared" si="20"/>
        <v>1.5554000000000001</v>
      </c>
      <c r="Q109" s="5"/>
      <c r="R109" s="5"/>
      <c r="S109" s="1"/>
      <c r="T109" s="1">
        <f t="shared" si="21"/>
        <v>0</v>
      </c>
      <c r="U109" s="1">
        <f t="shared" si="22"/>
        <v>0</v>
      </c>
      <c r="V109" s="1">
        <v>0.30759999999999998</v>
      </c>
      <c r="W109" s="1">
        <v>1.2465999999999999</v>
      </c>
      <c r="X109" s="1">
        <v>1.2396</v>
      </c>
      <c r="Y109" s="1">
        <v>0.93740000000000001</v>
      </c>
      <c r="Z109" s="1">
        <v>0.62519999999999998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0" t="s">
        <v>178</v>
      </c>
      <c r="B110" s="10" t="s">
        <v>37</v>
      </c>
      <c r="C110" s="10">
        <v>-1.43</v>
      </c>
      <c r="D110" s="10"/>
      <c r="E110" s="10"/>
      <c r="F110" s="10">
        <v>-1.43</v>
      </c>
      <c r="G110" s="11">
        <v>0</v>
      </c>
      <c r="H110" s="10" t="e">
        <v>#N/A</v>
      </c>
      <c r="I110" s="10" t="s">
        <v>59</v>
      </c>
      <c r="J110" s="10"/>
      <c r="K110" s="10">
        <f t="shared" si="30"/>
        <v>0</v>
      </c>
      <c r="L110" s="10"/>
      <c r="M110" s="10"/>
      <c r="N110" s="10">
        <v>0</v>
      </c>
      <c r="O110" s="10"/>
      <c r="P110" s="10">
        <f t="shared" si="20"/>
        <v>0</v>
      </c>
      <c r="Q110" s="12"/>
      <c r="R110" s="12"/>
      <c r="S110" s="10"/>
      <c r="T110" s="10" t="e">
        <f t="shared" si="21"/>
        <v>#DIV/0!</v>
      </c>
      <c r="U110" s="10" t="e">
        <f t="shared" si="22"/>
        <v>#DIV/0!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 t="s">
        <v>59</v>
      </c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110" xr:uid="{9DAE2CAB-19C4-45E8-AD87-A9C32E4869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2025-02-18T09:10:36Z</dcterms:created>
  <dcterms:modified xsi:type="dcterms:W3CDTF">2025-02-18T13:27:45Z</dcterms:modified>
</cp:coreProperties>
</file>