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2,25 Ост КИ филиалы\"/>
    </mc:Choice>
  </mc:AlternateContent>
  <xr:revisionPtr revIDLastSave="0" documentId="13_ncr:1_{E63B6E27-9781-4455-B70F-041B029F04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T7" i="1"/>
  <c r="U7" i="1"/>
  <c r="P7" i="1"/>
  <c r="E101" i="1" l="1"/>
  <c r="K101" i="1" s="1"/>
  <c r="E103" i="1"/>
  <c r="K103" i="1" s="1"/>
  <c r="E105" i="1"/>
  <c r="K105" i="1" s="1"/>
  <c r="E107" i="1"/>
  <c r="K107" i="1" s="1"/>
  <c r="E62" i="1"/>
  <c r="K62" i="1" s="1"/>
  <c r="E98" i="1"/>
  <c r="P98" i="1" s="1"/>
  <c r="Q98" i="1" s="1"/>
  <c r="F55" i="1"/>
  <c r="F5" i="1" s="1"/>
  <c r="P8" i="1"/>
  <c r="Q8" i="1" s="1"/>
  <c r="P9" i="1"/>
  <c r="P10" i="1"/>
  <c r="Q10" i="1" s="1"/>
  <c r="P11" i="1"/>
  <c r="P12" i="1"/>
  <c r="P13" i="1"/>
  <c r="Q13" i="1" s="1"/>
  <c r="P14" i="1"/>
  <c r="Q14" i="1" s="1"/>
  <c r="P15" i="1"/>
  <c r="P16" i="1"/>
  <c r="Q16" i="1" s="1"/>
  <c r="P17" i="1"/>
  <c r="Q17" i="1" s="1"/>
  <c r="P18" i="1"/>
  <c r="P19" i="1"/>
  <c r="P20" i="1"/>
  <c r="Q20" i="1" s="1"/>
  <c r="P21" i="1"/>
  <c r="P22" i="1"/>
  <c r="T22" i="1" s="1"/>
  <c r="P24" i="1"/>
  <c r="P25" i="1"/>
  <c r="P26" i="1"/>
  <c r="P27" i="1"/>
  <c r="Q27" i="1" s="1"/>
  <c r="P28" i="1"/>
  <c r="P29" i="1"/>
  <c r="P30" i="1"/>
  <c r="T30" i="1" s="1"/>
  <c r="P32" i="1"/>
  <c r="P33" i="1"/>
  <c r="Q33" i="1" s="1"/>
  <c r="P34" i="1"/>
  <c r="Q34" i="1" s="1"/>
  <c r="P35" i="1"/>
  <c r="Q35" i="1" s="1"/>
  <c r="P36" i="1"/>
  <c r="P37" i="1"/>
  <c r="P38" i="1"/>
  <c r="Q38" i="1" s="1"/>
  <c r="P39" i="1"/>
  <c r="T39" i="1" s="1"/>
  <c r="P40" i="1"/>
  <c r="P41" i="1"/>
  <c r="Q41" i="1" s="1"/>
  <c r="P42" i="1"/>
  <c r="P43" i="1"/>
  <c r="P44" i="1"/>
  <c r="P45" i="1"/>
  <c r="P46" i="1"/>
  <c r="Q46" i="1" s="1"/>
  <c r="P47" i="1"/>
  <c r="Q47" i="1" s="1"/>
  <c r="P48" i="1"/>
  <c r="P49" i="1"/>
  <c r="P50" i="1"/>
  <c r="Q50" i="1" s="1"/>
  <c r="P51" i="1"/>
  <c r="P52" i="1"/>
  <c r="P53" i="1"/>
  <c r="P54" i="1"/>
  <c r="P55" i="1"/>
  <c r="P56" i="1"/>
  <c r="P57" i="1"/>
  <c r="Q57" i="1" s="1"/>
  <c r="P58" i="1"/>
  <c r="Q58" i="1" s="1"/>
  <c r="P59" i="1"/>
  <c r="P60" i="1"/>
  <c r="P61" i="1"/>
  <c r="T61" i="1" s="1"/>
  <c r="P63" i="1"/>
  <c r="T63" i="1" s="1"/>
  <c r="P65" i="1"/>
  <c r="P66" i="1"/>
  <c r="P67" i="1"/>
  <c r="P68" i="1"/>
  <c r="P69" i="1"/>
  <c r="P70" i="1"/>
  <c r="P71" i="1"/>
  <c r="P72" i="1"/>
  <c r="P73" i="1"/>
  <c r="P74" i="1"/>
  <c r="T74" i="1" s="1"/>
  <c r="P76" i="1"/>
  <c r="Q76" i="1" s="1"/>
  <c r="P77" i="1"/>
  <c r="P78" i="1"/>
  <c r="P79" i="1"/>
  <c r="P80" i="1"/>
  <c r="P81" i="1"/>
  <c r="Q81" i="1" s="1"/>
  <c r="P82" i="1"/>
  <c r="P83" i="1"/>
  <c r="P84" i="1"/>
  <c r="T84" i="1" s="1"/>
  <c r="P86" i="1"/>
  <c r="T86" i="1" s="1"/>
  <c r="P88" i="1"/>
  <c r="P89" i="1"/>
  <c r="P90" i="1"/>
  <c r="P91" i="1"/>
  <c r="P92" i="1"/>
  <c r="Q92" i="1" s="1"/>
  <c r="P93" i="1"/>
  <c r="Q93" i="1" s="1"/>
  <c r="P94" i="1"/>
  <c r="T94" i="1" s="1"/>
  <c r="P95" i="1"/>
  <c r="Q95" i="1" s="1"/>
  <c r="P96" i="1"/>
  <c r="Q96" i="1" s="1"/>
  <c r="P97" i="1"/>
  <c r="T97" i="1" s="1"/>
  <c r="P99" i="1"/>
  <c r="Q99" i="1" s="1"/>
  <c r="P100" i="1"/>
  <c r="U100" i="1" s="1"/>
  <c r="P102" i="1"/>
  <c r="U102" i="1" s="1"/>
  <c r="P104" i="1"/>
  <c r="U104" i="1" s="1"/>
  <c r="P106" i="1"/>
  <c r="U106" i="1" s="1"/>
  <c r="P23" i="1"/>
  <c r="P62" i="1"/>
  <c r="P107" i="1"/>
  <c r="Q107" i="1" s="1"/>
  <c r="P108" i="1"/>
  <c r="Q108" i="1" s="1"/>
  <c r="P103" i="1"/>
  <c r="P75" i="1"/>
  <c r="P64" i="1"/>
  <c r="P105" i="1"/>
  <c r="P31" i="1"/>
  <c r="P101" i="1"/>
  <c r="P87" i="1"/>
  <c r="P85" i="1"/>
  <c r="P109" i="1"/>
  <c r="U109" i="1" s="1"/>
  <c r="P110" i="1"/>
  <c r="U110" i="1" s="1"/>
  <c r="P111" i="1"/>
  <c r="U111" i="1" s="1"/>
  <c r="P6" i="1"/>
  <c r="K111" i="1"/>
  <c r="K110" i="1"/>
  <c r="K109" i="1"/>
  <c r="K85" i="1"/>
  <c r="K87" i="1"/>
  <c r="K31" i="1"/>
  <c r="K64" i="1"/>
  <c r="K75" i="1"/>
  <c r="K108" i="1"/>
  <c r="K23" i="1"/>
  <c r="K106" i="1"/>
  <c r="K104" i="1"/>
  <c r="K102" i="1"/>
  <c r="K100" i="1"/>
  <c r="K99" i="1"/>
  <c r="K97" i="1"/>
  <c r="K96" i="1"/>
  <c r="K95" i="1"/>
  <c r="K94" i="1"/>
  <c r="K93" i="1"/>
  <c r="K92" i="1"/>
  <c r="K91" i="1"/>
  <c r="K90" i="1"/>
  <c r="K89" i="1"/>
  <c r="K88" i="1"/>
  <c r="K86" i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7" i="1"/>
  <c r="K66" i="1"/>
  <c r="K65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U6" i="1" l="1"/>
  <c r="U85" i="1"/>
  <c r="AG85" i="1"/>
  <c r="U101" i="1"/>
  <c r="AG101" i="1"/>
  <c r="U105" i="1"/>
  <c r="Q105" i="1"/>
  <c r="AG105" i="1" s="1"/>
  <c r="U75" i="1"/>
  <c r="Q75" i="1"/>
  <c r="AG75" i="1" s="1"/>
  <c r="U108" i="1"/>
  <c r="AG108" i="1"/>
  <c r="U62" i="1"/>
  <c r="Q62" i="1"/>
  <c r="AG62" i="1" s="1"/>
  <c r="AG99" i="1"/>
  <c r="AG96" i="1"/>
  <c r="AG92" i="1"/>
  <c r="AG90" i="1"/>
  <c r="AG88" i="1"/>
  <c r="Q82" i="1"/>
  <c r="AG82" i="1" s="1"/>
  <c r="Q80" i="1"/>
  <c r="AG80" i="1" s="1"/>
  <c r="Q78" i="1"/>
  <c r="AG78" i="1" s="1"/>
  <c r="AG76" i="1"/>
  <c r="Q73" i="1"/>
  <c r="AG73" i="1" s="1"/>
  <c r="Q71" i="1"/>
  <c r="AG71" i="1" s="1"/>
  <c r="Q69" i="1"/>
  <c r="AG69" i="1" s="1"/>
  <c r="Q67" i="1"/>
  <c r="AG67" i="1" s="1"/>
  <c r="Q65" i="1"/>
  <c r="AG65" i="1" s="1"/>
  <c r="AG59" i="1"/>
  <c r="AG57" i="1"/>
  <c r="Q55" i="1"/>
  <c r="AG55" i="1" s="1"/>
  <c r="AG53" i="1"/>
  <c r="Q51" i="1"/>
  <c r="AG51" i="1" s="1"/>
  <c r="Q49" i="1"/>
  <c r="AG49" i="1" s="1"/>
  <c r="AG47" i="1"/>
  <c r="Q45" i="1"/>
  <c r="AG45" i="1" s="1"/>
  <c r="Q43" i="1"/>
  <c r="AG43" i="1" s="1"/>
  <c r="AG41" i="1"/>
  <c r="Q37" i="1"/>
  <c r="AG37" i="1" s="1"/>
  <c r="AG35" i="1"/>
  <c r="AG33" i="1"/>
  <c r="Q28" i="1"/>
  <c r="AG28" i="1" s="1"/>
  <c r="Q26" i="1"/>
  <c r="AG26" i="1" s="1"/>
  <c r="Q24" i="1"/>
  <c r="AG24" i="1" s="1"/>
  <c r="AG21" i="1"/>
  <c r="Q19" i="1"/>
  <c r="AG19" i="1" s="1"/>
  <c r="AG17" i="1"/>
  <c r="AG15" i="1"/>
  <c r="AG13" i="1"/>
  <c r="Q11" i="1"/>
  <c r="AG11" i="1" s="1"/>
  <c r="Q9" i="1"/>
  <c r="AG9" i="1" s="1"/>
  <c r="U87" i="1"/>
  <c r="AG87" i="1"/>
  <c r="U31" i="1"/>
  <c r="AG31" i="1"/>
  <c r="U64" i="1"/>
  <c r="Q64" i="1"/>
  <c r="AG64" i="1" s="1"/>
  <c r="U103" i="1"/>
  <c r="Q103" i="1"/>
  <c r="AG103" i="1" s="1"/>
  <c r="U107" i="1"/>
  <c r="AG107" i="1"/>
  <c r="U23" i="1"/>
  <c r="Q23" i="1"/>
  <c r="AG23" i="1" s="1"/>
  <c r="AG95" i="1"/>
  <c r="AG93" i="1"/>
  <c r="AG91" i="1"/>
  <c r="AG89" i="1"/>
  <c r="AG83" i="1"/>
  <c r="AG81" i="1"/>
  <c r="AG79" i="1"/>
  <c r="AG77" i="1"/>
  <c r="Q72" i="1"/>
  <c r="AG72" i="1" s="1"/>
  <c r="Q70" i="1"/>
  <c r="AG70" i="1" s="1"/>
  <c r="AG68" i="1"/>
  <c r="AG66" i="1"/>
  <c r="Q60" i="1"/>
  <c r="AG60" i="1" s="1"/>
  <c r="AG58" i="1"/>
  <c r="Q56" i="1"/>
  <c r="AG56" i="1" s="1"/>
  <c r="Q54" i="1"/>
  <c r="AG54" i="1" s="1"/>
  <c r="Q52" i="1"/>
  <c r="AG52" i="1" s="1"/>
  <c r="AG50" i="1"/>
  <c r="Q48" i="1"/>
  <c r="AG48" i="1" s="1"/>
  <c r="AG46" i="1"/>
  <c r="Q44" i="1"/>
  <c r="AG44" i="1" s="1"/>
  <c r="AG42" i="1"/>
  <c r="Q40" i="1"/>
  <c r="AG40" i="1" s="1"/>
  <c r="AG38" i="1"/>
  <c r="AG36" i="1"/>
  <c r="AG34" i="1"/>
  <c r="Q32" i="1"/>
  <c r="AG32" i="1" s="1"/>
  <c r="AG29" i="1"/>
  <c r="AG27" i="1"/>
  <c r="Q25" i="1"/>
  <c r="AG25" i="1" s="1"/>
  <c r="AG20" i="1"/>
  <c r="Q18" i="1"/>
  <c r="AG18" i="1" s="1"/>
  <c r="AG16" i="1"/>
  <c r="AG14" i="1"/>
  <c r="Q12" i="1"/>
  <c r="AG12" i="1" s="1"/>
  <c r="AG10" i="1"/>
  <c r="AG8" i="1"/>
  <c r="AG98" i="1"/>
  <c r="E5" i="1"/>
  <c r="K98" i="1"/>
  <c r="K5" i="1" s="1"/>
  <c r="T85" i="1"/>
  <c r="T104" i="1"/>
  <c r="U98" i="1"/>
  <c r="U94" i="1"/>
  <c r="U90" i="1"/>
  <c r="U84" i="1"/>
  <c r="U80" i="1"/>
  <c r="U76" i="1"/>
  <c r="U71" i="1"/>
  <c r="U67" i="1"/>
  <c r="U61" i="1"/>
  <c r="U57" i="1"/>
  <c r="U53" i="1"/>
  <c r="U49" i="1"/>
  <c r="U45" i="1"/>
  <c r="U41" i="1"/>
  <c r="U37" i="1"/>
  <c r="U33" i="1"/>
  <c r="U28" i="1"/>
  <c r="U24" i="1"/>
  <c r="U19" i="1"/>
  <c r="U15" i="1"/>
  <c r="U11" i="1"/>
  <c r="T110" i="1"/>
  <c r="T75" i="1"/>
  <c r="T100" i="1"/>
  <c r="U96" i="1"/>
  <c r="U92" i="1"/>
  <c r="U88" i="1"/>
  <c r="U82" i="1"/>
  <c r="U78" i="1"/>
  <c r="U73" i="1"/>
  <c r="U69" i="1"/>
  <c r="U65" i="1"/>
  <c r="U59" i="1"/>
  <c r="U55" i="1"/>
  <c r="U51" i="1"/>
  <c r="U47" i="1"/>
  <c r="U43" i="1"/>
  <c r="U39" i="1"/>
  <c r="U35" i="1"/>
  <c r="U30" i="1"/>
  <c r="U26" i="1"/>
  <c r="U21" i="1"/>
  <c r="U17" i="1"/>
  <c r="U13" i="1"/>
  <c r="U9" i="1"/>
  <c r="T111" i="1"/>
  <c r="T109" i="1"/>
  <c r="T87" i="1"/>
  <c r="T106" i="1"/>
  <c r="T102" i="1"/>
  <c r="P5" i="1"/>
  <c r="U99" i="1"/>
  <c r="U97" i="1"/>
  <c r="U95" i="1"/>
  <c r="U93" i="1"/>
  <c r="U91" i="1"/>
  <c r="U89" i="1"/>
  <c r="U86" i="1"/>
  <c r="U83" i="1"/>
  <c r="U81" i="1"/>
  <c r="U79" i="1"/>
  <c r="U77" i="1"/>
  <c r="U74" i="1"/>
  <c r="U72" i="1"/>
  <c r="U70" i="1"/>
  <c r="U68" i="1"/>
  <c r="U66" i="1"/>
  <c r="U63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29" i="1"/>
  <c r="U27" i="1"/>
  <c r="U25" i="1"/>
  <c r="U22" i="1"/>
  <c r="U20" i="1"/>
  <c r="U18" i="1"/>
  <c r="U16" i="1"/>
  <c r="U14" i="1"/>
  <c r="U12" i="1"/>
  <c r="U10" i="1"/>
  <c r="U8" i="1"/>
  <c r="T107" i="1" l="1"/>
  <c r="T64" i="1"/>
  <c r="Q5" i="1"/>
  <c r="AG5" i="1"/>
  <c r="T6" i="1"/>
  <c r="T23" i="1"/>
  <c r="T103" i="1"/>
  <c r="T31" i="1"/>
  <c r="T62" i="1"/>
  <c r="T101" i="1"/>
  <c r="T108" i="1"/>
  <c r="T105" i="1"/>
  <c r="T98" i="1"/>
  <c r="T8" i="1"/>
  <c r="T10" i="1"/>
  <c r="T12" i="1"/>
  <c r="T14" i="1"/>
  <c r="T16" i="1"/>
  <c r="T18" i="1"/>
  <c r="T20" i="1"/>
  <c r="T25" i="1"/>
  <c r="T27" i="1"/>
  <c r="T29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6" i="1"/>
  <c r="T68" i="1"/>
  <c r="T70" i="1"/>
  <c r="T72" i="1"/>
  <c r="T77" i="1"/>
  <c r="T79" i="1"/>
  <c r="T81" i="1"/>
  <c r="T83" i="1"/>
  <c r="T89" i="1"/>
  <c r="T91" i="1"/>
  <c r="T93" i="1"/>
  <c r="T95" i="1"/>
  <c r="T9" i="1"/>
  <c r="T11" i="1"/>
  <c r="T13" i="1"/>
  <c r="T15" i="1"/>
  <c r="T17" i="1"/>
  <c r="T19" i="1"/>
  <c r="T21" i="1"/>
  <c r="T24" i="1"/>
  <c r="T26" i="1"/>
  <c r="T28" i="1"/>
  <c r="T33" i="1"/>
  <c r="T35" i="1"/>
  <c r="T37" i="1"/>
  <c r="T41" i="1"/>
  <c r="T43" i="1"/>
  <c r="T45" i="1"/>
  <c r="T47" i="1"/>
  <c r="T49" i="1"/>
  <c r="T51" i="1"/>
  <c r="T53" i="1"/>
  <c r="T55" i="1"/>
  <c r="T57" i="1"/>
  <c r="T59" i="1"/>
  <c r="T65" i="1"/>
  <c r="T67" i="1"/>
  <c r="T69" i="1"/>
  <c r="T71" i="1"/>
  <c r="T73" i="1"/>
  <c r="T76" i="1"/>
  <c r="T78" i="1"/>
  <c r="T80" i="1"/>
  <c r="T82" i="1"/>
  <c r="T88" i="1"/>
  <c r="T90" i="1"/>
  <c r="T92" i="1"/>
  <c r="T96" i="1"/>
  <c r="T99" i="1"/>
</calcChain>
</file>

<file path=xl/sharedStrings.xml><?xml version="1.0" encoding="utf-8"?>
<sst xmlns="http://schemas.openxmlformats.org/spreadsheetml/2006/main" count="432" uniqueCount="190">
  <si>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</si>
  <si>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</si>
  <si>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</si>
  <si>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</si>
  <si>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</si>
  <si>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</si>
  <si>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</si>
  <si>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</si>
  <si>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</si>
  <si>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</si>
  <si>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</si>
  <si>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</si>
  <si>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</si>
  <si>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</si>
  <si>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</si>
  <si>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</si>
  <si>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</si>
  <si>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</si>
  <si>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</si>
  <si>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</si>
  <si>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</si>
  <si>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</si>
  <si>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</si>
  <si>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</t>
  </si>
  <si>
    <t>17,02,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</si>
  <si>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</si>
  <si>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</si>
  <si>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</si>
  <si>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</si>
  <si>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</si>
  <si>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</si>
  <si>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</si>
  <si>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</si>
  <si>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</si>
  <si>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</si>
  <si>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</si>
  <si>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2675 РУССКАЯ ГОСТ вар п/о  Останкино</t>
  </si>
  <si>
    <t>кг</t>
  </si>
  <si>
    <t>в матрице</t>
  </si>
  <si>
    <t>3215 ВЕТЧ.МЯСНАЯ Папа может п/о 0.4кг 8шт.    ОСТАНКИНО</t>
  </si>
  <si>
    <t>шт</t>
  </si>
  <si>
    <t>ТС Обжора</t>
  </si>
  <si>
    <t>3287 САЛЯМИ ИТАЛЬЯНСКАЯ с/к в/у ОСТАНКИНО</t>
  </si>
  <si>
    <t>необходимо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</si>
  <si>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</si>
  <si>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</si>
  <si>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</si>
  <si>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</si>
  <si>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</si>
  <si>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</si>
  <si>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</si>
  <si>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</si>
  <si>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</si>
  <si>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</si>
  <si>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</si>
  <si>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</si>
  <si>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</si>
  <si>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</si>
  <si>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</si>
  <si>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</si>
  <si>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</si>
  <si>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</si>
  <si>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</si>
  <si>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необходимо увеличить продажи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</si>
  <si>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</si>
  <si>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</si>
  <si>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</si>
  <si>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</si>
  <si>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</si>
  <si>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</si>
  <si>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</si>
  <si>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</si>
  <si>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</si>
  <si>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</si>
  <si>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</si>
  <si>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</si>
  <si>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</si>
  <si>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</si>
  <si>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</si>
  <si>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</si>
  <si>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</si>
  <si>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</si>
  <si>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</si>
  <si>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</si>
  <si>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</si>
  <si>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</si>
  <si>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</si>
  <si>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</si>
  <si>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</si>
  <si>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</si>
  <si>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</si>
  <si>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</si>
  <si>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</si>
  <si>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</si>
  <si>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</si>
  <si>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 / есть дубль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</si>
  <si>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</si>
  <si>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</si>
  <si>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</si>
  <si>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</si>
  <si>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</si>
  <si>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</si>
  <si>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</si>
  <si>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</si>
  <si>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</si>
  <si>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</si>
  <si>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</si>
  <si>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</si>
  <si>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</si>
  <si>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есть ли ротребность в данном СКЮ? / 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</si>
  <si>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</si>
  <si>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</si>
  <si>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</si>
  <si>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</si>
  <si>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</si>
  <si>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</si>
  <si>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</si>
  <si>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</si>
  <si>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</si>
  <si>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</si>
  <si>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</si>
  <si>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</si>
  <si>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есть ли ротребность в данном СКЮ?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</si>
  <si>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</si>
  <si>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</si>
  <si>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</si>
  <si>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</si>
  <si>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есть ли ротребность в данном СКЮ? / 08,02,25 в уценку 5кг</t>
  </si>
  <si>
    <t>6801 ОСТАНКИНСКАЯ вар п/о 0,4кг 8 шт  Останкино</t>
  </si>
  <si>
    <t>ротация на 7126</t>
  </si>
  <si>
    <t>6802 ОСТАНКИНСКАЯ вар п/о  Останкино</t>
  </si>
  <si>
    <t>ротация на 7125</t>
  </si>
  <si>
    <t>6803 ВЕНСКАЯ САЛЯМИ п/к в/у 0,66кг 8шт  Останкино</t>
  </si>
  <si>
    <t>31,01,25 в уценку 36шт.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</si>
  <si>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</si>
  <si>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</si>
  <si>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</si>
  <si>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</si>
  <si>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</si>
  <si>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</si>
  <si>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</si>
  <si>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</si>
  <si>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</si>
  <si>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</si>
  <si>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</si>
  <si>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</si>
  <si>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</t>
  </si>
  <si>
    <t>6909 ДЛЯ ДЕТЕЙ сос п/о мгс 0,33кг 8шт  Останкино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</si>
  <si>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</si>
  <si>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</si>
  <si>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</si>
  <si>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</si>
  <si>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</si>
  <si>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</si>
  <si>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</si>
  <si>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</si>
  <si>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</si>
  <si>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вместо 5698 (31,01,25) / 1001035937001,КЛАССИЧЕСКИЕ Папа может сар б/о мгс 1*3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</si>
  <si>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</si>
  <si>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</si>
  <si>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</si>
  <si>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</si>
  <si>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</si>
  <si>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</si>
  <si>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</si>
  <si>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</si>
  <si>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</si>
  <si>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</si>
  <si>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</si>
  <si>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</si>
  <si>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</si>
  <si>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</si>
  <si>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 к/в мл/к в/у 0.3кг_50с</t>
  </si>
  <si>
    <t>вместо 6206 (31,01,25) / 1001084217090,СВИНИНА ПО-ДОМ. к/в мл/к в/у 0.3кг_50с</t>
  </si>
  <si>
    <t>7103 БЕКОН Останкино с/к с/н в/у 1/180_50с  Останкино</t>
  </si>
  <si>
    <t>7125 МОЛОЧНАЯ Останкино вар п/о</t>
  </si>
  <si>
    <t>новинка / вместо 6802 / 1001010027125,МОЛОЧНАЯ Останкино вар п/о</t>
  </si>
  <si>
    <t>7126 МОЛОЧНАЯ Останкино вар п/о 0.4кг</t>
  </si>
  <si>
    <t>новинка / вместо 6801 / 1001010027126,МОЛОЧНАЯ Останкино вар п/о 0.4кг 8шт.</t>
  </si>
  <si>
    <t>БОНУС_5324 ДОМАШНИЙ РЕЦЕПТ Коровино вар п/о  ОСТАНКИНО</t>
  </si>
  <si>
    <t>бонус</t>
  </si>
  <si>
    <t>БОНУС_6087 СОЧНЫЕ ПМ сос п/о мгс 0,41кг 10шт.  ОСТАНКИНО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</si>
  <si>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</si>
  <si>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ротация завода на 7090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</si>
  <si>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ТС Обжора</t>
    </r>
  </si>
  <si>
    <t xml:space="preserve">необходимо увеличить продажи!!! </t>
  </si>
  <si>
    <t>вместо 6919 / ТС Обжора</t>
  </si>
  <si>
    <t>6888 С ГРУДИНКОЙ вар б/о в/у срез 0.4кг 8шт.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</si>
  <si>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</si>
  <si>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t>вместо 2675 / 1001016366888, С ГРУДИНКОЙ вар б/о в/у срез 0.4кг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</si>
</sst>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Fill="1" applyBorder="1"/>
    <xf numFmtId="164" fontId="5" fillId="0" borderId="1" xfId="1" applyNumberFormat="1" applyFont="1"/>
    <xf numFmtId="164" fontId="4" fillId="7" borderId="4" xfId="1" applyNumberFormat="1" applyFont="1" applyFill="1" applyBorder="1"/>
    <xf numFmtId="164" fontId="4" fillId="7" borderId="7" xfId="1" applyNumberFormat="1" applyFont="1" applyFill="1" applyBorder="1"/>
    <xf numFmtId="164" fontId="6" fillId="0" borderId="1" xfId="1" applyNumberFormat="1" applyFont="1"/>
    <xf numFmtId="164" fontId="1" fillId="7" borderId="1" xfId="1" applyNumberFormat="1" applyFill="1"/>
    <xf numFmtId="164" fontId="5" fillId="7" borderId="1" xfId="1" applyNumberFormat="1" applyFont="1" applyFill="1"/>
    <xf numFmtId="164" fontId="6" fillId="0" borderId="2" xfId="1" applyNumberFormat="1" applyFont="1" applyBorder="1"/>
    <xf numFmtId="164" fontId="6" fillId="7" borderId="1" xfId="1" applyNumberFormat="1" applyFont="1" applyFill="1"/>
    <xf numFmtId="164" fontId="1" fillId="8" borderId="1" xfId="1" applyNumberFormat="1" applyFill="1"/>
    <xf numFmtId="164" fontId="1" fillId="0" borderId="2" xfId="1" applyNumberFormat="1" applyFill="1" applyBorder="1"/>
    <xf numFmtId="0" fontId="0" fillId="0" borderId="1" xfId="0" applyBorder="1"/>
    <xf numFmtId="164" fontId="5" fillId="0" borderId="6" xfId="1" applyNumberFormat="1" applyFont="1" applyBorder="1"/>
    <xf numFmtId="164" fontId="5" fillId="0" borderId="7" xfId="1" applyNumberFormat="1" applyFont="1" applyBorder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3" sqref="S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0.855468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21092.840999999993</v>
      </c>
      <c r="F5" s="4">
        <f>SUM(F6:F499)</f>
        <v>15905.019999999999</v>
      </c>
      <c r="G5" s="7"/>
      <c r="H5" s="1"/>
      <c r="I5" s="1"/>
      <c r="J5" s="4">
        <f t="shared" ref="J5:R5" si="0">SUM(J6:J499)</f>
        <v>21187.999</v>
      </c>
      <c r="K5" s="4">
        <f t="shared" si="0"/>
        <v>-95.158000000000214</v>
      </c>
      <c r="L5" s="4">
        <f t="shared" si="0"/>
        <v>0</v>
      </c>
      <c r="M5" s="4">
        <f t="shared" si="0"/>
        <v>0</v>
      </c>
      <c r="N5" s="4">
        <f t="shared" si="0"/>
        <v>7705</v>
      </c>
      <c r="O5" s="4">
        <f t="shared" si="0"/>
        <v>6508</v>
      </c>
      <c r="P5" s="4">
        <f t="shared" si="0"/>
        <v>4218.5681999999997</v>
      </c>
      <c r="Q5" s="4">
        <f t="shared" si="0"/>
        <v>17537.379800000006</v>
      </c>
      <c r="R5" s="4">
        <f t="shared" si="0"/>
        <v>0</v>
      </c>
      <c r="S5" s="1"/>
      <c r="T5" s="1"/>
      <c r="U5" s="1"/>
      <c r="V5" s="4">
        <f t="shared" ref="V5:AE5" si="1">SUM(V6:V499)</f>
        <v>3268.3039999999996</v>
      </c>
      <c r="W5" s="4">
        <f t="shared" si="1"/>
        <v>3515.5588000000012</v>
      </c>
      <c r="X5" s="4">
        <f t="shared" si="1"/>
        <v>3460.4959999999996</v>
      </c>
      <c r="Y5" s="4">
        <f t="shared" si="1"/>
        <v>3070.7608</v>
      </c>
      <c r="Z5" s="4">
        <f t="shared" si="1"/>
        <v>3114.2471999999993</v>
      </c>
      <c r="AA5" s="4">
        <f t="shared" si="1"/>
        <v>4221.8620000000001</v>
      </c>
      <c r="AB5" s="4">
        <f t="shared" si="1"/>
        <v>3636.5430000000001</v>
      </c>
      <c r="AC5" s="4">
        <f t="shared" si="1"/>
        <v>2679.2829999999999</v>
      </c>
      <c r="AD5" s="4">
        <f t="shared" si="1"/>
        <v>2805.3748000000001</v>
      </c>
      <c r="AE5" s="4">
        <f t="shared" si="1"/>
        <v>2654.9879999999998</v>
      </c>
      <c r="AF5" s="1"/>
      <c r="AG5" s="4">
        <f>SUM(AG6:AG499)</f>
        <v>11172.118680000001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36</v>
      </c>
      <c r="B6" s="10" t="s">
        <v>37</v>
      </c>
      <c r="C6" s="10">
        <v>51.552</v>
      </c>
      <c r="D6" s="10"/>
      <c r="E6" s="10">
        <v>1.355</v>
      </c>
      <c r="F6" s="10">
        <v>50.197000000000003</v>
      </c>
      <c r="G6" s="11">
        <v>0</v>
      </c>
      <c r="H6" s="10">
        <v>60</v>
      </c>
      <c r="I6" s="36" t="s">
        <v>59</v>
      </c>
      <c r="J6" s="10">
        <v>1.3</v>
      </c>
      <c r="K6" s="10">
        <f t="shared" ref="K6:K40" si="2">E6-J6</f>
        <v>5.4999999999999938E-2</v>
      </c>
      <c r="L6" s="10"/>
      <c r="M6" s="10"/>
      <c r="N6" s="10">
        <v>0</v>
      </c>
      <c r="O6" s="10"/>
      <c r="P6" s="10">
        <f>E6/5</f>
        <v>0.27100000000000002</v>
      </c>
      <c r="Q6" s="12"/>
      <c r="R6" s="12"/>
      <c r="S6" s="10"/>
      <c r="T6" s="10">
        <f>(F6+N6+O6+Q6)/P6</f>
        <v>185.22878228782287</v>
      </c>
      <c r="U6" s="10">
        <f>(F6+N6+O6)/P6</f>
        <v>185.22878228782287</v>
      </c>
      <c r="V6" s="10">
        <v>1.3553999999999999</v>
      </c>
      <c r="W6" s="10">
        <v>0.26800000000000002</v>
      </c>
      <c r="X6" s="10">
        <v>0.2722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28" t="s">
        <v>188</v>
      </c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s="33" customFormat="1" ht="15.75" thickBot="1" x14ac:dyDescent="0.3">
      <c r="A7" s="34" t="s">
        <v>187</v>
      </c>
      <c r="B7" s="35" t="s">
        <v>40</v>
      </c>
      <c r="C7" s="20"/>
      <c r="D7" s="20"/>
      <c r="E7" s="20"/>
      <c r="F7" s="21"/>
      <c r="G7" s="7">
        <v>0.4</v>
      </c>
      <c r="H7" s="1">
        <v>30</v>
      </c>
      <c r="I7" s="1" t="s">
        <v>38</v>
      </c>
      <c r="J7" s="1"/>
      <c r="K7" s="1"/>
      <c r="L7" s="1"/>
      <c r="M7" s="1"/>
      <c r="N7" s="1"/>
      <c r="O7" s="1"/>
      <c r="P7" s="1">
        <f>E7/5</f>
        <v>0</v>
      </c>
      <c r="Q7" s="5"/>
      <c r="R7" s="5"/>
      <c r="S7" s="1"/>
      <c r="T7" s="1" t="e">
        <f>(F7+N7+O7+Q7)/P7</f>
        <v>#DIV/0!</v>
      </c>
      <c r="U7" s="1" t="e">
        <f>(F7+N7+O7)/P7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23" t="s">
        <v>189</v>
      </c>
      <c r="AG7" s="1">
        <f t="shared" ref="AG6:AG21" si="3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40</v>
      </c>
      <c r="C8" s="1">
        <v>200</v>
      </c>
      <c r="D8" s="1">
        <v>27</v>
      </c>
      <c r="E8" s="1">
        <v>210</v>
      </c>
      <c r="F8" s="1"/>
      <c r="G8" s="7">
        <v>0.4</v>
      </c>
      <c r="H8" s="1">
        <v>60</v>
      </c>
      <c r="I8" s="1" t="s">
        <v>38</v>
      </c>
      <c r="J8" s="1">
        <v>247</v>
      </c>
      <c r="K8" s="1">
        <f t="shared" si="2"/>
        <v>-37</v>
      </c>
      <c r="L8" s="1"/>
      <c r="M8" s="1"/>
      <c r="N8" s="1">
        <v>100</v>
      </c>
      <c r="O8" s="1"/>
      <c r="P8" s="1">
        <f t="shared" ref="P8:P76" si="4">E8/5</f>
        <v>42</v>
      </c>
      <c r="Q8" s="5">
        <f>10*P8-O8-N8-F8</f>
        <v>320</v>
      </c>
      <c r="R8" s="5"/>
      <c r="S8" s="1"/>
      <c r="T8" s="1">
        <f t="shared" ref="T8:T76" si="5">(F8+N8+O8+Q8)/P8</f>
        <v>10</v>
      </c>
      <c r="U8" s="1">
        <f t="shared" ref="U8:U76" si="6">(F8+N8+O8)/P8</f>
        <v>2.3809523809523809</v>
      </c>
      <c r="V8" s="1">
        <v>19.600000000000001</v>
      </c>
      <c r="W8" s="1">
        <v>19.069400000000002</v>
      </c>
      <c r="X8" s="1">
        <v>17.8</v>
      </c>
      <c r="Y8" s="1">
        <v>12</v>
      </c>
      <c r="Z8" s="1">
        <v>19</v>
      </c>
      <c r="AA8" s="1">
        <v>21</v>
      </c>
      <c r="AB8" s="1">
        <v>23</v>
      </c>
      <c r="AC8" s="1">
        <v>13</v>
      </c>
      <c r="AD8" s="1">
        <v>10.6</v>
      </c>
      <c r="AE8" s="1">
        <v>12.8</v>
      </c>
      <c r="AF8" s="1" t="s">
        <v>41</v>
      </c>
      <c r="AG8" s="1">
        <f t="shared" si="3"/>
        <v>128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37</v>
      </c>
      <c r="C9" s="1">
        <v>52.701999999999998</v>
      </c>
      <c r="D9" s="1"/>
      <c r="E9" s="1">
        <v>14.89</v>
      </c>
      <c r="F9" s="1">
        <v>34.378999999999998</v>
      </c>
      <c r="G9" s="7">
        <v>1</v>
      </c>
      <c r="H9" s="1">
        <v>120</v>
      </c>
      <c r="I9" s="1" t="s">
        <v>38</v>
      </c>
      <c r="J9" s="1">
        <v>14.599</v>
      </c>
      <c r="K9" s="1">
        <f t="shared" si="2"/>
        <v>0.29100000000000037</v>
      </c>
      <c r="L9" s="1"/>
      <c r="M9" s="1"/>
      <c r="N9" s="1">
        <v>0</v>
      </c>
      <c r="O9" s="1"/>
      <c r="P9" s="1">
        <f t="shared" si="4"/>
        <v>2.9780000000000002</v>
      </c>
      <c r="Q9" s="5">
        <f t="shared" ref="Q9:Q19" si="7">13*P9-O9-N9-F9</f>
        <v>4.335000000000008</v>
      </c>
      <c r="R9" s="5"/>
      <c r="S9" s="1"/>
      <c r="T9" s="1">
        <f t="shared" si="5"/>
        <v>13.000000000000002</v>
      </c>
      <c r="U9" s="1">
        <f t="shared" si="6"/>
        <v>11.544325050369373</v>
      </c>
      <c r="V9" s="1">
        <v>1.1728000000000001</v>
      </c>
      <c r="W9" s="1">
        <v>1.7722</v>
      </c>
      <c r="X9" s="1">
        <v>1.468</v>
      </c>
      <c r="Y9" s="1">
        <v>2.2519999999999998</v>
      </c>
      <c r="Z9" s="1">
        <v>2.0501999999999998</v>
      </c>
      <c r="AA9" s="1">
        <v>2.7222</v>
      </c>
      <c r="AB9" s="1">
        <v>3.7094</v>
      </c>
      <c r="AC9" s="1">
        <v>2.6419999999999999</v>
      </c>
      <c r="AD9" s="1">
        <v>1.1614</v>
      </c>
      <c r="AE9" s="1">
        <v>1.2727999999999999</v>
      </c>
      <c r="AF9" s="1" t="s">
        <v>43</v>
      </c>
      <c r="AG9" s="1">
        <f t="shared" si="3"/>
        <v>4.335000000000008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37</v>
      </c>
      <c r="C10" s="1">
        <v>3000.663</v>
      </c>
      <c r="D10" s="1">
        <v>251.41499999999999</v>
      </c>
      <c r="E10" s="1">
        <v>1661.329</v>
      </c>
      <c r="F10" s="1">
        <v>1136.1990000000001</v>
      </c>
      <c r="G10" s="7">
        <v>1</v>
      </c>
      <c r="H10" s="1">
        <v>60</v>
      </c>
      <c r="I10" s="1" t="s">
        <v>45</v>
      </c>
      <c r="J10" s="1">
        <v>1673.9</v>
      </c>
      <c r="K10" s="1">
        <f t="shared" si="2"/>
        <v>-12.57100000000014</v>
      </c>
      <c r="L10" s="1"/>
      <c r="M10" s="1"/>
      <c r="N10" s="1">
        <v>700</v>
      </c>
      <c r="O10" s="1">
        <v>1000</v>
      </c>
      <c r="P10" s="1">
        <f t="shared" si="4"/>
        <v>332.26580000000001</v>
      </c>
      <c r="Q10" s="5">
        <f>14*P10-O10-N10-F10</f>
        <v>1815.5221999999999</v>
      </c>
      <c r="R10" s="5"/>
      <c r="S10" s="1"/>
      <c r="T10" s="1">
        <f t="shared" si="5"/>
        <v>14</v>
      </c>
      <c r="U10" s="1">
        <f t="shared" si="6"/>
        <v>8.5359341828138788</v>
      </c>
      <c r="V10" s="1">
        <v>298.6284</v>
      </c>
      <c r="W10" s="1">
        <v>284.25299999999999</v>
      </c>
      <c r="X10" s="1">
        <v>298.20080000000002</v>
      </c>
      <c r="Y10" s="1">
        <v>308.06479999999999</v>
      </c>
      <c r="Z10" s="1">
        <v>317.90940000000001</v>
      </c>
      <c r="AA10" s="1">
        <v>473.66640000000001</v>
      </c>
      <c r="AB10" s="1">
        <v>383.06319999999999</v>
      </c>
      <c r="AC10" s="1">
        <v>293.63080000000002</v>
      </c>
      <c r="AD10" s="1">
        <v>309.40019999999998</v>
      </c>
      <c r="AE10" s="1">
        <v>271.73660000000001</v>
      </c>
      <c r="AF10" s="1"/>
      <c r="AG10" s="1">
        <f t="shared" si="3"/>
        <v>1815.5221999999999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37</v>
      </c>
      <c r="C11" s="1">
        <v>49.234000000000002</v>
      </c>
      <c r="D11" s="1"/>
      <c r="E11" s="1">
        <v>14.561999999999999</v>
      </c>
      <c r="F11" s="1">
        <v>31.686</v>
      </c>
      <c r="G11" s="7">
        <v>1</v>
      </c>
      <c r="H11" s="1">
        <v>120</v>
      </c>
      <c r="I11" s="1" t="s">
        <v>38</v>
      </c>
      <c r="J11" s="1">
        <v>17.3</v>
      </c>
      <c r="K11" s="1">
        <f t="shared" si="2"/>
        <v>-2.7380000000000013</v>
      </c>
      <c r="L11" s="1"/>
      <c r="M11" s="1"/>
      <c r="N11" s="1">
        <v>0</v>
      </c>
      <c r="O11" s="1"/>
      <c r="P11" s="1">
        <f t="shared" si="4"/>
        <v>2.9123999999999999</v>
      </c>
      <c r="Q11" s="5">
        <f t="shared" si="7"/>
        <v>6.1751999999999967</v>
      </c>
      <c r="R11" s="5"/>
      <c r="S11" s="1"/>
      <c r="T11" s="1">
        <f t="shared" si="5"/>
        <v>13</v>
      </c>
      <c r="U11" s="1">
        <f t="shared" si="6"/>
        <v>10.879686856201072</v>
      </c>
      <c r="V11" s="1">
        <v>1.7936000000000001</v>
      </c>
      <c r="W11" s="1">
        <v>2.0714000000000001</v>
      </c>
      <c r="X11" s="1">
        <v>2.6960000000000002</v>
      </c>
      <c r="Y11" s="1">
        <v>2.4184000000000001</v>
      </c>
      <c r="Z11" s="1">
        <v>3.3212000000000002</v>
      </c>
      <c r="AA11" s="1">
        <v>7.4623999999999997</v>
      </c>
      <c r="AB11" s="1">
        <v>7.8736000000000006</v>
      </c>
      <c r="AC11" s="1">
        <v>3.5066000000000002</v>
      </c>
      <c r="AD11" s="1">
        <v>1.5895999999999999</v>
      </c>
      <c r="AE11" s="1">
        <v>2.9977999999999998</v>
      </c>
      <c r="AF11" s="1" t="s">
        <v>43</v>
      </c>
      <c r="AG11" s="1">
        <f t="shared" si="3"/>
        <v>6.1751999999999967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37</v>
      </c>
      <c r="C12" s="1">
        <v>114.58499999999999</v>
      </c>
      <c r="D12" s="1"/>
      <c r="E12" s="1">
        <v>67.671000000000006</v>
      </c>
      <c r="F12" s="1">
        <v>15.804</v>
      </c>
      <c r="G12" s="7">
        <v>1</v>
      </c>
      <c r="H12" s="1" t="e">
        <v>#N/A</v>
      </c>
      <c r="I12" s="1" t="s">
        <v>38</v>
      </c>
      <c r="J12" s="1">
        <v>62.6</v>
      </c>
      <c r="K12" s="1">
        <f t="shared" si="2"/>
        <v>5.0710000000000051</v>
      </c>
      <c r="L12" s="1"/>
      <c r="M12" s="1"/>
      <c r="N12" s="1">
        <v>120</v>
      </c>
      <c r="O12" s="1"/>
      <c r="P12" s="1">
        <f t="shared" si="4"/>
        <v>13.534200000000002</v>
      </c>
      <c r="Q12" s="5">
        <f t="shared" si="7"/>
        <v>40.140600000000035</v>
      </c>
      <c r="R12" s="5"/>
      <c r="S12" s="1"/>
      <c r="T12" s="1">
        <f t="shared" si="5"/>
        <v>13</v>
      </c>
      <c r="U12" s="1">
        <f t="shared" si="6"/>
        <v>10.034135745001551</v>
      </c>
      <c r="V12" s="1">
        <v>15.125999999999999</v>
      </c>
      <c r="W12" s="1">
        <v>11.910399999999999</v>
      </c>
      <c r="X12" s="1">
        <v>11.895200000000001</v>
      </c>
      <c r="Y12" s="1">
        <v>10.573600000000001</v>
      </c>
      <c r="Z12" s="1">
        <v>14.065799999999999</v>
      </c>
      <c r="AA12" s="1">
        <v>22.5474</v>
      </c>
      <c r="AB12" s="1">
        <v>15.5146</v>
      </c>
      <c r="AC12" s="1">
        <v>8.9193999999999996</v>
      </c>
      <c r="AD12" s="1">
        <v>10.2852</v>
      </c>
      <c r="AE12" s="1">
        <v>8.3613999999999997</v>
      </c>
      <c r="AF12" s="1"/>
      <c r="AG12" s="1">
        <f t="shared" si="3"/>
        <v>40.140600000000035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37</v>
      </c>
      <c r="C13" s="1">
        <v>470.928</v>
      </c>
      <c r="D13" s="1"/>
      <c r="E13" s="1">
        <v>230.892</v>
      </c>
      <c r="F13" s="1">
        <v>187.04</v>
      </c>
      <c r="G13" s="7">
        <v>1</v>
      </c>
      <c r="H13" s="1">
        <v>60</v>
      </c>
      <c r="I13" s="1" t="s">
        <v>45</v>
      </c>
      <c r="J13" s="1">
        <v>233</v>
      </c>
      <c r="K13" s="1">
        <f t="shared" si="2"/>
        <v>-2.1080000000000041</v>
      </c>
      <c r="L13" s="1"/>
      <c r="M13" s="1"/>
      <c r="N13" s="1">
        <v>60</v>
      </c>
      <c r="O13" s="1"/>
      <c r="P13" s="1">
        <f t="shared" si="4"/>
        <v>46.178399999999996</v>
      </c>
      <c r="Q13" s="5">
        <f t="shared" ref="Q13:Q14" si="8">14*P13-O13-N13-F13</f>
        <v>399.45759999999996</v>
      </c>
      <c r="R13" s="5"/>
      <c r="S13" s="1"/>
      <c r="T13" s="1">
        <f t="shared" si="5"/>
        <v>14</v>
      </c>
      <c r="U13" s="1">
        <f t="shared" si="6"/>
        <v>5.349687299689899</v>
      </c>
      <c r="V13" s="1">
        <v>31.7182</v>
      </c>
      <c r="W13" s="1">
        <v>36.854599999999998</v>
      </c>
      <c r="X13" s="1">
        <v>43.926400000000001</v>
      </c>
      <c r="Y13" s="1">
        <v>38.652999999999999</v>
      </c>
      <c r="Z13" s="1">
        <v>45.770400000000002</v>
      </c>
      <c r="AA13" s="1">
        <v>47.3934</v>
      </c>
      <c r="AB13" s="1">
        <v>44.216000000000001</v>
      </c>
      <c r="AC13" s="1">
        <v>41.010399999999997</v>
      </c>
      <c r="AD13" s="1">
        <v>46.4026</v>
      </c>
      <c r="AE13" s="1">
        <v>39.885000000000012</v>
      </c>
      <c r="AF13" s="1"/>
      <c r="AG13" s="1">
        <f t="shared" si="3"/>
        <v>399.45759999999996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37</v>
      </c>
      <c r="C14" s="1">
        <v>988.29899999999998</v>
      </c>
      <c r="D14" s="1">
        <v>87.68</v>
      </c>
      <c r="E14" s="1">
        <v>705.00099999999998</v>
      </c>
      <c r="F14" s="1">
        <v>175.26300000000001</v>
      </c>
      <c r="G14" s="7">
        <v>1</v>
      </c>
      <c r="H14" s="1">
        <v>60</v>
      </c>
      <c r="I14" s="1" t="s">
        <v>45</v>
      </c>
      <c r="J14" s="1">
        <v>730.5</v>
      </c>
      <c r="K14" s="1">
        <f t="shared" si="2"/>
        <v>-25.499000000000024</v>
      </c>
      <c r="L14" s="1"/>
      <c r="M14" s="1"/>
      <c r="N14" s="1">
        <v>500</v>
      </c>
      <c r="O14" s="1">
        <v>600</v>
      </c>
      <c r="P14" s="1">
        <f t="shared" si="4"/>
        <v>141.00020000000001</v>
      </c>
      <c r="Q14" s="5">
        <f t="shared" si="8"/>
        <v>698.73980000000017</v>
      </c>
      <c r="R14" s="5"/>
      <c r="S14" s="1"/>
      <c r="T14" s="1">
        <f t="shared" si="5"/>
        <v>14</v>
      </c>
      <c r="U14" s="1">
        <f t="shared" si="6"/>
        <v>9.0444056107721824</v>
      </c>
      <c r="V14" s="1">
        <v>133.00800000000001</v>
      </c>
      <c r="W14" s="1">
        <v>103.13079999999999</v>
      </c>
      <c r="X14" s="1">
        <v>110.26</v>
      </c>
      <c r="Y14" s="1">
        <v>114.49460000000001</v>
      </c>
      <c r="Z14" s="1">
        <v>129.1284</v>
      </c>
      <c r="AA14" s="1">
        <v>114.8976</v>
      </c>
      <c r="AB14" s="1">
        <v>113.0284</v>
      </c>
      <c r="AC14" s="1">
        <v>99.833200000000005</v>
      </c>
      <c r="AD14" s="1">
        <v>91.200199999999995</v>
      </c>
      <c r="AE14" s="1">
        <v>93.597200000000001</v>
      </c>
      <c r="AF14" s="1"/>
      <c r="AG14" s="1">
        <f t="shared" si="3"/>
        <v>698.73980000000017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40</v>
      </c>
      <c r="C15" s="1">
        <v>3062</v>
      </c>
      <c r="D15" s="1"/>
      <c r="E15" s="1">
        <v>1774</v>
      </c>
      <c r="F15" s="1">
        <v>1277</v>
      </c>
      <c r="G15" s="7">
        <v>0.25</v>
      </c>
      <c r="H15" s="1">
        <v>120</v>
      </c>
      <c r="I15" s="1" t="s">
        <v>38</v>
      </c>
      <c r="J15" s="1">
        <v>1775</v>
      </c>
      <c r="K15" s="1">
        <f t="shared" si="2"/>
        <v>-1</v>
      </c>
      <c r="L15" s="1"/>
      <c r="M15" s="1"/>
      <c r="N15" s="1">
        <v>0</v>
      </c>
      <c r="O15" s="1"/>
      <c r="P15" s="26">
        <f t="shared" si="4"/>
        <v>354.8</v>
      </c>
      <c r="Q15" s="29">
        <v>0</v>
      </c>
      <c r="R15" s="5"/>
      <c r="S15" s="1"/>
      <c r="T15" s="1">
        <f t="shared" si="5"/>
        <v>3.5992108229988724</v>
      </c>
      <c r="U15" s="1">
        <f t="shared" si="6"/>
        <v>3.5992108229988724</v>
      </c>
      <c r="V15" s="1">
        <v>36.200000000000003</v>
      </c>
      <c r="W15" s="1">
        <v>32.4</v>
      </c>
      <c r="X15" s="1">
        <v>26.6</v>
      </c>
      <c r="Y15" s="1">
        <v>13.2</v>
      </c>
      <c r="Z15" s="1">
        <v>24.2</v>
      </c>
      <c r="AA15" s="1">
        <v>87.2</v>
      </c>
      <c r="AB15" s="1">
        <v>55.8</v>
      </c>
      <c r="AC15" s="1">
        <v>14.2</v>
      </c>
      <c r="AD15" s="1">
        <v>20</v>
      </c>
      <c r="AE15" s="1">
        <v>12.8</v>
      </c>
      <c r="AF15" s="1" t="s">
        <v>41</v>
      </c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37</v>
      </c>
      <c r="C16" s="1">
        <v>484.55799999999999</v>
      </c>
      <c r="D16" s="1"/>
      <c r="E16" s="1">
        <v>269.90800000000002</v>
      </c>
      <c r="F16" s="1">
        <v>137.72399999999999</v>
      </c>
      <c r="G16" s="7">
        <v>1</v>
      </c>
      <c r="H16" s="1">
        <v>45</v>
      </c>
      <c r="I16" s="1" t="s">
        <v>52</v>
      </c>
      <c r="J16" s="1">
        <v>260.8</v>
      </c>
      <c r="K16" s="1">
        <f t="shared" si="2"/>
        <v>9.1080000000000041</v>
      </c>
      <c r="L16" s="1"/>
      <c r="M16" s="1"/>
      <c r="N16" s="1">
        <v>100</v>
      </c>
      <c r="O16" s="1">
        <v>140</v>
      </c>
      <c r="P16" s="1">
        <f t="shared" si="4"/>
        <v>53.9816</v>
      </c>
      <c r="Q16" s="5">
        <f>14*P16-O16-N16-F16</f>
        <v>378.01839999999999</v>
      </c>
      <c r="R16" s="5"/>
      <c r="S16" s="1"/>
      <c r="T16" s="1">
        <f t="shared" si="5"/>
        <v>14</v>
      </c>
      <c r="U16" s="1">
        <f t="shared" si="6"/>
        <v>6.9972731449234553</v>
      </c>
      <c r="V16" s="1">
        <v>43.051400000000001</v>
      </c>
      <c r="W16" s="1">
        <v>42.019199999999998</v>
      </c>
      <c r="X16" s="1">
        <v>43.7654</v>
      </c>
      <c r="Y16" s="1">
        <v>45.381999999999998</v>
      </c>
      <c r="Z16" s="1">
        <v>32.159199999999998</v>
      </c>
      <c r="AA16" s="1">
        <v>54.951000000000001</v>
      </c>
      <c r="AB16" s="1">
        <v>49.681800000000003</v>
      </c>
      <c r="AC16" s="1">
        <v>31.944199999999999</v>
      </c>
      <c r="AD16" s="1">
        <v>34.429000000000002</v>
      </c>
      <c r="AE16" s="1">
        <v>43.922600000000003</v>
      </c>
      <c r="AF16" s="1"/>
      <c r="AG16" s="1">
        <f t="shared" si="3"/>
        <v>378.01839999999999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37</v>
      </c>
      <c r="C17" s="1">
        <v>239.708</v>
      </c>
      <c r="D17" s="1"/>
      <c r="E17" s="1">
        <v>112.55500000000001</v>
      </c>
      <c r="F17" s="1">
        <v>95.972999999999999</v>
      </c>
      <c r="G17" s="7">
        <v>1</v>
      </c>
      <c r="H17" s="1">
        <v>60</v>
      </c>
      <c r="I17" s="1" t="s">
        <v>38</v>
      </c>
      <c r="J17" s="1">
        <v>110.3</v>
      </c>
      <c r="K17" s="1">
        <f t="shared" si="2"/>
        <v>2.2550000000000097</v>
      </c>
      <c r="L17" s="1"/>
      <c r="M17" s="1"/>
      <c r="N17" s="1">
        <v>0</v>
      </c>
      <c r="O17" s="1"/>
      <c r="P17" s="1">
        <f t="shared" si="4"/>
        <v>22.511000000000003</v>
      </c>
      <c r="Q17" s="5">
        <f>12*P17-O17-N17-F17</f>
        <v>174.15900000000005</v>
      </c>
      <c r="R17" s="5"/>
      <c r="S17" s="1"/>
      <c r="T17" s="1">
        <f t="shared" si="5"/>
        <v>12.000000000000002</v>
      </c>
      <c r="U17" s="1">
        <f t="shared" si="6"/>
        <v>4.263382346408422</v>
      </c>
      <c r="V17" s="1">
        <v>14.2196</v>
      </c>
      <c r="W17" s="1">
        <v>6.7426000000000004</v>
      </c>
      <c r="X17" s="1">
        <v>11.476599999999999</v>
      </c>
      <c r="Y17" s="1">
        <v>12.6526</v>
      </c>
      <c r="Z17" s="1">
        <v>18.493400000000001</v>
      </c>
      <c r="AA17" s="1">
        <v>18.654</v>
      </c>
      <c r="AB17" s="1">
        <v>14.272399999999999</v>
      </c>
      <c r="AC17" s="1">
        <v>16.872199999999999</v>
      </c>
      <c r="AD17" s="1">
        <v>13.0922</v>
      </c>
      <c r="AE17" s="1">
        <v>10.833399999999999</v>
      </c>
      <c r="AF17" s="1"/>
      <c r="AG17" s="1">
        <f t="shared" si="3"/>
        <v>174.15900000000005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40</v>
      </c>
      <c r="C18" s="1">
        <v>178</v>
      </c>
      <c r="D18" s="1">
        <v>2</v>
      </c>
      <c r="E18" s="1">
        <v>94</v>
      </c>
      <c r="F18" s="1">
        <v>48</v>
      </c>
      <c r="G18" s="7">
        <v>0.25</v>
      </c>
      <c r="H18" s="1">
        <v>120</v>
      </c>
      <c r="I18" s="1" t="s">
        <v>38</v>
      </c>
      <c r="J18" s="1">
        <v>95</v>
      </c>
      <c r="K18" s="1">
        <f t="shared" si="2"/>
        <v>-1</v>
      </c>
      <c r="L18" s="1"/>
      <c r="M18" s="1"/>
      <c r="N18" s="1">
        <v>70</v>
      </c>
      <c r="O18" s="1"/>
      <c r="P18" s="1">
        <f t="shared" si="4"/>
        <v>18.8</v>
      </c>
      <c r="Q18" s="5">
        <f t="shared" si="7"/>
        <v>126.4</v>
      </c>
      <c r="R18" s="5"/>
      <c r="S18" s="1"/>
      <c r="T18" s="1">
        <f t="shared" si="5"/>
        <v>13</v>
      </c>
      <c r="U18" s="1">
        <f t="shared" si="6"/>
        <v>6.2765957446808507</v>
      </c>
      <c r="V18" s="1">
        <v>15.6</v>
      </c>
      <c r="W18" s="1">
        <v>16.399999999999999</v>
      </c>
      <c r="X18" s="1">
        <v>20.399999999999999</v>
      </c>
      <c r="Y18" s="1">
        <v>17.8</v>
      </c>
      <c r="Z18" s="1">
        <v>19.600000000000001</v>
      </c>
      <c r="AA18" s="1">
        <v>44.8</v>
      </c>
      <c r="AB18" s="1">
        <v>31.6</v>
      </c>
      <c r="AC18" s="1">
        <v>27.2</v>
      </c>
      <c r="AD18" s="1">
        <v>21.4</v>
      </c>
      <c r="AE18" s="1">
        <v>16.399999999999999</v>
      </c>
      <c r="AF18" s="1" t="s">
        <v>41</v>
      </c>
      <c r="AG18" s="1">
        <f t="shared" si="3"/>
        <v>31.6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40</v>
      </c>
      <c r="C19" s="1">
        <v>289</v>
      </c>
      <c r="D19" s="1"/>
      <c r="E19" s="1">
        <v>162</v>
      </c>
      <c r="F19" s="1">
        <v>94</v>
      </c>
      <c r="G19" s="7">
        <v>0.4</v>
      </c>
      <c r="H19" s="1">
        <v>60</v>
      </c>
      <c r="I19" s="1" t="s">
        <v>38</v>
      </c>
      <c r="J19" s="1">
        <v>163</v>
      </c>
      <c r="K19" s="1">
        <f t="shared" si="2"/>
        <v>-1</v>
      </c>
      <c r="L19" s="1"/>
      <c r="M19" s="1"/>
      <c r="N19" s="1">
        <v>90</v>
      </c>
      <c r="O19" s="1">
        <v>100</v>
      </c>
      <c r="P19" s="1">
        <f t="shared" si="4"/>
        <v>32.4</v>
      </c>
      <c r="Q19" s="5">
        <f t="shared" si="7"/>
        <v>137.19999999999999</v>
      </c>
      <c r="R19" s="5"/>
      <c r="S19" s="1"/>
      <c r="T19" s="1">
        <f t="shared" si="5"/>
        <v>13</v>
      </c>
      <c r="U19" s="1">
        <f t="shared" si="6"/>
        <v>8.7654320987654319</v>
      </c>
      <c r="V19" s="1">
        <v>31.6</v>
      </c>
      <c r="W19" s="1">
        <v>26.899000000000001</v>
      </c>
      <c r="X19" s="1">
        <v>28.8</v>
      </c>
      <c r="Y19" s="1">
        <v>24.6</v>
      </c>
      <c r="Z19" s="1">
        <v>32.6</v>
      </c>
      <c r="AA19" s="1">
        <v>40.799999999999997</v>
      </c>
      <c r="AB19" s="1">
        <v>32</v>
      </c>
      <c r="AC19" s="1">
        <v>22</v>
      </c>
      <c r="AD19" s="1">
        <v>29</v>
      </c>
      <c r="AE19" s="1">
        <v>22</v>
      </c>
      <c r="AF19" s="1"/>
      <c r="AG19" s="1">
        <f t="shared" si="3"/>
        <v>54.879999999999995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37</v>
      </c>
      <c r="C20" s="1">
        <v>253.131</v>
      </c>
      <c r="D20" s="1">
        <v>153.714</v>
      </c>
      <c r="E20" s="1">
        <v>258.13299999999998</v>
      </c>
      <c r="F20" s="1">
        <v>82.292000000000002</v>
      </c>
      <c r="G20" s="7">
        <v>1</v>
      </c>
      <c r="H20" s="1">
        <v>45</v>
      </c>
      <c r="I20" s="1" t="s">
        <v>52</v>
      </c>
      <c r="J20" s="1">
        <v>248.8</v>
      </c>
      <c r="K20" s="1">
        <f t="shared" si="2"/>
        <v>9.33299999999997</v>
      </c>
      <c r="L20" s="1"/>
      <c r="M20" s="1"/>
      <c r="N20" s="1">
        <v>140</v>
      </c>
      <c r="O20" s="1">
        <v>160</v>
      </c>
      <c r="P20" s="1">
        <f t="shared" si="4"/>
        <v>51.626599999999996</v>
      </c>
      <c r="Q20" s="5">
        <f>14*P20-O20-N20-F20</f>
        <v>340.48039999999992</v>
      </c>
      <c r="R20" s="5"/>
      <c r="S20" s="1"/>
      <c r="T20" s="1">
        <f t="shared" si="5"/>
        <v>14</v>
      </c>
      <c r="U20" s="1">
        <f t="shared" si="6"/>
        <v>7.404942413407043</v>
      </c>
      <c r="V20" s="1">
        <v>42.8506</v>
      </c>
      <c r="W20" s="1">
        <v>36.813600000000001</v>
      </c>
      <c r="X20" s="1">
        <v>39.643799999999999</v>
      </c>
      <c r="Y20" s="1">
        <v>57.882399999999997</v>
      </c>
      <c r="Z20" s="1">
        <v>39.010399999999997</v>
      </c>
      <c r="AA20" s="1">
        <v>56.464799999999997</v>
      </c>
      <c r="AB20" s="1">
        <v>51.627599999999987</v>
      </c>
      <c r="AC20" s="1">
        <v>33.734200000000001</v>
      </c>
      <c r="AD20" s="1">
        <v>34.119</v>
      </c>
      <c r="AE20" s="1">
        <v>36.853200000000001</v>
      </c>
      <c r="AF20" s="1"/>
      <c r="AG20" s="1">
        <f t="shared" si="3"/>
        <v>340.48039999999992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57</v>
      </c>
      <c r="B21" s="1" t="s">
        <v>40</v>
      </c>
      <c r="C21" s="1">
        <v>735</v>
      </c>
      <c r="D21" s="1"/>
      <c r="E21" s="1">
        <v>165</v>
      </c>
      <c r="F21" s="1">
        <v>552</v>
      </c>
      <c r="G21" s="7">
        <v>0.12</v>
      </c>
      <c r="H21" s="1">
        <v>60</v>
      </c>
      <c r="I21" s="1" t="s">
        <v>38</v>
      </c>
      <c r="J21" s="1">
        <v>168</v>
      </c>
      <c r="K21" s="1">
        <f t="shared" si="2"/>
        <v>-3</v>
      </c>
      <c r="L21" s="1"/>
      <c r="M21" s="1"/>
      <c r="N21" s="1">
        <v>0</v>
      </c>
      <c r="O21" s="1"/>
      <c r="P21" s="1">
        <f t="shared" si="4"/>
        <v>33</v>
      </c>
      <c r="Q21" s="5"/>
      <c r="R21" s="5"/>
      <c r="S21" s="1"/>
      <c r="T21" s="1">
        <f t="shared" si="5"/>
        <v>16.727272727272727</v>
      </c>
      <c r="U21" s="1">
        <f t="shared" si="6"/>
        <v>16.727272727272727</v>
      </c>
      <c r="V21" s="1">
        <v>29.2</v>
      </c>
      <c r="W21" s="1">
        <v>27</v>
      </c>
      <c r="X21" s="1">
        <v>176.8</v>
      </c>
      <c r="Y21" s="1">
        <v>109.6</v>
      </c>
      <c r="Z21" s="1">
        <v>73</v>
      </c>
      <c r="AA21" s="1">
        <v>79.2</v>
      </c>
      <c r="AB21" s="1">
        <v>64.599999999999994</v>
      </c>
      <c r="AC21" s="1">
        <v>66</v>
      </c>
      <c r="AD21" s="1">
        <v>176</v>
      </c>
      <c r="AE21" s="1">
        <v>53</v>
      </c>
      <c r="AF21" s="28" t="s">
        <v>184</v>
      </c>
      <c r="AG21" s="1">
        <f t="shared" si="3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58</v>
      </c>
      <c r="B22" s="17" t="s">
        <v>37</v>
      </c>
      <c r="C22" s="17">
        <v>13.154</v>
      </c>
      <c r="D22" s="17"/>
      <c r="E22" s="17"/>
      <c r="F22" s="18"/>
      <c r="G22" s="11">
        <v>0</v>
      </c>
      <c r="H22" s="10">
        <v>45</v>
      </c>
      <c r="I22" s="10" t="s">
        <v>59</v>
      </c>
      <c r="J22" s="10">
        <v>13</v>
      </c>
      <c r="K22" s="10">
        <f t="shared" si="2"/>
        <v>-13</v>
      </c>
      <c r="L22" s="10"/>
      <c r="M22" s="10"/>
      <c r="N22" s="10">
        <v>0</v>
      </c>
      <c r="O22" s="10"/>
      <c r="P22" s="10">
        <f t="shared" si="4"/>
        <v>0</v>
      </c>
      <c r="Q22" s="12"/>
      <c r="R22" s="12"/>
      <c r="S22" s="10"/>
      <c r="T22" s="10" t="e">
        <f t="shared" si="5"/>
        <v>#DIV/0!</v>
      </c>
      <c r="U22" s="10" t="e">
        <f t="shared" si="6"/>
        <v>#DIV/0!</v>
      </c>
      <c r="V22" s="10">
        <v>11.5854</v>
      </c>
      <c r="W22" s="10">
        <v>12.071</v>
      </c>
      <c r="X22" s="10">
        <v>16.1508</v>
      </c>
      <c r="Y22" s="10">
        <v>15.977399999999999</v>
      </c>
      <c r="Z22" s="10">
        <v>15.558999999999999</v>
      </c>
      <c r="AA22" s="10">
        <v>15.6656</v>
      </c>
      <c r="AB22" s="10">
        <v>14.3644</v>
      </c>
      <c r="AC22" s="10">
        <v>13.304</v>
      </c>
      <c r="AD22" s="10">
        <v>13.5654</v>
      </c>
      <c r="AE22" s="10">
        <v>13.3942</v>
      </c>
      <c r="AF22" s="13" t="s">
        <v>60</v>
      </c>
      <c r="AG22" s="10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9" t="s">
        <v>156</v>
      </c>
      <c r="B23" s="20" t="s">
        <v>37</v>
      </c>
      <c r="C23" s="20">
        <v>153.91300000000001</v>
      </c>
      <c r="D23" s="20"/>
      <c r="E23" s="20">
        <v>61.436999999999998</v>
      </c>
      <c r="F23" s="21">
        <v>68.864000000000004</v>
      </c>
      <c r="G23" s="7">
        <v>1</v>
      </c>
      <c r="H23" s="1">
        <v>45</v>
      </c>
      <c r="I23" s="1" t="s">
        <v>38</v>
      </c>
      <c r="J23" s="1">
        <v>58.6</v>
      </c>
      <c r="K23" s="1">
        <f>E23-J23</f>
        <v>2.8369999999999962</v>
      </c>
      <c r="L23" s="1"/>
      <c r="M23" s="1"/>
      <c r="N23" s="1">
        <v>50</v>
      </c>
      <c r="O23" s="1"/>
      <c r="P23" s="1">
        <f>E23/5</f>
        <v>12.2874</v>
      </c>
      <c r="Q23" s="5">
        <f t="shared" ref="Q23:Q28" si="9">13*P23-O23-N23-F23</f>
        <v>40.872199999999992</v>
      </c>
      <c r="R23" s="5"/>
      <c r="S23" s="1"/>
      <c r="T23" s="1">
        <f>(F23+N23+O23+Q23)/P23</f>
        <v>13</v>
      </c>
      <c r="U23" s="1">
        <f>(F23+N23+O23)/P23</f>
        <v>9.6736494294968836</v>
      </c>
      <c r="V23" s="1">
        <v>8.8306000000000004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 t="s">
        <v>157</v>
      </c>
      <c r="AG23" s="1">
        <f t="shared" ref="AG23:AG29" si="10">G23*Q23</f>
        <v>40.872199999999992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40</v>
      </c>
      <c r="C24" s="1">
        <v>277</v>
      </c>
      <c r="D24" s="1"/>
      <c r="E24" s="1">
        <v>106</v>
      </c>
      <c r="F24" s="1">
        <v>153</v>
      </c>
      <c r="G24" s="7">
        <v>0.25</v>
      </c>
      <c r="H24" s="1">
        <v>120</v>
      </c>
      <c r="I24" s="1" t="s">
        <v>38</v>
      </c>
      <c r="J24" s="1">
        <v>107</v>
      </c>
      <c r="K24" s="1">
        <f t="shared" si="2"/>
        <v>-1</v>
      </c>
      <c r="L24" s="1"/>
      <c r="M24" s="1"/>
      <c r="N24" s="1">
        <v>90</v>
      </c>
      <c r="O24" s="1"/>
      <c r="P24" s="1">
        <f t="shared" si="4"/>
        <v>21.2</v>
      </c>
      <c r="Q24" s="5">
        <f t="shared" si="9"/>
        <v>32.599999999999966</v>
      </c>
      <c r="R24" s="5"/>
      <c r="S24" s="1"/>
      <c r="T24" s="1">
        <f t="shared" si="5"/>
        <v>12.999999999999998</v>
      </c>
      <c r="U24" s="1">
        <f t="shared" si="6"/>
        <v>11.462264150943396</v>
      </c>
      <c r="V24" s="1">
        <v>23.2</v>
      </c>
      <c r="W24" s="1">
        <v>23.4</v>
      </c>
      <c r="X24" s="1">
        <v>32.6</v>
      </c>
      <c r="Y24" s="1">
        <v>20.2</v>
      </c>
      <c r="Z24" s="1">
        <v>14.4</v>
      </c>
      <c r="AA24" s="1">
        <v>39.4</v>
      </c>
      <c r="AB24" s="1">
        <v>32.799999999999997</v>
      </c>
      <c r="AC24" s="1">
        <v>18.600000000000001</v>
      </c>
      <c r="AD24" s="1">
        <v>17.8</v>
      </c>
      <c r="AE24" s="1">
        <v>14.6</v>
      </c>
      <c r="AF24" s="1" t="s">
        <v>41</v>
      </c>
      <c r="AG24" s="1">
        <f t="shared" si="10"/>
        <v>8.1499999999999915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37</v>
      </c>
      <c r="C25" s="1">
        <v>59.829000000000001</v>
      </c>
      <c r="D25" s="1"/>
      <c r="E25" s="1">
        <v>19.852</v>
      </c>
      <c r="F25" s="1">
        <v>34.941000000000003</v>
      </c>
      <c r="G25" s="7">
        <v>1</v>
      </c>
      <c r="H25" s="1">
        <v>120</v>
      </c>
      <c r="I25" s="1" t="s">
        <v>38</v>
      </c>
      <c r="J25" s="1">
        <v>19.3</v>
      </c>
      <c r="K25" s="1">
        <f t="shared" si="2"/>
        <v>0.5519999999999996</v>
      </c>
      <c r="L25" s="1"/>
      <c r="M25" s="1"/>
      <c r="N25" s="1">
        <v>0</v>
      </c>
      <c r="O25" s="1"/>
      <c r="P25" s="1">
        <f t="shared" si="4"/>
        <v>3.9704000000000002</v>
      </c>
      <c r="Q25" s="5">
        <f t="shared" si="9"/>
        <v>16.674199999999999</v>
      </c>
      <c r="R25" s="5"/>
      <c r="S25" s="1"/>
      <c r="T25" s="1">
        <f t="shared" si="5"/>
        <v>13</v>
      </c>
      <c r="U25" s="1">
        <f t="shared" si="6"/>
        <v>8.8003727584122515</v>
      </c>
      <c r="V25" s="1">
        <v>2.8043999999999998</v>
      </c>
      <c r="W25" s="1">
        <v>2.2296</v>
      </c>
      <c r="X25" s="1">
        <v>3.4321999999999999</v>
      </c>
      <c r="Y25" s="1">
        <v>2.0564</v>
      </c>
      <c r="Z25" s="1">
        <v>4.1956000000000007</v>
      </c>
      <c r="AA25" s="1">
        <v>7.9194000000000004</v>
      </c>
      <c r="AB25" s="1">
        <v>7.6941999999999986</v>
      </c>
      <c r="AC25" s="1">
        <v>4.1779999999999999</v>
      </c>
      <c r="AD25" s="1">
        <v>3.2098</v>
      </c>
      <c r="AE25" s="1">
        <v>3.0558000000000001</v>
      </c>
      <c r="AF25" s="1" t="s">
        <v>63</v>
      </c>
      <c r="AG25" s="1">
        <f t="shared" si="10"/>
        <v>16.674199999999999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40</v>
      </c>
      <c r="C26" s="1">
        <v>438</v>
      </c>
      <c r="D26" s="1">
        <v>152</v>
      </c>
      <c r="E26" s="1">
        <v>243</v>
      </c>
      <c r="F26" s="1">
        <v>329</v>
      </c>
      <c r="G26" s="7">
        <v>0.4</v>
      </c>
      <c r="H26" s="1">
        <v>45</v>
      </c>
      <c r="I26" s="1" t="s">
        <v>38</v>
      </c>
      <c r="J26" s="1">
        <v>254</v>
      </c>
      <c r="K26" s="1">
        <f t="shared" si="2"/>
        <v>-11</v>
      </c>
      <c r="L26" s="1"/>
      <c r="M26" s="1"/>
      <c r="N26" s="1">
        <v>50</v>
      </c>
      <c r="O26" s="1"/>
      <c r="P26" s="1">
        <f t="shared" si="4"/>
        <v>48.6</v>
      </c>
      <c r="Q26" s="5">
        <f t="shared" si="9"/>
        <v>252.80000000000007</v>
      </c>
      <c r="R26" s="5"/>
      <c r="S26" s="1"/>
      <c r="T26" s="1">
        <f t="shared" si="5"/>
        <v>13.000000000000002</v>
      </c>
      <c r="U26" s="1">
        <f t="shared" si="6"/>
        <v>7.7983539094650203</v>
      </c>
      <c r="V26" s="1">
        <v>41.8</v>
      </c>
      <c r="W26" s="1">
        <v>60</v>
      </c>
      <c r="X26" s="1">
        <v>38</v>
      </c>
      <c r="Y26" s="1">
        <v>48.4</v>
      </c>
      <c r="Z26" s="1">
        <v>28.8</v>
      </c>
      <c r="AA26" s="1">
        <v>64</v>
      </c>
      <c r="AB26" s="1">
        <v>42.8</v>
      </c>
      <c r="AC26" s="1">
        <v>27.2</v>
      </c>
      <c r="AD26" s="1">
        <v>40</v>
      </c>
      <c r="AE26" s="1">
        <v>39</v>
      </c>
      <c r="AF26" s="1" t="s">
        <v>65</v>
      </c>
      <c r="AG26" s="1">
        <f t="shared" si="10"/>
        <v>101.12000000000003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719.64099999999996</v>
      </c>
      <c r="D27" s="1"/>
      <c r="E27" s="1">
        <v>426.40699999999998</v>
      </c>
      <c r="F27" s="1">
        <v>172.398</v>
      </c>
      <c r="G27" s="7">
        <v>1</v>
      </c>
      <c r="H27" s="1">
        <v>60</v>
      </c>
      <c r="I27" s="1" t="s">
        <v>45</v>
      </c>
      <c r="J27" s="1">
        <v>419.5</v>
      </c>
      <c r="K27" s="1">
        <f t="shared" si="2"/>
        <v>6.9069999999999823</v>
      </c>
      <c r="L27" s="1"/>
      <c r="M27" s="1"/>
      <c r="N27" s="1">
        <v>300</v>
      </c>
      <c r="O27" s="1">
        <v>300</v>
      </c>
      <c r="P27" s="1">
        <f t="shared" si="4"/>
        <v>85.281399999999991</v>
      </c>
      <c r="Q27" s="5">
        <f>14*P27-O27-N27-F27</f>
        <v>421.5415999999999</v>
      </c>
      <c r="R27" s="5"/>
      <c r="S27" s="1"/>
      <c r="T27" s="1">
        <f t="shared" si="5"/>
        <v>14</v>
      </c>
      <c r="U27" s="1">
        <f t="shared" si="6"/>
        <v>9.0570511272094514</v>
      </c>
      <c r="V27" s="1">
        <v>79.740800000000007</v>
      </c>
      <c r="W27" s="1">
        <v>67.192599999999999</v>
      </c>
      <c r="X27" s="1">
        <v>76.873000000000005</v>
      </c>
      <c r="Y27" s="1">
        <v>72.049000000000007</v>
      </c>
      <c r="Z27" s="1">
        <v>92.575000000000003</v>
      </c>
      <c r="AA27" s="1">
        <v>122.96559999999999</v>
      </c>
      <c r="AB27" s="1">
        <v>100.55719999999999</v>
      </c>
      <c r="AC27" s="1">
        <v>80.786599999999993</v>
      </c>
      <c r="AD27" s="1">
        <v>69.497600000000006</v>
      </c>
      <c r="AE27" s="1">
        <v>58.137</v>
      </c>
      <c r="AF27" s="1"/>
      <c r="AG27" s="1">
        <f t="shared" si="10"/>
        <v>421.5415999999999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40</v>
      </c>
      <c r="C28" s="1">
        <v>161</v>
      </c>
      <c r="D28" s="1"/>
      <c r="E28" s="1">
        <v>44.7</v>
      </c>
      <c r="F28" s="1">
        <v>90</v>
      </c>
      <c r="G28" s="7">
        <v>0.22</v>
      </c>
      <c r="H28" s="1">
        <v>120</v>
      </c>
      <c r="I28" s="1" t="s">
        <v>38</v>
      </c>
      <c r="J28" s="1">
        <v>46.8</v>
      </c>
      <c r="K28" s="1">
        <f t="shared" si="2"/>
        <v>-2.0999999999999943</v>
      </c>
      <c r="L28" s="1"/>
      <c r="M28" s="1"/>
      <c r="N28" s="1">
        <v>0</v>
      </c>
      <c r="O28" s="1"/>
      <c r="P28" s="1">
        <f t="shared" si="4"/>
        <v>8.9400000000000013</v>
      </c>
      <c r="Q28" s="5">
        <f t="shared" si="9"/>
        <v>26.220000000000013</v>
      </c>
      <c r="R28" s="5"/>
      <c r="S28" s="1"/>
      <c r="T28" s="1">
        <f t="shared" si="5"/>
        <v>13</v>
      </c>
      <c r="U28" s="1">
        <f t="shared" si="6"/>
        <v>10.067114093959731</v>
      </c>
      <c r="V28" s="1">
        <v>5.8</v>
      </c>
      <c r="W28" s="1">
        <v>3.8</v>
      </c>
      <c r="X28" s="1">
        <v>5</v>
      </c>
      <c r="Y28" s="1">
        <v>15.2</v>
      </c>
      <c r="Z28" s="1">
        <v>8.4</v>
      </c>
      <c r="AA28" s="1">
        <v>19</v>
      </c>
      <c r="AB28" s="1">
        <v>21.6</v>
      </c>
      <c r="AC28" s="1">
        <v>11</v>
      </c>
      <c r="AD28" s="1">
        <v>8.6</v>
      </c>
      <c r="AE28" s="1">
        <v>7.6</v>
      </c>
      <c r="AF28" s="1" t="s">
        <v>43</v>
      </c>
      <c r="AG28" s="1">
        <f t="shared" si="10"/>
        <v>5.7684000000000033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" t="s">
        <v>68</v>
      </c>
      <c r="B29" s="1" t="s">
        <v>40</v>
      </c>
      <c r="C29" s="1">
        <v>258</v>
      </c>
      <c r="D29" s="1"/>
      <c r="E29" s="1">
        <v>128</v>
      </c>
      <c r="F29" s="1">
        <v>122</v>
      </c>
      <c r="G29" s="7">
        <v>0.33</v>
      </c>
      <c r="H29" s="1">
        <v>45</v>
      </c>
      <c r="I29" s="1" t="s">
        <v>38</v>
      </c>
      <c r="J29" s="1">
        <v>131</v>
      </c>
      <c r="K29" s="1">
        <f t="shared" si="2"/>
        <v>-3</v>
      </c>
      <c r="L29" s="1"/>
      <c r="M29" s="1"/>
      <c r="N29" s="1">
        <v>100</v>
      </c>
      <c r="O29" s="1">
        <v>110</v>
      </c>
      <c r="P29" s="1">
        <f t="shared" si="4"/>
        <v>25.6</v>
      </c>
      <c r="Q29" s="5"/>
      <c r="R29" s="5"/>
      <c r="S29" s="1"/>
      <c r="T29" s="1">
        <f t="shared" si="5"/>
        <v>12.96875</v>
      </c>
      <c r="U29" s="1">
        <f t="shared" si="6"/>
        <v>12.96875</v>
      </c>
      <c r="V29" s="1">
        <v>30.8</v>
      </c>
      <c r="W29" s="1">
        <v>29.6</v>
      </c>
      <c r="X29" s="1">
        <v>33</v>
      </c>
      <c r="Y29" s="1">
        <v>20.399999999999999</v>
      </c>
      <c r="Z29" s="1">
        <v>24.6</v>
      </c>
      <c r="AA29" s="1">
        <v>36.6</v>
      </c>
      <c r="AB29" s="1">
        <v>25</v>
      </c>
      <c r="AC29" s="1">
        <v>16.399999999999999</v>
      </c>
      <c r="AD29" s="1">
        <v>21.4</v>
      </c>
      <c r="AE29" s="1">
        <v>6.2</v>
      </c>
      <c r="AF29" s="1" t="s">
        <v>41</v>
      </c>
      <c r="AG29" s="1">
        <f t="shared" si="1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69</v>
      </c>
      <c r="B30" s="17" t="s">
        <v>40</v>
      </c>
      <c r="C30" s="17">
        <v>408</v>
      </c>
      <c r="D30" s="17"/>
      <c r="E30" s="17">
        <v>149</v>
      </c>
      <c r="F30" s="18">
        <v>234</v>
      </c>
      <c r="G30" s="11">
        <v>0</v>
      </c>
      <c r="H30" s="10">
        <v>45</v>
      </c>
      <c r="I30" s="10" t="s">
        <v>59</v>
      </c>
      <c r="J30" s="10">
        <v>154</v>
      </c>
      <c r="K30" s="10">
        <f t="shared" si="2"/>
        <v>-5</v>
      </c>
      <c r="L30" s="10"/>
      <c r="M30" s="10"/>
      <c r="N30" s="10">
        <v>0</v>
      </c>
      <c r="O30" s="10"/>
      <c r="P30" s="10">
        <f t="shared" si="4"/>
        <v>29.8</v>
      </c>
      <c r="Q30" s="12"/>
      <c r="R30" s="12"/>
      <c r="S30" s="10"/>
      <c r="T30" s="10">
        <f t="shared" si="5"/>
        <v>7.8523489932885902</v>
      </c>
      <c r="U30" s="10">
        <f t="shared" si="6"/>
        <v>7.8523489932885902</v>
      </c>
      <c r="V30" s="10">
        <v>27</v>
      </c>
      <c r="W30" s="10">
        <v>32.4</v>
      </c>
      <c r="X30" s="10">
        <v>77.599999999999994</v>
      </c>
      <c r="Y30" s="10">
        <v>107.8</v>
      </c>
      <c r="Z30" s="10">
        <v>26</v>
      </c>
      <c r="AA30" s="10">
        <v>49</v>
      </c>
      <c r="AB30" s="10">
        <v>40</v>
      </c>
      <c r="AC30" s="10">
        <v>26.2</v>
      </c>
      <c r="AD30" s="10">
        <v>22</v>
      </c>
      <c r="AE30" s="10">
        <v>25</v>
      </c>
      <c r="AF30" s="28" t="s">
        <v>183</v>
      </c>
      <c r="AG30" s="10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2" t="s">
        <v>172</v>
      </c>
      <c r="B31" s="20" t="s">
        <v>40</v>
      </c>
      <c r="C31" s="20"/>
      <c r="D31" s="20"/>
      <c r="E31" s="20"/>
      <c r="F31" s="21"/>
      <c r="G31" s="7">
        <v>0.3</v>
      </c>
      <c r="H31" s="1">
        <v>50</v>
      </c>
      <c r="I31" s="1" t="s">
        <v>38</v>
      </c>
      <c r="J31" s="1"/>
      <c r="K31" s="1">
        <f>E31-J31</f>
        <v>0</v>
      </c>
      <c r="L31" s="1"/>
      <c r="M31" s="1"/>
      <c r="N31" s="1">
        <v>0</v>
      </c>
      <c r="O31" s="1"/>
      <c r="P31" s="1">
        <f>E31/5</f>
        <v>0</v>
      </c>
      <c r="Q31" s="5">
        <v>100</v>
      </c>
      <c r="R31" s="5"/>
      <c r="S31" s="1"/>
      <c r="T31" s="1" t="e">
        <f>(F31+N31+O31+Q31)/P31</f>
        <v>#DIV/0!</v>
      </c>
      <c r="U31" s="1" t="e">
        <f>(F31+N31+O31)/P31</f>
        <v>#DIV/0!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 t="s">
        <v>173</v>
      </c>
      <c r="AG31" s="1">
        <f t="shared" ref="AG31:AG38" si="11">G31*Q31</f>
        <v>30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40</v>
      </c>
      <c r="C32" s="1">
        <v>436</v>
      </c>
      <c r="D32" s="1">
        <v>150</v>
      </c>
      <c r="E32" s="1">
        <v>175</v>
      </c>
      <c r="F32" s="1">
        <v>368</v>
      </c>
      <c r="G32" s="7">
        <v>0.09</v>
      </c>
      <c r="H32" s="1">
        <v>45</v>
      </c>
      <c r="I32" s="1" t="s">
        <v>38</v>
      </c>
      <c r="J32" s="1">
        <v>184</v>
      </c>
      <c r="K32" s="1">
        <f t="shared" si="2"/>
        <v>-9</v>
      </c>
      <c r="L32" s="1"/>
      <c r="M32" s="1"/>
      <c r="N32" s="1">
        <v>10</v>
      </c>
      <c r="O32" s="1"/>
      <c r="P32" s="1">
        <f t="shared" si="4"/>
        <v>35</v>
      </c>
      <c r="Q32" s="5">
        <f t="shared" ref="Q32:Q37" si="12">13*P32-O32-N32-F32</f>
        <v>77</v>
      </c>
      <c r="R32" s="5"/>
      <c r="S32" s="1"/>
      <c r="T32" s="1">
        <f t="shared" si="5"/>
        <v>13</v>
      </c>
      <c r="U32" s="1">
        <f t="shared" si="6"/>
        <v>10.8</v>
      </c>
      <c r="V32" s="1">
        <v>37.6</v>
      </c>
      <c r="W32" s="1">
        <v>53.4</v>
      </c>
      <c r="X32" s="1">
        <v>48.2</v>
      </c>
      <c r="Y32" s="1">
        <v>45.4</v>
      </c>
      <c r="Z32" s="1">
        <v>53.6</v>
      </c>
      <c r="AA32" s="1">
        <v>80.2</v>
      </c>
      <c r="AB32" s="1">
        <v>61</v>
      </c>
      <c r="AC32" s="1">
        <v>25.2</v>
      </c>
      <c r="AD32" s="1">
        <v>41.2</v>
      </c>
      <c r="AE32" s="1">
        <v>56.4</v>
      </c>
      <c r="AF32" s="1" t="s">
        <v>41</v>
      </c>
      <c r="AG32" s="1">
        <f t="shared" si="11"/>
        <v>6.93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37</v>
      </c>
      <c r="C33" s="1">
        <v>948.99900000000002</v>
      </c>
      <c r="D33" s="1"/>
      <c r="E33" s="1">
        <v>414.87299999999999</v>
      </c>
      <c r="F33" s="1">
        <v>409.73200000000003</v>
      </c>
      <c r="G33" s="7">
        <v>1</v>
      </c>
      <c r="H33" s="1">
        <v>45</v>
      </c>
      <c r="I33" s="1" t="s">
        <v>52</v>
      </c>
      <c r="J33" s="1">
        <v>398.5</v>
      </c>
      <c r="K33" s="1">
        <f t="shared" si="2"/>
        <v>16.37299999999999</v>
      </c>
      <c r="L33" s="1"/>
      <c r="M33" s="1"/>
      <c r="N33" s="1">
        <v>150</v>
      </c>
      <c r="O33" s="1"/>
      <c r="P33" s="1">
        <f t="shared" si="4"/>
        <v>82.974599999999995</v>
      </c>
      <c r="Q33" s="5">
        <f>14*P33-O33-N33-F33</f>
        <v>601.91239999999993</v>
      </c>
      <c r="R33" s="5"/>
      <c r="S33" s="1"/>
      <c r="T33" s="1">
        <f t="shared" si="5"/>
        <v>14</v>
      </c>
      <c r="U33" s="1">
        <f t="shared" si="6"/>
        <v>6.7458234206612628</v>
      </c>
      <c r="V33" s="1">
        <v>65.126800000000003</v>
      </c>
      <c r="W33" s="1">
        <v>77</v>
      </c>
      <c r="X33" s="1">
        <v>96.033799999999999</v>
      </c>
      <c r="Y33" s="1">
        <v>37.084800000000001</v>
      </c>
      <c r="Z33" s="1">
        <v>89.510599999999997</v>
      </c>
      <c r="AA33" s="1">
        <v>63.878799999999998</v>
      </c>
      <c r="AB33" s="1">
        <v>64.825199999999995</v>
      </c>
      <c r="AC33" s="1">
        <v>65.700199999999995</v>
      </c>
      <c r="AD33" s="1">
        <v>71.348399999999998</v>
      </c>
      <c r="AE33" s="1">
        <v>50.126199999999997</v>
      </c>
      <c r="AF33" s="1"/>
      <c r="AG33" s="1">
        <f t="shared" si="11"/>
        <v>601.91239999999993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40</v>
      </c>
      <c r="C34" s="1">
        <v>164</v>
      </c>
      <c r="D34" s="1"/>
      <c r="E34" s="1">
        <v>131</v>
      </c>
      <c r="F34" s="1">
        <v>19</v>
      </c>
      <c r="G34" s="7">
        <v>0.4</v>
      </c>
      <c r="H34" s="1" t="e">
        <v>#N/A</v>
      </c>
      <c r="I34" s="1" t="s">
        <v>38</v>
      </c>
      <c r="J34" s="1">
        <v>131</v>
      </c>
      <c r="K34" s="1">
        <f t="shared" si="2"/>
        <v>0</v>
      </c>
      <c r="L34" s="1"/>
      <c r="M34" s="1"/>
      <c r="N34" s="1">
        <v>16</v>
      </c>
      <c r="O34" s="1"/>
      <c r="P34" s="1">
        <f t="shared" si="4"/>
        <v>26.2</v>
      </c>
      <c r="Q34" s="5">
        <f>9*P34-O34-N34-F34</f>
        <v>200.79999999999998</v>
      </c>
      <c r="R34" s="5"/>
      <c r="S34" s="1"/>
      <c r="T34" s="1">
        <f t="shared" si="5"/>
        <v>9</v>
      </c>
      <c r="U34" s="1">
        <f t="shared" si="6"/>
        <v>1.33587786259542</v>
      </c>
      <c r="V34" s="1">
        <v>11.8</v>
      </c>
      <c r="W34" s="1">
        <v>9.4</v>
      </c>
      <c r="X34" s="1">
        <v>19.600000000000001</v>
      </c>
      <c r="Y34" s="1">
        <v>10.8</v>
      </c>
      <c r="Z34" s="1">
        <v>10.199999999999999</v>
      </c>
      <c r="AA34" s="1">
        <v>23.2</v>
      </c>
      <c r="AB34" s="1">
        <v>17.8</v>
      </c>
      <c r="AC34" s="1">
        <v>4</v>
      </c>
      <c r="AD34" s="1">
        <v>8</v>
      </c>
      <c r="AE34" s="1">
        <v>7.8</v>
      </c>
      <c r="AF34" s="1"/>
      <c r="AG34" s="1">
        <f t="shared" si="11"/>
        <v>80.319999999999993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40</v>
      </c>
      <c r="C35" s="1">
        <v>537</v>
      </c>
      <c r="D35" s="1">
        <v>96</v>
      </c>
      <c r="E35" s="1">
        <v>361</v>
      </c>
      <c r="F35" s="1">
        <v>196</v>
      </c>
      <c r="G35" s="7">
        <v>0.4</v>
      </c>
      <c r="H35" s="1">
        <v>60</v>
      </c>
      <c r="I35" s="1" t="s">
        <v>45</v>
      </c>
      <c r="J35" s="1">
        <v>364</v>
      </c>
      <c r="K35" s="1">
        <f t="shared" si="2"/>
        <v>-3</v>
      </c>
      <c r="L35" s="1"/>
      <c r="M35" s="1"/>
      <c r="N35" s="1">
        <v>250</v>
      </c>
      <c r="O35" s="1">
        <v>300</v>
      </c>
      <c r="P35" s="1">
        <f t="shared" si="4"/>
        <v>72.2</v>
      </c>
      <c r="Q35" s="5">
        <f>14*P35-O35-N35-F35</f>
        <v>264.80000000000007</v>
      </c>
      <c r="R35" s="5"/>
      <c r="S35" s="1"/>
      <c r="T35" s="1">
        <f t="shared" si="5"/>
        <v>14</v>
      </c>
      <c r="U35" s="1">
        <f t="shared" si="6"/>
        <v>10.332409972299169</v>
      </c>
      <c r="V35" s="1">
        <v>74</v>
      </c>
      <c r="W35" s="1">
        <v>61.8</v>
      </c>
      <c r="X35" s="1">
        <v>64</v>
      </c>
      <c r="Y35" s="1">
        <v>61.8</v>
      </c>
      <c r="Z35" s="1">
        <v>63.6</v>
      </c>
      <c r="AA35" s="1">
        <v>95.4</v>
      </c>
      <c r="AB35" s="1">
        <v>82</v>
      </c>
      <c r="AC35" s="1">
        <v>65.400000000000006</v>
      </c>
      <c r="AD35" s="1">
        <v>70.2</v>
      </c>
      <c r="AE35" s="1">
        <v>48</v>
      </c>
      <c r="AF35" s="1" t="s">
        <v>41</v>
      </c>
      <c r="AG35" s="1">
        <f t="shared" si="11"/>
        <v>105.92000000000003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40</v>
      </c>
      <c r="C36" s="1">
        <v>222</v>
      </c>
      <c r="D36" s="1"/>
      <c r="E36" s="1">
        <v>46</v>
      </c>
      <c r="F36" s="1">
        <v>163</v>
      </c>
      <c r="G36" s="7">
        <v>0.5</v>
      </c>
      <c r="H36" s="1">
        <v>60</v>
      </c>
      <c r="I36" s="1" t="s">
        <v>38</v>
      </c>
      <c r="J36" s="1">
        <v>47</v>
      </c>
      <c r="K36" s="1">
        <f t="shared" si="2"/>
        <v>-1</v>
      </c>
      <c r="L36" s="1"/>
      <c r="M36" s="1"/>
      <c r="N36" s="1">
        <v>0</v>
      </c>
      <c r="O36" s="1"/>
      <c r="P36" s="1">
        <f t="shared" si="4"/>
        <v>9.1999999999999993</v>
      </c>
      <c r="Q36" s="5"/>
      <c r="R36" s="5"/>
      <c r="S36" s="1"/>
      <c r="T36" s="1">
        <f t="shared" si="5"/>
        <v>17.717391304347828</v>
      </c>
      <c r="U36" s="1">
        <f t="shared" si="6"/>
        <v>17.717391304347828</v>
      </c>
      <c r="V36" s="1">
        <v>11.2</v>
      </c>
      <c r="W36" s="1">
        <v>17.8</v>
      </c>
      <c r="X36" s="1">
        <v>14</v>
      </c>
      <c r="Y36" s="1">
        <v>12.4</v>
      </c>
      <c r="Z36" s="1">
        <v>11</v>
      </c>
      <c r="AA36" s="1">
        <v>15</v>
      </c>
      <c r="AB36" s="1">
        <v>19.600000000000001</v>
      </c>
      <c r="AC36" s="1">
        <v>21.2</v>
      </c>
      <c r="AD36" s="1">
        <v>23.2</v>
      </c>
      <c r="AE36" s="1">
        <v>20</v>
      </c>
      <c r="AF36" s="27" t="s">
        <v>63</v>
      </c>
      <c r="AG36" s="1">
        <f t="shared" si="11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40</v>
      </c>
      <c r="C37" s="1">
        <v>32</v>
      </c>
      <c r="D37" s="1"/>
      <c r="E37" s="1">
        <v>10</v>
      </c>
      <c r="F37" s="1">
        <v>19</v>
      </c>
      <c r="G37" s="7">
        <v>0.5</v>
      </c>
      <c r="H37" s="1">
        <v>60</v>
      </c>
      <c r="I37" s="1" t="s">
        <v>38</v>
      </c>
      <c r="J37" s="1">
        <v>10</v>
      </c>
      <c r="K37" s="1">
        <f t="shared" si="2"/>
        <v>0</v>
      </c>
      <c r="L37" s="1"/>
      <c r="M37" s="1"/>
      <c r="N37" s="1">
        <v>0</v>
      </c>
      <c r="O37" s="1"/>
      <c r="P37" s="1">
        <f t="shared" si="4"/>
        <v>2</v>
      </c>
      <c r="Q37" s="5">
        <f t="shared" si="12"/>
        <v>7</v>
      </c>
      <c r="R37" s="5"/>
      <c r="S37" s="1"/>
      <c r="T37" s="1">
        <f t="shared" si="5"/>
        <v>13</v>
      </c>
      <c r="U37" s="1">
        <f t="shared" si="6"/>
        <v>9.5</v>
      </c>
      <c r="V37" s="1">
        <v>2</v>
      </c>
      <c r="W37" s="1">
        <v>1.6</v>
      </c>
      <c r="X37" s="1">
        <v>3</v>
      </c>
      <c r="Y37" s="1">
        <v>2</v>
      </c>
      <c r="Z37" s="1">
        <v>2.4</v>
      </c>
      <c r="AA37" s="1">
        <v>1</v>
      </c>
      <c r="AB37" s="1">
        <v>2</v>
      </c>
      <c r="AC37" s="1">
        <v>2.6</v>
      </c>
      <c r="AD37" s="1">
        <v>1.4</v>
      </c>
      <c r="AE37" s="1">
        <v>3.8</v>
      </c>
      <c r="AF37" s="1"/>
      <c r="AG37" s="1">
        <f t="shared" si="11"/>
        <v>3.5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40</v>
      </c>
      <c r="C38" s="1">
        <v>1109</v>
      </c>
      <c r="D38" s="1">
        <v>248</v>
      </c>
      <c r="E38" s="1">
        <v>582</v>
      </c>
      <c r="F38" s="1">
        <v>732</v>
      </c>
      <c r="G38" s="7">
        <v>0.4</v>
      </c>
      <c r="H38" s="1">
        <v>60</v>
      </c>
      <c r="I38" s="1" t="s">
        <v>45</v>
      </c>
      <c r="J38" s="1">
        <v>595</v>
      </c>
      <c r="K38" s="1">
        <f t="shared" si="2"/>
        <v>-13</v>
      </c>
      <c r="L38" s="1"/>
      <c r="M38" s="1"/>
      <c r="N38" s="1">
        <v>0</v>
      </c>
      <c r="O38" s="1"/>
      <c r="P38" s="1">
        <f t="shared" si="4"/>
        <v>116.4</v>
      </c>
      <c r="Q38" s="5">
        <f>14*P38-O38-N38-F38</f>
        <v>897.60000000000014</v>
      </c>
      <c r="R38" s="5"/>
      <c r="S38" s="1"/>
      <c r="T38" s="1">
        <f t="shared" si="5"/>
        <v>14</v>
      </c>
      <c r="U38" s="1">
        <f t="shared" si="6"/>
        <v>6.2886597938144329</v>
      </c>
      <c r="V38" s="1">
        <v>74.8</v>
      </c>
      <c r="W38" s="1">
        <v>113.00700000000001</v>
      </c>
      <c r="X38" s="1">
        <v>101.4</v>
      </c>
      <c r="Y38" s="1">
        <v>68.599999999999994</v>
      </c>
      <c r="Z38" s="1">
        <v>77.599999999999994</v>
      </c>
      <c r="AA38" s="1">
        <v>117</v>
      </c>
      <c r="AB38" s="1">
        <v>95.6</v>
      </c>
      <c r="AC38" s="1">
        <v>53.2</v>
      </c>
      <c r="AD38" s="1">
        <v>50.8</v>
      </c>
      <c r="AE38" s="1">
        <v>68.2</v>
      </c>
      <c r="AF38" s="1" t="s">
        <v>41</v>
      </c>
      <c r="AG38" s="1">
        <f t="shared" si="11"/>
        <v>359.04000000000008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77</v>
      </c>
      <c r="B39" s="10" t="s">
        <v>40</v>
      </c>
      <c r="C39" s="10">
        <v>-1</v>
      </c>
      <c r="D39" s="10"/>
      <c r="E39" s="10"/>
      <c r="F39" s="14">
        <v>-1</v>
      </c>
      <c r="G39" s="11">
        <v>0</v>
      </c>
      <c r="H39" s="10" t="e">
        <v>#N/A</v>
      </c>
      <c r="I39" s="10" t="s">
        <v>59</v>
      </c>
      <c r="J39" s="10"/>
      <c r="K39" s="10">
        <f t="shared" si="2"/>
        <v>0</v>
      </c>
      <c r="L39" s="10"/>
      <c r="M39" s="10"/>
      <c r="N39" s="10">
        <v>0</v>
      </c>
      <c r="O39" s="10"/>
      <c r="P39" s="10">
        <f t="shared" si="4"/>
        <v>0</v>
      </c>
      <c r="Q39" s="12"/>
      <c r="R39" s="12"/>
      <c r="S39" s="10"/>
      <c r="T39" s="10" t="e">
        <f t="shared" si="5"/>
        <v>#DIV/0!</v>
      </c>
      <c r="U39" s="10" t="e">
        <f t="shared" si="6"/>
        <v>#DIV/0!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 t="s">
        <v>78</v>
      </c>
      <c r="AG39" s="10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40</v>
      </c>
      <c r="C40" s="1">
        <v>742</v>
      </c>
      <c r="D40" s="1">
        <v>496</v>
      </c>
      <c r="E40" s="1">
        <v>481</v>
      </c>
      <c r="F40" s="1">
        <v>724</v>
      </c>
      <c r="G40" s="7">
        <v>0.4</v>
      </c>
      <c r="H40" s="1">
        <v>60</v>
      </c>
      <c r="I40" s="1" t="s">
        <v>38</v>
      </c>
      <c r="J40" s="1">
        <v>487</v>
      </c>
      <c r="K40" s="1">
        <f t="shared" si="2"/>
        <v>-6</v>
      </c>
      <c r="L40" s="1"/>
      <c r="M40" s="1"/>
      <c r="N40" s="1">
        <v>250</v>
      </c>
      <c r="O40" s="1">
        <v>250</v>
      </c>
      <c r="P40" s="1">
        <f t="shared" si="4"/>
        <v>96.2</v>
      </c>
      <c r="Q40" s="5">
        <f t="shared" ref="Q40:Q60" si="13">13*P40-O40-N40-F40</f>
        <v>26.600000000000136</v>
      </c>
      <c r="R40" s="5"/>
      <c r="S40" s="1"/>
      <c r="T40" s="1">
        <f t="shared" si="5"/>
        <v>13.000000000000002</v>
      </c>
      <c r="U40" s="1">
        <f t="shared" si="6"/>
        <v>12.723492723492724</v>
      </c>
      <c r="V40" s="1">
        <v>220.9966</v>
      </c>
      <c r="W40" s="1">
        <v>332</v>
      </c>
      <c r="X40" s="1">
        <v>96.8</v>
      </c>
      <c r="Y40" s="1">
        <v>78.599999999999994</v>
      </c>
      <c r="Z40" s="1">
        <v>74</v>
      </c>
      <c r="AA40" s="1">
        <v>135.19999999999999</v>
      </c>
      <c r="AB40" s="1">
        <v>106.6</v>
      </c>
      <c r="AC40" s="1">
        <v>79</v>
      </c>
      <c r="AD40" s="1">
        <v>75.671000000000006</v>
      </c>
      <c r="AE40" s="1">
        <v>72.2</v>
      </c>
      <c r="AF40" s="1" t="s">
        <v>41</v>
      </c>
      <c r="AG40" s="1">
        <f t="shared" ref="AG40:AG60" si="14">G40*Q40</f>
        <v>10.640000000000056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40</v>
      </c>
      <c r="C41" s="1">
        <v>48</v>
      </c>
      <c r="D41" s="1"/>
      <c r="E41" s="1">
        <v>24</v>
      </c>
      <c r="F41" s="1">
        <v>17</v>
      </c>
      <c r="G41" s="7">
        <v>0.84</v>
      </c>
      <c r="H41" s="1">
        <v>45</v>
      </c>
      <c r="I41" s="1" t="s">
        <v>38</v>
      </c>
      <c r="J41" s="1">
        <v>18</v>
      </c>
      <c r="K41" s="1">
        <f t="shared" ref="K41:K74" si="15">E41-J41</f>
        <v>6</v>
      </c>
      <c r="L41" s="1"/>
      <c r="M41" s="1"/>
      <c r="N41" s="1">
        <v>0</v>
      </c>
      <c r="O41" s="1"/>
      <c r="P41" s="1">
        <f t="shared" si="4"/>
        <v>4.8</v>
      </c>
      <c r="Q41" s="5">
        <f>12*P41-O41-N41-F41</f>
        <v>40.599999999999994</v>
      </c>
      <c r="R41" s="5"/>
      <c r="S41" s="1"/>
      <c r="T41" s="1">
        <f t="shared" si="5"/>
        <v>12</v>
      </c>
      <c r="U41" s="1">
        <f t="shared" si="6"/>
        <v>3.541666666666667</v>
      </c>
      <c r="V41" s="1">
        <v>2.4</v>
      </c>
      <c r="W41" s="1">
        <v>4.2</v>
      </c>
      <c r="X41" s="1">
        <v>1.6</v>
      </c>
      <c r="Y41" s="1">
        <v>2.2000000000000002</v>
      </c>
      <c r="Z41" s="1">
        <v>0.8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23" t="s">
        <v>163</v>
      </c>
      <c r="AG41" s="1">
        <f t="shared" si="14"/>
        <v>34.103999999999992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40</v>
      </c>
      <c r="C42" s="1">
        <v>498</v>
      </c>
      <c r="D42" s="1">
        <v>250</v>
      </c>
      <c r="E42" s="1">
        <v>114</v>
      </c>
      <c r="F42" s="1">
        <v>599</v>
      </c>
      <c r="G42" s="7">
        <v>0.1</v>
      </c>
      <c r="H42" s="1">
        <v>45</v>
      </c>
      <c r="I42" s="1" t="s">
        <v>38</v>
      </c>
      <c r="J42" s="1">
        <v>119</v>
      </c>
      <c r="K42" s="1">
        <f t="shared" si="15"/>
        <v>-5</v>
      </c>
      <c r="L42" s="1"/>
      <c r="M42" s="1"/>
      <c r="N42" s="1">
        <v>170</v>
      </c>
      <c r="O42" s="1">
        <v>170</v>
      </c>
      <c r="P42" s="1">
        <f t="shared" si="4"/>
        <v>22.8</v>
      </c>
      <c r="Q42" s="5"/>
      <c r="R42" s="5"/>
      <c r="S42" s="1"/>
      <c r="T42" s="1">
        <f t="shared" si="5"/>
        <v>41.184210526315788</v>
      </c>
      <c r="U42" s="1">
        <f t="shared" si="6"/>
        <v>41.184210526315788</v>
      </c>
      <c r="V42" s="1">
        <v>74</v>
      </c>
      <c r="W42" s="1">
        <v>156.4</v>
      </c>
      <c r="X42" s="1">
        <v>39.799999999999997</v>
      </c>
      <c r="Y42" s="1">
        <v>38.799999999999997</v>
      </c>
      <c r="Z42" s="1">
        <v>51</v>
      </c>
      <c r="AA42" s="1">
        <v>60.6</v>
      </c>
      <c r="AB42" s="1">
        <v>68.8</v>
      </c>
      <c r="AC42" s="1">
        <v>33.799999999999997</v>
      </c>
      <c r="AD42" s="1">
        <v>31</v>
      </c>
      <c r="AE42" s="1">
        <v>37</v>
      </c>
      <c r="AF42" s="28" t="s">
        <v>184</v>
      </c>
      <c r="AG42" s="1">
        <f t="shared" si="14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40</v>
      </c>
      <c r="C43" s="1">
        <v>404</v>
      </c>
      <c r="D43" s="1"/>
      <c r="E43" s="1">
        <v>227</v>
      </c>
      <c r="F43" s="1">
        <v>138</v>
      </c>
      <c r="G43" s="7">
        <v>0.1</v>
      </c>
      <c r="H43" s="1">
        <v>60</v>
      </c>
      <c r="I43" s="1" t="s">
        <v>38</v>
      </c>
      <c r="J43" s="1">
        <v>231</v>
      </c>
      <c r="K43" s="1">
        <f t="shared" si="15"/>
        <v>-4</v>
      </c>
      <c r="L43" s="1"/>
      <c r="M43" s="1"/>
      <c r="N43" s="1">
        <v>160</v>
      </c>
      <c r="O43" s="1">
        <v>170</v>
      </c>
      <c r="P43" s="1">
        <f t="shared" si="4"/>
        <v>45.4</v>
      </c>
      <c r="Q43" s="5">
        <f t="shared" si="13"/>
        <v>122.19999999999993</v>
      </c>
      <c r="R43" s="5"/>
      <c r="S43" s="1"/>
      <c r="T43" s="1">
        <f t="shared" si="5"/>
        <v>12.999999999999998</v>
      </c>
      <c r="U43" s="1">
        <f t="shared" si="6"/>
        <v>10.308370044052865</v>
      </c>
      <c r="V43" s="1">
        <v>49</v>
      </c>
      <c r="W43" s="1">
        <v>45.2</v>
      </c>
      <c r="X43" s="1">
        <v>47.8</v>
      </c>
      <c r="Y43" s="1">
        <v>46.6</v>
      </c>
      <c r="Z43" s="1">
        <v>58.8</v>
      </c>
      <c r="AA43" s="1">
        <v>87.8</v>
      </c>
      <c r="AB43" s="1">
        <v>69.400000000000006</v>
      </c>
      <c r="AC43" s="1">
        <v>45.6</v>
      </c>
      <c r="AD43" s="1">
        <v>40.799999999999997</v>
      </c>
      <c r="AE43" s="1">
        <v>50.8</v>
      </c>
      <c r="AF43" s="1" t="s">
        <v>41</v>
      </c>
      <c r="AG43" s="1">
        <f t="shared" si="14"/>
        <v>12.219999999999994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40</v>
      </c>
      <c r="C44" s="1">
        <v>543</v>
      </c>
      <c r="D44" s="1"/>
      <c r="E44" s="1">
        <v>245</v>
      </c>
      <c r="F44" s="1">
        <v>257</v>
      </c>
      <c r="G44" s="7">
        <v>0.1</v>
      </c>
      <c r="H44" s="1">
        <v>60</v>
      </c>
      <c r="I44" s="1" t="s">
        <v>38</v>
      </c>
      <c r="J44" s="1">
        <v>247</v>
      </c>
      <c r="K44" s="1">
        <f t="shared" si="15"/>
        <v>-2</v>
      </c>
      <c r="L44" s="1"/>
      <c r="M44" s="1"/>
      <c r="N44" s="1">
        <v>0</v>
      </c>
      <c r="O44" s="1">
        <v>70</v>
      </c>
      <c r="P44" s="1">
        <f t="shared" si="4"/>
        <v>49</v>
      </c>
      <c r="Q44" s="5">
        <f t="shared" si="13"/>
        <v>310</v>
      </c>
      <c r="R44" s="5"/>
      <c r="S44" s="1"/>
      <c r="T44" s="1">
        <f t="shared" si="5"/>
        <v>13</v>
      </c>
      <c r="U44" s="1">
        <f t="shared" si="6"/>
        <v>6.6734693877551017</v>
      </c>
      <c r="V44" s="1">
        <v>40.6</v>
      </c>
      <c r="W44" s="1">
        <v>47.6</v>
      </c>
      <c r="X44" s="1">
        <v>54.8</v>
      </c>
      <c r="Y44" s="1">
        <v>51.8</v>
      </c>
      <c r="Z44" s="1">
        <v>70.2</v>
      </c>
      <c r="AA44" s="1">
        <v>118.8</v>
      </c>
      <c r="AB44" s="1">
        <v>123.2</v>
      </c>
      <c r="AC44" s="1">
        <v>47.2</v>
      </c>
      <c r="AD44" s="1">
        <v>36</v>
      </c>
      <c r="AE44" s="1">
        <v>42.2</v>
      </c>
      <c r="AF44" s="1" t="s">
        <v>41</v>
      </c>
      <c r="AG44" s="1">
        <f t="shared" si="14"/>
        <v>31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40</v>
      </c>
      <c r="C45" s="1">
        <v>144</v>
      </c>
      <c r="D45" s="1">
        <v>102</v>
      </c>
      <c r="E45" s="1">
        <v>119</v>
      </c>
      <c r="F45" s="1">
        <v>126</v>
      </c>
      <c r="G45" s="7">
        <v>0.4</v>
      </c>
      <c r="H45" s="1">
        <v>45</v>
      </c>
      <c r="I45" s="1" t="s">
        <v>38</v>
      </c>
      <c r="J45" s="1">
        <v>121</v>
      </c>
      <c r="K45" s="1">
        <f t="shared" si="15"/>
        <v>-2</v>
      </c>
      <c r="L45" s="1"/>
      <c r="M45" s="1"/>
      <c r="N45" s="1">
        <v>0</v>
      </c>
      <c r="O45" s="1"/>
      <c r="P45" s="1">
        <f t="shared" si="4"/>
        <v>23.8</v>
      </c>
      <c r="Q45" s="5">
        <f t="shared" si="13"/>
        <v>183.40000000000003</v>
      </c>
      <c r="R45" s="5"/>
      <c r="S45" s="1"/>
      <c r="T45" s="1">
        <f t="shared" si="5"/>
        <v>13.000000000000002</v>
      </c>
      <c r="U45" s="1">
        <f t="shared" si="6"/>
        <v>5.2941176470588234</v>
      </c>
      <c r="V45" s="1">
        <v>-0.4</v>
      </c>
      <c r="W45" s="1">
        <v>27.2</v>
      </c>
      <c r="X45" s="1">
        <v>9.1999999999999993</v>
      </c>
      <c r="Y45" s="1">
        <v>14</v>
      </c>
      <c r="Z45" s="1">
        <v>11.2</v>
      </c>
      <c r="AA45" s="1">
        <v>15.4</v>
      </c>
      <c r="AB45" s="1">
        <v>13.8</v>
      </c>
      <c r="AC45" s="1">
        <v>14.8</v>
      </c>
      <c r="AD45" s="1">
        <v>18.2</v>
      </c>
      <c r="AE45" s="1">
        <v>15.2</v>
      </c>
      <c r="AF45" s="1"/>
      <c r="AG45" s="1">
        <f t="shared" si="14"/>
        <v>73.360000000000014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40</v>
      </c>
      <c r="C46" s="1">
        <v>113</v>
      </c>
      <c r="D46" s="1"/>
      <c r="E46" s="1">
        <v>85</v>
      </c>
      <c r="F46" s="1"/>
      <c r="G46" s="7">
        <v>0.3</v>
      </c>
      <c r="H46" s="1" t="e">
        <v>#N/A</v>
      </c>
      <c r="I46" s="1" t="s">
        <v>38</v>
      </c>
      <c r="J46" s="1">
        <v>147</v>
      </c>
      <c r="K46" s="1">
        <f t="shared" si="15"/>
        <v>-62</v>
      </c>
      <c r="L46" s="1"/>
      <c r="M46" s="1"/>
      <c r="N46" s="1">
        <v>24</v>
      </c>
      <c r="O46" s="1"/>
      <c r="P46" s="1">
        <f t="shared" si="4"/>
        <v>17</v>
      </c>
      <c r="Q46" s="5">
        <f>9*P46-O46-N46-F46</f>
        <v>129</v>
      </c>
      <c r="R46" s="5"/>
      <c r="S46" s="1"/>
      <c r="T46" s="1">
        <f t="shared" si="5"/>
        <v>9</v>
      </c>
      <c r="U46" s="1">
        <f t="shared" si="6"/>
        <v>1.411764705882353</v>
      </c>
      <c r="V46" s="1">
        <v>6.4</v>
      </c>
      <c r="W46" s="1">
        <v>6.8</v>
      </c>
      <c r="X46" s="1">
        <v>2</v>
      </c>
      <c r="Y46" s="1">
        <v>7.6</v>
      </c>
      <c r="Z46" s="1">
        <v>5.8</v>
      </c>
      <c r="AA46" s="1">
        <v>19.399999999999999</v>
      </c>
      <c r="AB46" s="1">
        <v>16.2</v>
      </c>
      <c r="AC46" s="1">
        <v>22.6</v>
      </c>
      <c r="AD46" s="1">
        <v>18.399999999999999</v>
      </c>
      <c r="AE46" s="1">
        <v>18.600000000000001</v>
      </c>
      <c r="AF46" s="1"/>
      <c r="AG46" s="1">
        <f t="shared" si="14"/>
        <v>38.699999999999996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37</v>
      </c>
      <c r="C47" s="1">
        <v>406.56099999999998</v>
      </c>
      <c r="D47" s="1"/>
      <c r="E47" s="1">
        <v>250.39</v>
      </c>
      <c r="F47" s="1">
        <v>70.831999999999994</v>
      </c>
      <c r="G47" s="7">
        <v>1</v>
      </c>
      <c r="H47" s="1">
        <v>60</v>
      </c>
      <c r="I47" s="1" t="s">
        <v>45</v>
      </c>
      <c r="J47" s="1">
        <v>279.5</v>
      </c>
      <c r="K47" s="1">
        <f t="shared" si="15"/>
        <v>-29.110000000000014</v>
      </c>
      <c r="L47" s="1"/>
      <c r="M47" s="1"/>
      <c r="N47" s="1">
        <v>200</v>
      </c>
      <c r="O47" s="1">
        <v>220</v>
      </c>
      <c r="P47" s="1">
        <f t="shared" si="4"/>
        <v>50.077999999999996</v>
      </c>
      <c r="Q47" s="5">
        <f>14*P47-O47-N47-F47</f>
        <v>210.26</v>
      </c>
      <c r="R47" s="5"/>
      <c r="S47" s="1"/>
      <c r="T47" s="1">
        <f t="shared" si="5"/>
        <v>14</v>
      </c>
      <c r="U47" s="1">
        <f t="shared" si="6"/>
        <v>9.8013498941651029</v>
      </c>
      <c r="V47" s="1">
        <v>49.268799999999999</v>
      </c>
      <c r="W47" s="1">
        <v>37.438000000000002</v>
      </c>
      <c r="X47" s="1">
        <v>43.057400000000001</v>
      </c>
      <c r="Y47" s="1">
        <v>37.567599999999999</v>
      </c>
      <c r="Z47" s="1">
        <v>64.736400000000003</v>
      </c>
      <c r="AA47" s="1">
        <v>93.765000000000001</v>
      </c>
      <c r="AB47" s="1">
        <v>79.727000000000004</v>
      </c>
      <c r="AC47" s="1">
        <v>38.479799999999997</v>
      </c>
      <c r="AD47" s="1">
        <v>45.3962</v>
      </c>
      <c r="AE47" s="1">
        <v>35.170200000000001</v>
      </c>
      <c r="AF47" s="1"/>
      <c r="AG47" s="1">
        <f t="shared" si="14"/>
        <v>210.26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37</v>
      </c>
      <c r="C48" s="1">
        <v>163.892</v>
      </c>
      <c r="D48" s="1">
        <v>100.63500000000001</v>
      </c>
      <c r="E48" s="1">
        <v>116.16800000000001</v>
      </c>
      <c r="F48" s="1">
        <v>124.902</v>
      </c>
      <c r="G48" s="7">
        <v>1</v>
      </c>
      <c r="H48" s="1">
        <v>45</v>
      </c>
      <c r="I48" s="1" t="s">
        <v>38</v>
      </c>
      <c r="J48" s="1">
        <v>120</v>
      </c>
      <c r="K48" s="1">
        <f t="shared" si="15"/>
        <v>-3.8319999999999936</v>
      </c>
      <c r="L48" s="1"/>
      <c r="M48" s="1"/>
      <c r="N48" s="1">
        <v>40</v>
      </c>
      <c r="O48" s="1"/>
      <c r="P48" s="1">
        <f t="shared" si="4"/>
        <v>23.233600000000003</v>
      </c>
      <c r="Q48" s="5">
        <f t="shared" si="13"/>
        <v>137.13480000000004</v>
      </c>
      <c r="R48" s="5"/>
      <c r="S48" s="1"/>
      <c r="T48" s="1">
        <f t="shared" si="5"/>
        <v>13</v>
      </c>
      <c r="U48" s="1">
        <f t="shared" si="6"/>
        <v>7.0975655946560137</v>
      </c>
      <c r="V48" s="1">
        <v>19.081800000000001</v>
      </c>
      <c r="W48" s="1">
        <v>22.428000000000001</v>
      </c>
      <c r="X48" s="1">
        <v>18.276599999999998</v>
      </c>
      <c r="Y48" s="1">
        <v>14.4048</v>
      </c>
      <c r="Z48" s="1">
        <v>21.965399999999999</v>
      </c>
      <c r="AA48" s="1">
        <v>16.753399999999999</v>
      </c>
      <c r="AB48" s="1">
        <v>17.595600000000001</v>
      </c>
      <c r="AC48" s="1">
        <v>18.795400000000001</v>
      </c>
      <c r="AD48" s="1">
        <v>16.562799999999999</v>
      </c>
      <c r="AE48" s="1">
        <v>11.3316</v>
      </c>
      <c r="AF48" s="1"/>
      <c r="AG48" s="1">
        <f t="shared" si="14"/>
        <v>137.13480000000004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37</v>
      </c>
      <c r="C49" s="1">
        <v>433.68799999999999</v>
      </c>
      <c r="D49" s="1"/>
      <c r="E49" s="1">
        <v>168.31899999999999</v>
      </c>
      <c r="F49" s="1">
        <v>211.64</v>
      </c>
      <c r="G49" s="7">
        <v>1</v>
      </c>
      <c r="H49" s="1">
        <v>45</v>
      </c>
      <c r="I49" s="1" t="s">
        <v>38</v>
      </c>
      <c r="J49" s="1">
        <v>169.2</v>
      </c>
      <c r="K49" s="1">
        <f t="shared" si="15"/>
        <v>-0.88100000000000023</v>
      </c>
      <c r="L49" s="1"/>
      <c r="M49" s="1"/>
      <c r="N49" s="1">
        <v>90</v>
      </c>
      <c r="O49" s="1"/>
      <c r="P49" s="1">
        <f t="shared" si="4"/>
        <v>33.663799999999995</v>
      </c>
      <c r="Q49" s="5">
        <f t="shared" si="13"/>
        <v>135.98939999999993</v>
      </c>
      <c r="R49" s="5"/>
      <c r="S49" s="1"/>
      <c r="T49" s="1">
        <f t="shared" si="5"/>
        <v>13</v>
      </c>
      <c r="U49" s="1">
        <f t="shared" si="6"/>
        <v>8.9603669223320015</v>
      </c>
      <c r="V49" s="1">
        <v>33.044800000000002</v>
      </c>
      <c r="W49" s="1">
        <v>36.500399999999999</v>
      </c>
      <c r="X49" s="1">
        <v>48.148800000000001</v>
      </c>
      <c r="Y49" s="1">
        <v>36.125399999999999</v>
      </c>
      <c r="Z49" s="1">
        <v>39.761000000000003</v>
      </c>
      <c r="AA49" s="1">
        <v>40.281999999999996</v>
      </c>
      <c r="AB49" s="1">
        <v>46.719200000000001</v>
      </c>
      <c r="AC49" s="1">
        <v>44.203200000000002</v>
      </c>
      <c r="AD49" s="1">
        <v>37.929199999999987</v>
      </c>
      <c r="AE49" s="1">
        <v>34.906799999999997</v>
      </c>
      <c r="AF49" s="1"/>
      <c r="AG49" s="1">
        <f t="shared" si="14"/>
        <v>135.98939999999993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40</v>
      </c>
      <c r="C50" s="1">
        <v>30</v>
      </c>
      <c r="D50" s="1"/>
      <c r="E50" s="1">
        <v>17</v>
      </c>
      <c r="F50" s="1">
        <v>12</v>
      </c>
      <c r="G50" s="7">
        <v>0.09</v>
      </c>
      <c r="H50" s="1">
        <v>45</v>
      </c>
      <c r="I50" s="1" t="s">
        <v>38</v>
      </c>
      <c r="J50" s="1">
        <v>18</v>
      </c>
      <c r="K50" s="1">
        <f t="shared" si="15"/>
        <v>-1</v>
      </c>
      <c r="L50" s="1"/>
      <c r="M50" s="1"/>
      <c r="N50" s="1">
        <v>0</v>
      </c>
      <c r="O50" s="1"/>
      <c r="P50" s="1">
        <f t="shared" si="4"/>
        <v>3.4</v>
      </c>
      <c r="Q50" s="5">
        <f>12*P50-O50-N50-F50</f>
        <v>28.799999999999997</v>
      </c>
      <c r="R50" s="5"/>
      <c r="S50" s="1"/>
      <c r="T50" s="1">
        <f t="shared" si="5"/>
        <v>12</v>
      </c>
      <c r="U50" s="1">
        <f t="shared" si="6"/>
        <v>3.5294117647058822</v>
      </c>
      <c r="V50" s="1">
        <v>-0.4</v>
      </c>
      <c r="W50" s="1">
        <v>3.4</v>
      </c>
      <c r="X50" s="1">
        <v>0.6</v>
      </c>
      <c r="Y50" s="1">
        <v>1.2</v>
      </c>
      <c r="Z50" s="1">
        <v>0.4</v>
      </c>
      <c r="AA50" s="1">
        <v>6</v>
      </c>
      <c r="AB50" s="1">
        <v>0</v>
      </c>
      <c r="AC50" s="1">
        <v>0.6</v>
      </c>
      <c r="AD50" s="1">
        <v>1.8</v>
      </c>
      <c r="AE50" s="1">
        <v>0.4</v>
      </c>
      <c r="AF50" s="1"/>
      <c r="AG50" s="1">
        <f t="shared" si="14"/>
        <v>2.5919999999999996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40</v>
      </c>
      <c r="C51" s="1">
        <v>306</v>
      </c>
      <c r="D51" s="1">
        <v>200</v>
      </c>
      <c r="E51" s="1">
        <v>290</v>
      </c>
      <c r="F51" s="1">
        <v>204</v>
      </c>
      <c r="G51" s="7">
        <v>0.35</v>
      </c>
      <c r="H51" s="1">
        <v>45</v>
      </c>
      <c r="I51" s="1" t="s">
        <v>38</v>
      </c>
      <c r="J51" s="1">
        <v>295</v>
      </c>
      <c r="K51" s="1">
        <f t="shared" si="15"/>
        <v>-5</v>
      </c>
      <c r="L51" s="1"/>
      <c r="M51" s="1"/>
      <c r="N51" s="1">
        <v>66</v>
      </c>
      <c r="O51" s="1">
        <v>64</v>
      </c>
      <c r="P51" s="1">
        <f t="shared" si="4"/>
        <v>58</v>
      </c>
      <c r="Q51" s="5">
        <f t="shared" si="13"/>
        <v>420</v>
      </c>
      <c r="R51" s="5"/>
      <c r="S51" s="1"/>
      <c r="T51" s="1">
        <f t="shared" si="5"/>
        <v>13</v>
      </c>
      <c r="U51" s="1">
        <f t="shared" si="6"/>
        <v>5.7586206896551726</v>
      </c>
      <c r="V51" s="1">
        <v>43.8</v>
      </c>
      <c r="W51" s="1">
        <v>60.2</v>
      </c>
      <c r="X51" s="1">
        <v>39.200000000000003</v>
      </c>
      <c r="Y51" s="1">
        <v>48.2</v>
      </c>
      <c r="Z51" s="1">
        <v>37.4</v>
      </c>
      <c r="AA51" s="1">
        <v>70.8</v>
      </c>
      <c r="AB51" s="1">
        <v>50.6</v>
      </c>
      <c r="AC51" s="1">
        <v>34.4</v>
      </c>
      <c r="AD51" s="1">
        <v>36</v>
      </c>
      <c r="AE51" s="1">
        <v>44.6</v>
      </c>
      <c r="AF51" s="1" t="s">
        <v>41</v>
      </c>
      <c r="AG51" s="1">
        <f t="shared" si="14"/>
        <v>147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37</v>
      </c>
      <c r="C52" s="1">
        <v>497.37200000000001</v>
      </c>
      <c r="D52" s="1"/>
      <c r="E52" s="1">
        <v>233.45599999999999</v>
      </c>
      <c r="F52" s="1">
        <v>185.768</v>
      </c>
      <c r="G52" s="7">
        <v>1</v>
      </c>
      <c r="H52" s="1">
        <v>45</v>
      </c>
      <c r="I52" s="1" t="s">
        <v>38</v>
      </c>
      <c r="J52" s="1">
        <v>239.1</v>
      </c>
      <c r="K52" s="1">
        <f t="shared" si="15"/>
        <v>-5.6440000000000055</v>
      </c>
      <c r="L52" s="1"/>
      <c r="M52" s="1"/>
      <c r="N52" s="1">
        <v>80</v>
      </c>
      <c r="O52" s="1">
        <v>110</v>
      </c>
      <c r="P52" s="1">
        <f t="shared" si="4"/>
        <v>46.691199999999995</v>
      </c>
      <c r="Q52" s="5">
        <f t="shared" si="13"/>
        <v>231.21759999999998</v>
      </c>
      <c r="R52" s="5"/>
      <c r="S52" s="1"/>
      <c r="T52" s="1">
        <f t="shared" si="5"/>
        <v>13.000000000000002</v>
      </c>
      <c r="U52" s="1">
        <f t="shared" si="6"/>
        <v>8.0479405112740743</v>
      </c>
      <c r="V52" s="1">
        <v>43.0548</v>
      </c>
      <c r="W52" s="1">
        <v>43.5152</v>
      </c>
      <c r="X52" s="1">
        <v>47.7318</v>
      </c>
      <c r="Y52" s="1">
        <v>7.7441999999999993</v>
      </c>
      <c r="Z52" s="1">
        <v>51.644599999999997</v>
      </c>
      <c r="AA52" s="1">
        <v>41.107399999999998</v>
      </c>
      <c r="AB52" s="1">
        <v>41.486400000000003</v>
      </c>
      <c r="AC52" s="1">
        <v>26.164999999999999</v>
      </c>
      <c r="AD52" s="1">
        <v>10.275600000000001</v>
      </c>
      <c r="AE52" s="1">
        <v>41.717799999999997</v>
      </c>
      <c r="AF52" s="1"/>
      <c r="AG52" s="1">
        <f t="shared" si="14"/>
        <v>231.21759999999998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37</v>
      </c>
      <c r="C53" s="1">
        <v>37.409999999999997</v>
      </c>
      <c r="D53" s="1"/>
      <c r="E53" s="1">
        <v>10.217000000000001</v>
      </c>
      <c r="F53" s="1">
        <v>21.882999999999999</v>
      </c>
      <c r="G53" s="7">
        <v>1</v>
      </c>
      <c r="H53" s="1">
        <v>45</v>
      </c>
      <c r="I53" s="1" t="s">
        <v>38</v>
      </c>
      <c r="J53" s="1">
        <v>10.5</v>
      </c>
      <c r="K53" s="1">
        <f t="shared" si="15"/>
        <v>-0.28299999999999947</v>
      </c>
      <c r="L53" s="1"/>
      <c r="M53" s="1"/>
      <c r="N53" s="1">
        <v>65</v>
      </c>
      <c r="O53" s="1"/>
      <c r="P53" s="1">
        <f t="shared" si="4"/>
        <v>2.0434000000000001</v>
      </c>
      <c r="Q53" s="5"/>
      <c r="R53" s="5"/>
      <c r="S53" s="1"/>
      <c r="T53" s="1">
        <f t="shared" si="5"/>
        <v>42.518841147107757</v>
      </c>
      <c r="U53" s="1">
        <f t="shared" si="6"/>
        <v>42.518841147107757</v>
      </c>
      <c r="V53" s="1">
        <v>7.7889999999999997</v>
      </c>
      <c r="W53" s="1">
        <v>3.9207999999999998</v>
      </c>
      <c r="X53" s="1">
        <v>6.5138000000000007</v>
      </c>
      <c r="Y53" s="1">
        <v>3.5224000000000002</v>
      </c>
      <c r="Z53" s="1">
        <v>5.7497999999999996</v>
      </c>
      <c r="AA53" s="1">
        <v>4.9654000000000007</v>
      </c>
      <c r="AB53" s="1">
        <v>6.7861999999999991</v>
      </c>
      <c r="AC53" s="1">
        <v>3.9809999999999999</v>
      </c>
      <c r="AD53" s="1">
        <v>4.9695999999999998</v>
      </c>
      <c r="AE53" s="1">
        <v>6.1429999999999998</v>
      </c>
      <c r="AF53" s="30" t="s">
        <v>185</v>
      </c>
      <c r="AG53" s="1">
        <f t="shared" si="14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40</v>
      </c>
      <c r="C54" s="1">
        <v>165</v>
      </c>
      <c r="D54" s="1"/>
      <c r="E54" s="1">
        <v>102</v>
      </c>
      <c r="F54" s="1">
        <v>44</v>
      </c>
      <c r="G54" s="7">
        <v>0.28000000000000003</v>
      </c>
      <c r="H54" s="1">
        <v>45</v>
      </c>
      <c r="I54" s="1" t="s">
        <v>38</v>
      </c>
      <c r="J54" s="1">
        <v>106</v>
      </c>
      <c r="K54" s="1">
        <f t="shared" si="15"/>
        <v>-4</v>
      </c>
      <c r="L54" s="1"/>
      <c r="M54" s="1"/>
      <c r="N54" s="1">
        <v>40</v>
      </c>
      <c r="O54" s="1">
        <v>40</v>
      </c>
      <c r="P54" s="1">
        <f t="shared" si="4"/>
        <v>20.399999999999999</v>
      </c>
      <c r="Q54" s="5">
        <f t="shared" si="13"/>
        <v>141.19999999999999</v>
      </c>
      <c r="R54" s="5"/>
      <c r="S54" s="1"/>
      <c r="T54" s="1">
        <f t="shared" si="5"/>
        <v>13</v>
      </c>
      <c r="U54" s="1">
        <f t="shared" si="6"/>
        <v>6.0784313725490202</v>
      </c>
      <c r="V54" s="1">
        <v>15.8</v>
      </c>
      <c r="W54" s="1">
        <v>3.2</v>
      </c>
      <c r="X54" s="1">
        <v>19.600000000000001</v>
      </c>
      <c r="Y54" s="1">
        <v>8</v>
      </c>
      <c r="Z54" s="1">
        <v>10.8</v>
      </c>
      <c r="AA54" s="1">
        <v>21.4</v>
      </c>
      <c r="AB54" s="1">
        <v>11.4</v>
      </c>
      <c r="AC54" s="1">
        <v>13.2</v>
      </c>
      <c r="AD54" s="1">
        <v>16.2</v>
      </c>
      <c r="AE54" s="1">
        <v>9.4</v>
      </c>
      <c r="AF54" s="1"/>
      <c r="AG54" s="1">
        <f t="shared" si="14"/>
        <v>39.536000000000001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40</v>
      </c>
      <c r="C55" s="1">
        <v>626</v>
      </c>
      <c r="D55" s="1">
        <v>96</v>
      </c>
      <c r="E55" s="1">
        <v>410</v>
      </c>
      <c r="F55" s="14">
        <f>255+F39</f>
        <v>254</v>
      </c>
      <c r="G55" s="7">
        <v>0.35</v>
      </c>
      <c r="H55" s="1">
        <v>45</v>
      </c>
      <c r="I55" s="1" t="s">
        <v>38</v>
      </c>
      <c r="J55" s="1">
        <v>428</v>
      </c>
      <c r="K55" s="1">
        <f t="shared" si="15"/>
        <v>-18</v>
      </c>
      <c r="L55" s="1"/>
      <c r="M55" s="1"/>
      <c r="N55" s="1">
        <v>200</v>
      </c>
      <c r="O55" s="1">
        <v>250</v>
      </c>
      <c r="P55" s="1">
        <f t="shared" si="4"/>
        <v>82</v>
      </c>
      <c r="Q55" s="5">
        <f t="shared" si="13"/>
        <v>362</v>
      </c>
      <c r="R55" s="5"/>
      <c r="S55" s="1"/>
      <c r="T55" s="1">
        <f t="shared" si="5"/>
        <v>13</v>
      </c>
      <c r="U55" s="1">
        <f t="shared" si="6"/>
        <v>8.5853658536585371</v>
      </c>
      <c r="V55" s="1">
        <v>79.8</v>
      </c>
      <c r="W55" s="1">
        <v>75.8</v>
      </c>
      <c r="X55" s="1">
        <v>83.4</v>
      </c>
      <c r="Y55" s="1">
        <v>76</v>
      </c>
      <c r="Z55" s="1">
        <v>63.4</v>
      </c>
      <c r="AA55" s="1">
        <v>101.6</v>
      </c>
      <c r="AB55" s="1">
        <v>89</v>
      </c>
      <c r="AC55" s="1">
        <v>65.2</v>
      </c>
      <c r="AD55" s="1">
        <v>55.8</v>
      </c>
      <c r="AE55" s="1">
        <v>52.4</v>
      </c>
      <c r="AF55" s="1" t="s">
        <v>95</v>
      </c>
      <c r="AG55" s="1">
        <f t="shared" si="14"/>
        <v>126.69999999999999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40</v>
      </c>
      <c r="C56" s="1">
        <v>283</v>
      </c>
      <c r="D56" s="1"/>
      <c r="E56" s="1">
        <v>157</v>
      </c>
      <c r="F56" s="1">
        <v>86</v>
      </c>
      <c r="G56" s="7">
        <v>0.28000000000000003</v>
      </c>
      <c r="H56" s="1">
        <v>45</v>
      </c>
      <c r="I56" s="1" t="s">
        <v>38</v>
      </c>
      <c r="J56" s="1">
        <v>161</v>
      </c>
      <c r="K56" s="1">
        <f t="shared" si="15"/>
        <v>-4</v>
      </c>
      <c r="L56" s="1"/>
      <c r="M56" s="1"/>
      <c r="N56" s="1">
        <v>110</v>
      </c>
      <c r="O56" s="1">
        <v>150</v>
      </c>
      <c r="P56" s="1">
        <f t="shared" si="4"/>
        <v>31.4</v>
      </c>
      <c r="Q56" s="5">
        <f t="shared" si="13"/>
        <v>62.199999999999989</v>
      </c>
      <c r="R56" s="5"/>
      <c r="S56" s="1"/>
      <c r="T56" s="1">
        <f t="shared" si="5"/>
        <v>13</v>
      </c>
      <c r="U56" s="1">
        <f t="shared" si="6"/>
        <v>11.019108280254777</v>
      </c>
      <c r="V56" s="1">
        <v>36</v>
      </c>
      <c r="W56" s="1">
        <v>30.6</v>
      </c>
      <c r="X56" s="1">
        <v>34.799999999999997</v>
      </c>
      <c r="Y56" s="1">
        <v>28.2</v>
      </c>
      <c r="Z56" s="1">
        <v>25.4</v>
      </c>
      <c r="AA56" s="1">
        <v>40.4</v>
      </c>
      <c r="AB56" s="1">
        <v>23.4</v>
      </c>
      <c r="AC56" s="1">
        <v>26.2</v>
      </c>
      <c r="AD56" s="1">
        <v>30.8</v>
      </c>
      <c r="AE56" s="1">
        <v>22.6</v>
      </c>
      <c r="AF56" s="1"/>
      <c r="AG56" s="1">
        <f t="shared" si="14"/>
        <v>17.415999999999997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40</v>
      </c>
      <c r="C57" s="1">
        <v>617</v>
      </c>
      <c r="D57" s="1">
        <v>296</v>
      </c>
      <c r="E57" s="1">
        <v>567</v>
      </c>
      <c r="F57" s="1">
        <v>308</v>
      </c>
      <c r="G57" s="7">
        <v>0.35</v>
      </c>
      <c r="H57" s="1">
        <v>45</v>
      </c>
      <c r="I57" s="1" t="s">
        <v>52</v>
      </c>
      <c r="J57" s="1">
        <v>574</v>
      </c>
      <c r="K57" s="1">
        <f t="shared" si="15"/>
        <v>-7</v>
      </c>
      <c r="L57" s="1"/>
      <c r="M57" s="1"/>
      <c r="N57" s="1">
        <v>150</v>
      </c>
      <c r="O57" s="1">
        <v>160</v>
      </c>
      <c r="P57" s="1">
        <f t="shared" si="4"/>
        <v>113.4</v>
      </c>
      <c r="Q57" s="5">
        <f t="shared" ref="Q57:Q58" si="16">14*P57-O57-N57-F57</f>
        <v>969.60000000000014</v>
      </c>
      <c r="R57" s="5"/>
      <c r="S57" s="1"/>
      <c r="T57" s="1">
        <f t="shared" si="5"/>
        <v>14</v>
      </c>
      <c r="U57" s="1">
        <f t="shared" si="6"/>
        <v>5.4497354497354493</v>
      </c>
      <c r="V57" s="1">
        <v>79.8</v>
      </c>
      <c r="W57" s="1">
        <v>102.8</v>
      </c>
      <c r="X57" s="1">
        <v>105.2</v>
      </c>
      <c r="Y57" s="1">
        <v>98.8</v>
      </c>
      <c r="Z57" s="1">
        <v>89.8</v>
      </c>
      <c r="AA57" s="1">
        <v>114.8</v>
      </c>
      <c r="AB57" s="1">
        <v>99.8</v>
      </c>
      <c r="AC57" s="1">
        <v>82.6</v>
      </c>
      <c r="AD57" s="1">
        <v>91.4</v>
      </c>
      <c r="AE57" s="1">
        <v>86.902000000000001</v>
      </c>
      <c r="AF57" s="1"/>
      <c r="AG57" s="1">
        <f t="shared" si="14"/>
        <v>339.36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40</v>
      </c>
      <c r="C58" s="1">
        <v>1026</v>
      </c>
      <c r="D58" s="1">
        <v>200</v>
      </c>
      <c r="E58" s="1">
        <v>694</v>
      </c>
      <c r="F58" s="1">
        <v>407</v>
      </c>
      <c r="G58" s="7">
        <v>0.35</v>
      </c>
      <c r="H58" s="1">
        <v>45</v>
      </c>
      <c r="I58" s="1" t="s">
        <v>52</v>
      </c>
      <c r="J58" s="1">
        <v>711</v>
      </c>
      <c r="K58" s="1">
        <f t="shared" si="15"/>
        <v>-17</v>
      </c>
      <c r="L58" s="1"/>
      <c r="M58" s="1"/>
      <c r="N58" s="1">
        <v>490</v>
      </c>
      <c r="O58" s="1">
        <v>500</v>
      </c>
      <c r="P58" s="1">
        <f t="shared" si="4"/>
        <v>138.80000000000001</v>
      </c>
      <c r="Q58" s="5">
        <f t="shared" si="16"/>
        <v>546.20000000000027</v>
      </c>
      <c r="R58" s="5"/>
      <c r="S58" s="1"/>
      <c r="T58" s="1">
        <f t="shared" si="5"/>
        <v>14</v>
      </c>
      <c r="U58" s="1">
        <f t="shared" si="6"/>
        <v>10.064841498559076</v>
      </c>
      <c r="V58" s="1">
        <v>139.80000000000001</v>
      </c>
      <c r="W58" s="1">
        <v>120.4</v>
      </c>
      <c r="X58" s="1">
        <v>134</v>
      </c>
      <c r="Y58" s="1">
        <v>123</v>
      </c>
      <c r="Z58" s="1">
        <v>119.4</v>
      </c>
      <c r="AA58" s="1">
        <v>170.4</v>
      </c>
      <c r="AB58" s="1">
        <v>143.4</v>
      </c>
      <c r="AC58" s="1">
        <v>117.6</v>
      </c>
      <c r="AD58" s="1">
        <v>104.2</v>
      </c>
      <c r="AE58" s="1">
        <v>113</v>
      </c>
      <c r="AF58" s="1" t="s">
        <v>41</v>
      </c>
      <c r="AG58" s="1">
        <f t="shared" si="14"/>
        <v>191.17000000000007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40</v>
      </c>
      <c r="C59" s="1">
        <v>176</v>
      </c>
      <c r="D59" s="1">
        <v>96</v>
      </c>
      <c r="E59" s="1">
        <v>64</v>
      </c>
      <c r="F59" s="1">
        <v>206</v>
      </c>
      <c r="G59" s="7">
        <v>0.28000000000000003</v>
      </c>
      <c r="H59" s="1">
        <v>45</v>
      </c>
      <c r="I59" s="1" t="s">
        <v>38</v>
      </c>
      <c r="J59" s="1">
        <v>66</v>
      </c>
      <c r="K59" s="1">
        <f t="shared" si="15"/>
        <v>-2</v>
      </c>
      <c r="L59" s="1"/>
      <c r="M59" s="1"/>
      <c r="N59" s="1">
        <v>8</v>
      </c>
      <c r="O59" s="1"/>
      <c r="P59" s="1">
        <f t="shared" si="4"/>
        <v>12.8</v>
      </c>
      <c r="Q59" s="5"/>
      <c r="R59" s="5"/>
      <c r="S59" s="1"/>
      <c r="T59" s="1">
        <f t="shared" si="5"/>
        <v>16.71875</v>
      </c>
      <c r="U59" s="1">
        <f t="shared" si="6"/>
        <v>16.71875</v>
      </c>
      <c r="V59" s="1">
        <v>14.8</v>
      </c>
      <c r="W59" s="1">
        <v>27</v>
      </c>
      <c r="X59" s="1">
        <v>14.6</v>
      </c>
      <c r="Y59" s="1">
        <v>17.2</v>
      </c>
      <c r="Z59" s="1">
        <v>11</v>
      </c>
      <c r="AA59" s="1">
        <v>27.8</v>
      </c>
      <c r="AB59" s="1">
        <v>17</v>
      </c>
      <c r="AC59" s="1">
        <v>8.8000000000000007</v>
      </c>
      <c r="AD59" s="1">
        <v>13</v>
      </c>
      <c r="AE59" s="1">
        <v>10</v>
      </c>
      <c r="AF59" s="27" t="s">
        <v>63</v>
      </c>
      <c r="AG59" s="1">
        <f t="shared" si="14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ht="15.75" thickBot="1" x14ac:dyDescent="0.3">
      <c r="A60" s="1" t="s">
        <v>100</v>
      </c>
      <c r="B60" s="1" t="s">
        <v>40</v>
      </c>
      <c r="C60" s="1">
        <v>473</v>
      </c>
      <c r="D60" s="1">
        <v>200</v>
      </c>
      <c r="E60" s="1">
        <v>266</v>
      </c>
      <c r="F60" s="1">
        <v>339</v>
      </c>
      <c r="G60" s="7">
        <v>0.41</v>
      </c>
      <c r="H60" s="1">
        <v>45</v>
      </c>
      <c r="I60" s="1" t="s">
        <v>38</v>
      </c>
      <c r="J60" s="1">
        <v>283</v>
      </c>
      <c r="K60" s="1">
        <f t="shared" si="15"/>
        <v>-17</v>
      </c>
      <c r="L60" s="1"/>
      <c r="M60" s="1"/>
      <c r="N60" s="1">
        <v>120</v>
      </c>
      <c r="O60" s="1">
        <v>150</v>
      </c>
      <c r="P60" s="1">
        <f t="shared" si="4"/>
        <v>53.2</v>
      </c>
      <c r="Q60" s="5">
        <f t="shared" si="13"/>
        <v>82.600000000000023</v>
      </c>
      <c r="R60" s="5"/>
      <c r="S60" s="1"/>
      <c r="T60" s="1">
        <f t="shared" si="5"/>
        <v>13</v>
      </c>
      <c r="U60" s="1">
        <f t="shared" si="6"/>
        <v>11.44736842105263</v>
      </c>
      <c r="V60" s="1">
        <v>62.4</v>
      </c>
      <c r="W60" s="1">
        <v>65.400000000000006</v>
      </c>
      <c r="X60" s="1">
        <v>54</v>
      </c>
      <c r="Y60" s="1">
        <v>44.8</v>
      </c>
      <c r="Z60" s="1">
        <v>61.4</v>
      </c>
      <c r="AA60" s="1">
        <v>44.2</v>
      </c>
      <c r="AB60" s="1">
        <v>39.4</v>
      </c>
      <c r="AC60" s="1">
        <v>40.4</v>
      </c>
      <c r="AD60" s="1">
        <v>40.4</v>
      </c>
      <c r="AE60" s="1">
        <v>43.2</v>
      </c>
      <c r="AF60" s="1" t="s">
        <v>41</v>
      </c>
      <c r="AG60" s="1">
        <f t="shared" si="14"/>
        <v>33.866000000000007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6" t="s">
        <v>101</v>
      </c>
      <c r="B61" s="17" t="s">
        <v>40</v>
      </c>
      <c r="C61" s="17"/>
      <c r="D61" s="17">
        <v>56</v>
      </c>
      <c r="E61" s="24">
        <v>33</v>
      </c>
      <c r="F61" s="18"/>
      <c r="G61" s="11">
        <v>0</v>
      </c>
      <c r="H61" s="10">
        <v>45</v>
      </c>
      <c r="I61" s="10" t="s">
        <v>59</v>
      </c>
      <c r="J61" s="10">
        <v>33</v>
      </c>
      <c r="K61" s="10">
        <f t="shared" si="15"/>
        <v>0</v>
      </c>
      <c r="L61" s="10"/>
      <c r="M61" s="10"/>
      <c r="N61" s="10">
        <v>0</v>
      </c>
      <c r="O61" s="10"/>
      <c r="P61" s="10">
        <f t="shared" si="4"/>
        <v>6.6</v>
      </c>
      <c r="Q61" s="12"/>
      <c r="R61" s="12"/>
      <c r="S61" s="10"/>
      <c r="T61" s="10">
        <f t="shared" si="5"/>
        <v>0</v>
      </c>
      <c r="U61" s="10">
        <f t="shared" si="6"/>
        <v>0</v>
      </c>
      <c r="V61" s="10">
        <v>123.2</v>
      </c>
      <c r="W61" s="10">
        <v>156.4</v>
      </c>
      <c r="X61" s="10">
        <v>140</v>
      </c>
      <c r="Y61" s="10">
        <v>133.80000000000001</v>
      </c>
      <c r="Z61" s="10">
        <v>118</v>
      </c>
      <c r="AA61" s="10">
        <v>145.19999999999999</v>
      </c>
      <c r="AB61" s="10">
        <v>121.6</v>
      </c>
      <c r="AC61" s="10">
        <v>67.8</v>
      </c>
      <c r="AD61" s="10">
        <v>73.400000000000006</v>
      </c>
      <c r="AE61" s="10">
        <v>116.6</v>
      </c>
      <c r="AF61" s="13" t="s">
        <v>102</v>
      </c>
      <c r="AG61" s="10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t="15.75" thickBot="1" x14ac:dyDescent="0.3">
      <c r="A62" s="19" t="s">
        <v>158</v>
      </c>
      <c r="B62" s="20" t="s">
        <v>40</v>
      </c>
      <c r="C62" s="20">
        <v>889</v>
      </c>
      <c r="D62" s="20">
        <v>308</v>
      </c>
      <c r="E62" s="25">
        <f>593+E61+E110</f>
        <v>653</v>
      </c>
      <c r="F62" s="21">
        <v>514</v>
      </c>
      <c r="G62" s="7">
        <v>0.41</v>
      </c>
      <c r="H62" s="1">
        <v>50</v>
      </c>
      <c r="I62" s="1" t="s">
        <v>38</v>
      </c>
      <c r="J62" s="1">
        <v>595</v>
      </c>
      <c r="K62" s="1">
        <f>E62-J62</f>
        <v>58</v>
      </c>
      <c r="L62" s="1"/>
      <c r="M62" s="1"/>
      <c r="N62" s="1">
        <v>200</v>
      </c>
      <c r="O62" s="1">
        <v>150</v>
      </c>
      <c r="P62" s="1">
        <f>E62/5</f>
        <v>130.6</v>
      </c>
      <c r="Q62" s="5">
        <f>13*P62-O62-N62-F62</f>
        <v>833.8</v>
      </c>
      <c r="R62" s="5"/>
      <c r="S62" s="1"/>
      <c r="T62" s="1">
        <f>(F62+N62+O62+Q62)/P62</f>
        <v>13</v>
      </c>
      <c r="U62" s="1">
        <f>(F62+N62+O62)/P62</f>
        <v>6.6156202143950997</v>
      </c>
      <c r="V62" s="1">
        <v>18.600000000000001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 t="s">
        <v>159</v>
      </c>
      <c r="AG62" s="1">
        <f>G62*Q62</f>
        <v>341.85799999999995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6" t="s">
        <v>103</v>
      </c>
      <c r="B63" s="17" t="s">
        <v>40</v>
      </c>
      <c r="C63" s="17"/>
      <c r="D63" s="17">
        <v>30</v>
      </c>
      <c r="E63" s="17">
        <v>12</v>
      </c>
      <c r="F63" s="18"/>
      <c r="G63" s="11">
        <v>0</v>
      </c>
      <c r="H63" s="10">
        <v>45</v>
      </c>
      <c r="I63" s="10" t="s">
        <v>59</v>
      </c>
      <c r="J63" s="10">
        <v>13</v>
      </c>
      <c r="K63" s="10">
        <f t="shared" si="15"/>
        <v>-1</v>
      </c>
      <c r="L63" s="10"/>
      <c r="M63" s="10"/>
      <c r="N63" s="10">
        <v>0</v>
      </c>
      <c r="O63" s="10"/>
      <c r="P63" s="10">
        <f t="shared" si="4"/>
        <v>2.4</v>
      </c>
      <c r="Q63" s="12"/>
      <c r="R63" s="12"/>
      <c r="S63" s="10"/>
      <c r="T63" s="10">
        <f t="shared" si="5"/>
        <v>0</v>
      </c>
      <c r="U63" s="10">
        <f t="shared" si="6"/>
        <v>0</v>
      </c>
      <c r="V63" s="10">
        <v>80.2</v>
      </c>
      <c r="W63" s="10">
        <v>118.6</v>
      </c>
      <c r="X63" s="10">
        <v>102.6</v>
      </c>
      <c r="Y63" s="10">
        <v>97</v>
      </c>
      <c r="Z63" s="10">
        <v>81.2</v>
      </c>
      <c r="AA63" s="10">
        <v>96</v>
      </c>
      <c r="AB63" s="10">
        <v>84.8</v>
      </c>
      <c r="AC63" s="10">
        <v>71.400000000000006</v>
      </c>
      <c r="AD63" s="10">
        <v>72.8</v>
      </c>
      <c r="AE63" s="10">
        <v>79.599999999999994</v>
      </c>
      <c r="AF63" s="13" t="s">
        <v>104</v>
      </c>
      <c r="AG63" s="10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t="15.75" thickBot="1" x14ac:dyDescent="0.3">
      <c r="A64" s="19" t="s">
        <v>168</v>
      </c>
      <c r="B64" s="20" t="s">
        <v>40</v>
      </c>
      <c r="C64" s="20">
        <v>617</v>
      </c>
      <c r="D64" s="20">
        <v>150</v>
      </c>
      <c r="E64" s="20">
        <v>562</v>
      </c>
      <c r="F64" s="21">
        <v>130</v>
      </c>
      <c r="G64" s="7">
        <v>0.41</v>
      </c>
      <c r="H64" s="1">
        <v>50</v>
      </c>
      <c r="I64" s="1" t="s">
        <v>38</v>
      </c>
      <c r="J64" s="1">
        <v>578</v>
      </c>
      <c r="K64" s="1">
        <f>E64-J64</f>
        <v>-16</v>
      </c>
      <c r="L64" s="1"/>
      <c r="M64" s="1"/>
      <c r="N64" s="1">
        <v>200</v>
      </c>
      <c r="O64" s="1">
        <v>200</v>
      </c>
      <c r="P64" s="1">
        <f>E64/5</f>
        <v>112.4</v>
      </c>
      <c r="Q64" s="5">
        <f t="shared" ref="Q64:Q73" si="17">13*P64-O64-N64-F64</f>
        <v>931.2</v>
      </c>
      <c r="R64" s="5"/>
      <c r="S64" s="1"/>
      <c r="T64" s="1">
        <f>(F64+N64+O64+Q64)/P64</f>
        <v>13</v>
      </c>
      <c r="U64" s="1">
        <f>(F64+N64+O64)/P64</f>
        <v>4.7153024911032029</v>
      </c>
      <c r="V64" s="1">
        <v>14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 t="s">
        <v>169</v>
      </c>
      <c r="AG64" s="1">
        <f t="shared" ref="AG64:AG73" si="18">G64*Q64</f>
        <v>381.79199999999997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40</v>
      </c>
      <c r="C65" s="1">
        <v>106</v>
      </c>
      <c r="D65" s="1"/>
      <c r="E65" s="1">
        <v>58</v>
      </c>
      <c r="F65" s="1">
        <v>27</v>
      </c>
      <c r="G65" s="7">
        <v>0.4</v>
      </c>
      <c r="H65" s="1">
        <v>30</v>
      </c>
      <c r="I65" s="1" t="s">
        <v>38</v>
      </c>
      <c r="J65" s="1">
        <v>63</v>
      </c>
      <c r="K65" s="1">
        <f t="shared" si="15"/>
        <v>-5</v>
      </c>
      <c r="L65" s="1"/>
      <c r="M65" s="1"/>
      <c r="N65" s="1">
        <v>77</v>
      </c>
      <c r="O65" s="1"/>
      <c r="P65" s="1">
        <f t="shared" si="4"/>
        <v>11.6</v>
      </c>
      <c r="Q65" s="5">
        <f t="shared" si="17"/>
        <v>46.799999999999983</v>
      </c>
      <c r="R65" s="5"/>
      <c r="S65" s="1"/>
      <c r="T65" s="1">
        <f t="shared" si="5"/>
        <v>12.999999999999998</v>
      </c>
      <c r="U65" s="1">
        <f t="shared" si="6"/>
        <v>8.9655172413793114</v>
      </c>
      <c r="V65" s="1">
        <v>11.6</v>
      </c>
      <c r="W65" s="1">
        <v>9.6</v>
      </c>
      <c r="X65" s="1">
        <v>14</v>
      </c>
      <c r="Y65" s="1">
        <v>11</v>
      </c>
      <c r="Z65" s="1">
        <v>11.6</v>
      </c>
      <c r="AA65" s="1">
        <v>16.2</v>
      </c>
      <c r="AB65" s="1">
        <v>13.8</v>
      </c>
      <c r="AC65" s="1">
        <v>7.8</v>
      </c>
      <c r="AD65" s="1">
        <v>11.4</v>
      </c>
      <c r="AE65" s="1">
        <v>9.8000000000000007</v>
      </c>
      <c r="AF65" s="1"/>
      <c r="AG65" s="1">
        <f t="shared" si="18"/>
        <v>18.719999999999995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37</v>
      </c>
      <c r="C66" s="1">
        <v>9.4710000000000001</v>
      </c>
      <c r="D66" s="1"/>
      <c r="E66" s="1"/>
      <c r="F66" s="1"/>
      <c r="G66" s="7">
        <v>1</v>
      </c>
      <c r="H66" s="1">
        <v>30</v>
      </c>
      <c r="I66" s="1" t="s">
        <v>38</v>
      </c>
      <c r="J66" s="1">
        <v>2</v>
      </c>
      <c r="K66" s="1">
        <f t="shared" si="15"/>
        <v>-2</v>
      </c>
      <c r="L66" s="1"/>
      <c r="M66" s="1"/>
      <c r="N66" s="1">
        <v>9</v>
      </c>
      <c r="O66" s="1"/>
      <c r="P66" s="1">
        <f t="shared" si="4"/>
        <v>0</v>
      </c>
      <c r="Q66" s="5">
        <v>4</v>
      </c>
      <c r="R66" s="5"/>
      <c r="S66" s="1"/>
      <c r="T66" s="1" t="e">
        <f t="shared" si="5"/>
        <v>#DIV/0!</v>
      </c>
      <c r="U66" s="1" t="e">
        <f t="shared" si="6"/>
        <v>#DIV/0!</v>
      </c>
      <c r="V66" s="1">
        <v>1.0648</v>
      </c>
      <c r="W66" s="1">
        <v>0</v>
      </c>
      <c r="X66" s="1">
        <v>0.61880000000000002</v>
      </c>
      <c r="Y66" s="1">
        <v>0.40100000000000002</v>
      </c>
      <c r="Z66" s="1">
        <v>0</v>
      </c>
      <c r="AA66" s="1">
        <v>1.4728000000000001</v>
      </c>
      <c r="AB66" s="1">
        <v>0.85640000000000005</v>
      </c>
      <c r="AC66" s="1">
        <v>0.64379999999999993</v>
      </c>
      <c r="AD66" s="1">
        <v>0.64339999999999997</v>
      </c>
      <c r="AE66" s="1">
        <v>0</v>
      </c>
      <c r="AF66" s="1"/>
      <c r="AG66" s="1">
        <f t="shared" si="18"/>
        <v>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40</v>
      </c>
      <c r="C67" s="1">
        <v>217</v>
      </c>
      <c r="D67" s="1"/>
      <c r="E67" s="1">
        <v>91</v>
      </c>
      <c r="F67" s="1">
        <v>106</v>
      </c>
      <c r="G67" s="7">
        <v>0.41</v>
      </c>
      <c r="H67" s="1">
        <v>45</v>
      </c>
      <c r="I67" s="1" t="s">
        <v>38</v>
      </c>
      <c r="J67" s="1">
        <v>93</v>
      </c>
      <c r="K67" s="1">
        <f t="shared" si="15"/>
        <v>-2</v>
      </c>
      <c r="L67" s="1"/>
      <c r="M67" s="1"/>
      <c r="N67" s="1">
        <v>64</v>
      </c>
      <c r="O67" s="1"/>
      <c r="P67" s="1">
        <f t="shared" si="4"/>
        <v>18.2</v>
      </c>
      <c r="Q67" s="5">
        <f t="shared" si="17"/>
        <v>66.599999999999994</v>
      </c>
      <c r="R67" s="5"/>
      <c r="S67" s="1"/>
      <c r="T67" s="1">
        <f t="shared" si="5"/>
        <v>13</v>
      </c>
      <c r="U67" s="1">
        <f t="shared" si="6"/>
        <v>9.3406593406593412</v>
      </c>
      <c r="V67" s="1">
        <v>18.399999999999999</v>
      </c>
      <c r="W67" s="1">
        <v>21</v>
      </c>
      <c r="X67" s="1">
        <v>15.2</v>
      </c>
      <c r="Y67" s="1">
        <v>12.2</v>
      </c>
      <c r="Z67" s="1">
        <v>13.6</v>
      </c>
      <c r="AA67" s="1">
        <v>11.4</v>
      </c>
      <c r="AB67" s="1">
        <v>7.4</v>
      </c>
      <c r="AC67" s="1">
        <v>8</v>
      </c>
      <c r="AD67" s="1">
        <v>6.8</v>
      </c>
      <c r="AE67" s="1">
        <v>16.8</v>
      </c>
      <c r="AF67" s="1"/>
      <c r="AG67" s="1">
        <f t="shared" si="18"/>
        <v>27.305999999999997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37</v>
      </c>
      <c r="C68" s="1">
        <v>4.673</v>
      </c>
      <c r="D68" s="1"/>
      <c r="E68" s="1"/>
      <c r="F68" s="1"/>
      <c r="G68" s="7">
        <v>1</v>
      </c>
      <c r="H68" s="1">
        <v>45</v>
      </c>
      <c r="I68" s="1" t="s">
        <v>38</v>
      </c>
      <c r="J68" s="1">
        <v>3</v>
      </c>
      <c r="K68" s="1">
        <f t="shared" si="15"/>
        <v>-3</v>
      </c>
      <c r="L68" s="1"/>
      <c r="M68" s="1"/>
      <c r="N68" s="1">
        <v>6</v>
      </c>
      <c r="O68" s="1"/>
      <c r="P68" s="1">
        <f t="shared" si="4"/>
        <v>0</v>
      </c>
      <c r="Q68" s="5">
        <v>4</v>
      </c>
      <c r="R68" s="5"/>
      <c r="S68" s="1"/>
      <c r="T68" s="1" t="e">
        <f t="shared" si="5"/>
        <v>#DIV/0!</v>
      </c>
      <c r="U68" s="1" t="e">
        <f t="shared" si="6"/>
        <v>#DIV/0!</v>
      </c>
      <c r="V68" s="1">
        <v>0.73899999999999999</v>
      </c>
      <c r="W68" s="1">
        <v>0.21340000000000001</v>
      </c>
      <c r="X68" s="1">
        <v>0.31180000000000002</v>
      </c>
      <c r="Y68" s="1">
        <v>0.40300000000000002</v>
      </c>
      <c r="Z68" s="1">
        <v>0.30059999999999998</v>
      </c>
      <c r="AA68" s="1">
        <v>0</v>
      </c>
      <c r="AB68" s="1">
        <v>0</v>
      </c>
      <c r="AC68" s="1">
        <v>-0.374</v>
      </c>
      <c r="AD68" s="1">
        <v>-0.16600000000000001</v>
      </c>
      <c r="AE68" s="1">
        <v>0.85920000000000007</v>
      </c>
      <c r="AF68" s="31" t="s">
        <v>109</v>
      </c>
      <c r="AG68" s="1">
        <f t="shared" si="18"/>
        <v>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40</v>
      </c>
      <c r="C69" s="1">
        <v>645</v>
      </c>
      <c r="D69" s="1">
        <v>150</v>
      </c>
      <c r="E69" s="1">
        <v>461</v>
      </c>
      <c r="F69" s="1">
        <v>285</v>
      </c>
      <c r="G69" s="7">
        <v>0.36</v>
      </c>
      <c r="H69" s="1">
        <v>45</v>
      </c>
      <c r="I69" s="1" t="s">
        <v>38</v>
      </c>
      <c r="J69" s="1">
        <v>472</v>
      </c>
      <c r="K69" s="1">
        <f t="shared" si="15"/>
        <v>-11</v>
      </c>
      <c r="L69" s="1"/>
      <c r="M69" s="1"/>
      <c r="N69" s="1">
        <v>150</v>
      </c>
      <c r="O69" s="1">
        <v>200</v>
      </c>
      <c r="P69" s="1">
        <f t="shared" si="4"/>
        <v>92.2</v>
      </c>
      <c r="Q69" s="5">
        <f t="shared" si="17"/>
        <v>563.60000000000014</v>
      </c>
      <c r="R69" s="5"/>
      <c r="S69" s="1"/>
      <c r="T69" s="1">
        <f t="shared" si="5"/>
        <v>13.000000000000002</v>
      </c>
      <c r="U69" s="1">
        <f t="shared" si="6"/>
        <v>6.8872017353579178</v>
      </c>
      <c r="V69" s="1">
        <v>77</v>
      </c>
      <c r="W69" s="1">
        <v>81</v>
      </c>
      <c r="X69" s="1">
        <v>80.2</v>
      </c>
      <c r="Y69" s="1">
        <v>76.599999999999994</v>
      </c>
      <c r="Z69" s="1">
        <v>64.400000000000006</v>
      </c>
      <c r="AA69" s="1">
        <v>90.6</v>
      </c>
      <c r="AB69" s="1">
        <v>74.2</v>
      </c>
      <c r="AC69" s="1">
        <v>51</v>
      </c>
      <c r="AD69" s="1">
        <v>53.4</v>
      </c>
      <c r="AE69" s="1">
        <v>71.400000000000006</v>
      </c>
      <c r="AF69" s="1" t="s">
        <v>41</v>
      </c>
      <c r="AG69" s="1">
        <f t="shared" si="18"/>
        <v>202.89600000000004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37</v>
      </c>
      <c r="C70" s="1">
        <v>39.737000000000002</v>
      </c>
      <c r="D70" s="1"/>
      <c r="E70" s="1">
        <v>21.981999999999999</v>
      </c>
      <c r="F70" s="1">
        <v>17.754999999999999</v>
      </c>
      <c r="G70" s="7">
        <v>1</v>
      </c>
      <c r="H70" s="1">
        <v>45</v>
      </c>
      <c r="I70" s="1" t="s">
        <v>38</v>
      </c>
      <c r="J70" s="1">
        <v>20</v>
      </c>
      <c r="K70" s="1">
        <f t="shared" si="15"/>
        <v>1.9819999999999993</v>
      </c>
      <c r="L70" s="1"/>
      <c r="M70" s="1"/>
      <c r="N70" s="1">
        <v>24</v>
      </c>
      <c r="O70" s="1"/>
      <c r="P70" s="1">
        <f t="shared" si="4"/>
        <v>4.3963999999999999</v>
      </c>
      <c r="Q70" s="5">
        <f t="shared" si="17"/>
        <v>15.398199999999999</v>
      </c>
      <c r="R70" s="5"/>
      <c r="S70" s="1"/>
      <c r="T70" s="1">
        <f t="shared" si="5"/>
        <v>13</v>
      </c>
      <c r="U70" s="1">
        <f t="shared" si="6"/>
        <v>9.4975434446365199</v>
      </c>
      <c r="V70" s="1">
        <v>4.4283999999999999</v>
      </c>
      <c r="W70" s="1">
        <v>3.9664000000000001</v>
      </c>
      <c r="X70" s="1">
        <v>2.9018000000000002</v>
      </c>
      <c r="Y70" s="1">
        <v>2.0706000000000002</v>
      </c>
      <c r="Z70" s="1">
        <v>1.6861999999999999</v>
      </c>
      <c r="AA70" s="1">
        <v>4.6898</v>
      </c>
      <c r="AB70" s="1">
        <v>2.7658</v>
      </c>
      <c r="AC70" s="1">
        <v>0.70199999999999996</v>
      </c>
      <c r="AD70" s="1">
        <v>3.8237999999999999</v>
      </c>
      <c r="AE70" s="1">
        <v>2.9188000000000001</v>
      </c>
      <c r="AF70" s="1"/>
      <c r="AG70" s="1">
        <f t="shared" si="18"/>
        <v>15.398199999999999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112</v>
      </c>
      <c r="B71" s="1" t="s">
        <v>40</v>
      </c>
      <c r="C71" s="1">
        <v>311</v>
      </c>
      <c r="D71" s="1">
        <v>150</v>
      </c>
      <c r="E71" s="1">
        <v>164</v>
      </c>
      <c r="F71" s="1">
        <v>274</v>
      </c>
      <c r="G71" s="7">
        <v>0.41</v>
      </c>
      <c r="H71" s="1">
        <v>45</v>
      </c>
      <c r="I71" s="1" t="s">
        <v>38</v>
      </c>
      <c r="J71" s="1">
        <v>172</v>
      </c>
      <c r="K71" s="1">
        <f t="shared" si="15"/>
        <v>-8</v>
      </c>
      <c r="L71" s="1"/>
      <c r="M71" s="1"/>
      <c r="N71" s="1">
        <v>30</v>
      </c>
      <c r="O71" s="1"/>
      <c r="P71" s="1">
        <f t="shared" si="4"/>
        <v>32.799999999999997</v>
      </c>
      <c r="Q71" s="5">
        <f t="shared" si="17"/>
        <v>122.39999999999998</v>
      </c>
      <c r="R71" s="5"/>
      <c r="S71" s="1"/>
      <c r="T71" s="1">
        <f t="shared" si="5"/>
        <v>13</v>
      </c>
      <c r="U71" s="1">
        <f t="shared" si="6"/>
        <v>9.2682926829268304</v>
      </c>
      <c r="V71" s="1">
        <v>30.2</v>
      </c>
      <c r="W71" s="1">
        <v>42.4</v>
      </c>
      <c r="X71" s="1">
        <v>30</v>
      </c>
      <c r="Y71" s="1">
        <v>31.6</v>
      </c>
      <c r="Z71" s="1">
        <v>20</v>
      </c>
      <c r="AA71" s="1">
        <v>40.799999999999997</v>
      </c>
      <c r="AB71" s="1">
        <v>31</v>
      </c>
      <c r="AC71" s="1">
        <v>23.8</v>
      </c>
      <c r="AD71" s="1">
        <v>22.4</v>
      </c>
      <c r="AE71" s="1">
        <v>25.6</v>
      </c>
      <c r="AF71" s="1" t="s">
        <v>41</v>
      </c>
      <c r="AG71" s="1">
        <f t="shared" si="18"/>
        <v>50.18399999999999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40</v>
      </c>
      <c r="C72" s="1">
        <v>200</v>
      </c>
      <c r="D72" s="1">
        <v>150</v>
      </c>
      <c r="E72" s="1">
        <v>112</v>
      </c>
      <c r="F72" s="1">
        <v>228</v>
      </c>
      <c r="G72" s="7">
        <v>0.41</v>
      </c>
      <c r="H72" s="1">
        <v>45</v>
      </c>
      <c r="I72" s="1" t="s">
        <v>38</v>
      </c>
      <c r="J72" s="1">
        <v>114</v>
      </c>
      <c r="K72" s="1">
        <f t="shared" si="15"/>
        <v>-2</v>
      </c>
      <c r="L72" s="1"/>
      <c r="M72" s="1"/>
      <c r="N72" s="1">
        <v>0</v>
      </c>
      <c r="O72" s="1"/>
      <c r="P72" s="1">
        <f t="shared" si="4"/>
        <v>22.4</v>
      </c>
      <c r="Q72" s="5">
        <f t="shared" si="17"/>
        <v>63.199999999999989</v>
      </c>
      <c r="R72" s="5"/>
      <c r="S72" s="1"/>
      <c r="T72" s="1">
        <f t="shared" si="5"/>
        <v>13</v>
      </c>
      <c r="U72" s="1">
        <f t="shared" si="6"/>
        <v>10.178571428571429</v>
      </c>
      <c r="V72" s="1">
        <v>19.399999999999999</v>
      </c>
      <c r="W72" s="1">
        <v>40.4</v>
      </c>
      <c r="X72" s="1">
        <v>20</v>
      </c>
      <c r="Y72" s="1">
        <v>28.2</v>
      </c>
      <c r="Z72" s="1">
        <v>20</v>
      </c>
      <c r="AA72" s="1">
        <v>36</v>
      </c>
      <c r="AB72" s="1">
        <v>23.2</v>
      </c>
      <c r="AC72" s="1">
        <v>15.2</v>
      </c>
      <c r="AD72" s="1">
        <v>21.6</v>
      </c>
      <c r="AE72" s="1">
        <v>17.600000000000001</v>
      </c>
      <c r="AF72" s="1" t="s">
        <v>41</v>
      </c>
      <c r="AG72" s="1">
        <f t="shared" si="18"/>
        <v>25.911999999999995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t="15.75" thickBot="1" x14ac:dyDescent="0.3">
      <c r="A73" s="1" t="s">
        <v>114</v>
      </c>
      <c r="B73" s="1" t="s">
        <v>40</v>
      </c>
      <c r="C73" s="1">
        <v>302</v>
      </c>
      <c r="D73" s="1"/>
      <c r="E73" s="1">
        <v>154</v>
      </c>
      <c r="F73" s="1">
        <v>128</v>
      </c>
      <c r="G73" s="7">
        <v>0.28000000000000003</v>
      </c>
      <c r="H73" s="1">
        <v>45</v>
      </c>
      <c r="I73" s="1" t="s">
        <v>38</v>
      </c>
      <c r="J73" s="1">
        <v>156</v>
      </c>
      <c r="K73" s="1">
        <f t="shared" si="15"/>
        <v>-2</v>
      </c>
      <c r="L73" s="1"/>
      <c r="M73" s="1"/>
      <c r="N73" s="1">
        <v>50</v>
      </c>
      <c r="O73" s="1">
        <v>100</v>
      </c>
      <c r="P73" s="1">
        <f t="shared" si="4"/>
        <v>30.8</v>
      </c>
      <c r="Q73" s="5">
        <f t="shared" si="17"/>
        <v>122.40000000000003</v>
      </c>
      <c r="R73" s="5"/>
      <c r="S73" s="1"/>
      <c r="T73" s="1">
        <f t="shared" si="5"/>
        <v>13</v>
      </c>
      <c r="U73" s="1">
        <f t="shared" si="6"/>
        <v>9.0259740259740262</v>
      </c>
      <c r="V73" s="1">
        <v>31</v>
      </c>
      <c r="W73" s="1">
        <v>31.4</v>
      </c>
      <c r="X73" s="1">
        <v>30.2</v>
      </c>
      <c r="Y73" s="1">
        <v>28.4</v>
      </c>
      <c r="Z73" s="1">
        <v>26.8</v>
      </c>
      <c r="AA73" s="1">
        <v>35.200000000000003</v>
      </c>
      <c r="AB73" s="1">
        <v>32.4</v>
      </c>
      <c r="AC73" s="1">
        <v>24.8</v>
      </c>
      <c r="AD73" s="1">
        <v>17.600000000000001</v>
      </c>
      <c r="AE73" s="1">
        <v>24.2</v>
      </c>
      <c r="AF73" s="1" t="s">
        <v>115</v>
      </c>
      <c r="AG73" s="1">
        <f t="shared" si="18"/>
        <v>34.272000000000013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6" t="s">
        <v>116</v>
      </c>
      <c r="B74" s="17" t="s">
        <v>40</v>
      </c>
      <c r="C74" s="17"/>
      <c r="D74" s="17">
        <v>59</v>
      </c>
      <c r="E74" s="17">
        <v>32</v>
      </c>
      <c r="F74" s="18"/>
      <c r="G74" s="11">
        <v>0</v>
      </c>
      <c r="H74" s="10">
        <v>45</v>
      </c>
      <c r="I74" s="10" t="s">
        <v>59</v>
      </c>
      <c r="J74" s="10">
        <v>32</v>
      </c>
      <c r="K74" s="10">
        <f t="shared" si="15"/>
        <v>0</v>
      </c>
      <c r="L74" s="10"/>
      <c r="M74" s="10"/>
      <c r="N74" s="10">
        <v>0</v>
      </c>
      <c r="O74" s="10"/>
      <c r="P74" s="10">
        <f t="shared" si="4"/>
        <v>6.4</v>
      </c>
      <c r="Q74" s="12"/>
      <c r="R74" s="12"/>
      <c r="S74" s="10"/>
      <c r="T74" s="10">
        <f t="shared" si="5"/>
        <v>0</v>
      </c>
      <c r="U74" s="10">
        <f t="shared" si="6"/>
        <v>0</v>
      </c>
      <c r="V74" s="10">
        <v>68.8</v>
      </c>
      <c r="W74" s="10">
        <v>147</v>
      </c>
      <c r="X74" s="10">
        <v>131</v>
      </c>
      <c r="Y74" s="10">
        <v>120.6</v>
      </c>
      <c r="Z74" s="10">
        <v>119.6</v>
      </c>
      <c r="AA74" s="10">
        <v>129.4</v>
      </c>
      <c r="AB74" s="10">
        <v>121.6</v>
      </c>
      <c r="AC74" s="10">
        <v>106</v>
      </c>
      <c r="AD74" s="10">
        <v>101.6</v>
      </c>
      <c r="AE74" s="10">
        <v>107.6</v>
      </c>
      <c r="AF74" s="13" t="s">
        <v>117</v>
      </c>
      <c r="AG74" s="10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t="15.75" thickBot="1" x14ac:dyDescent="0.3">
      <c r="A75" s="19" t="s">
        <v>166</v>
      </c>
      <c r="B75" s="20" t="s">
        <v>40</v>
      </c>
      <c r="C75" s="20">
        <v>757</v>
      </c>
      <c r="D75" s="20">
        <v>300</v>
      </c>
      <c r="E75" s="20">
        <v>407.94200000000001</v>
      </c>
      <c r="F75" s="21">
        <v>499</v>
      </c>
      <c r="G75" s="7">
        <v>0.4</v>
      </c>
      <c r="H75" s="1">
        <v>50</v>
      </c>
      <c r="I75" s="1" t="s">
        <v>38</v>
      </c>
      <c r="J75" s="1">
        <v>412</v>
      </c>
      <c r="K75" s="1">
        <f>E75-J75</f>
        <v>-4.0579999999999927</v>
      </c>
      <c r="L75" s="1"/>
      <c r="M75" s="1"/>
      <c r="N75" s="1">
        <v>200</v>
      </c>
      <c r="O75" s="1">
        <v>200</v>
      </c>
      <c r="P75" s="1">
        <f>E75/5</f>
        <v>81.588400000000007</v>
      </c>
      <c r="Q75" s="5">
        <f t="shared" ref="Q75:Q82" si="19">13*P75-O75-N75-F75</f>
        <v>161.64920000000006</v>
      </c>
      <c r="R75" s="5"/>
      <c r="S75" s="1"/>
      <c r="T75" s="1">
        <f>(F75+N75+O75+Q75)/P75</f>
        <v>13</v>
      </c>
      <c r="U75" s="1">
        <f>(F75+N75+O75)/P75</f>
        <v>11.018723249873755</v>
      </c>
      <c r="V75" s="1">
        <v>37.4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 t="s">
        <v>167</v>
      </c>
      <c r="AG75" s="1">
        <f t="shared" ref="AG75:AG83" si="20">G75*Q75</f>
        <v>64.659680000000023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118</v>
      </c>
      <c r="B76" s="1" t="s">
        <v>40</v>
      </c>
      <c r="C76" s="1">
        <v>62</v>
      </c>
      <c r="D76" s="1"/>
      <c r="E76" s="1">
        <v>41</v>
      </c>
      <c r="F76" s="1">
        <v>19</v>
      </c>
      <c r="G76" s="7">
        <v>0.33</v>
      </c>
      <c r="H76" s="1" t="e">
        <v>#N/A</v>
      </c>
      <c r="I76" s="1" t="s">
        <v>38</v>
      </c>
      <c r="J76" s="1">
        <v>63</v>
      </c>
      <c r="K76" s="1">
        <f t="shared" ref="K76:K108" si="21">E76-J76</f>
        <v>-22</v>
      </c>
      <c r="L76" s="1"/>
      <c r="M76" s="1"/>
      <c r="N76" s="1">
        <v>0</v>
      </c>
      <c r="O76" s="1"/>
      <c r="P76" s="1">
        <f t="shared" si="4"/>
        <v>8.1999999999999993</v>
      </c>
      <c r="Q76" s="5">
        <f>10*P76-O76-N76-F76</f>
        <v>63</v>
      </c>
      <c r="R76" s="5"/>
      <c r="S76" s="1"/>
      <c r="T76" s="1">
        <f t="shared" si="5"/>
        <v>10</v>
      </c>
      <c r="U76" s="1">
        <f t="shared" si="6"/>
        <v>2.3170731707317076</v>
      </c>
      <c r="V76" s="1">
        <v>1.6</v>
      </c>
      <c r="W76" s="1">
        <v>4.8</v>
      </c>
      <c r="X76" s="1">
        <v>3.8</v>
      </c>
      <c r="Y76" s="1">
        <v>4.5999999999999996</v>
      </c>
      <c r="Z76" s="1">
        <v>5.6</v>
      </c>
      <c r="AA76" s="1">
        <v>3.6</v>
      </c>
      <c r="AB76" s="1">
        <v>6.2</v>
      </c>
      <c r="AC76" s="1">
        <v>7</v>
      </c>
      <c r="AD76" s="1">
        <v>4</v>
      </c>
      <c r="AE76" s="1">
        <v>7.2</v>
      </c>
      <c r="AF76" s="28" t="s">
        <v>63</v>
      </c>
      <c r="AG76" s="1">
        <f t="shared" si="20"/>
        <v>20.790000000000003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37</v>
      </c>
      <c r="C77" s="1">
        <v>7.2539999999999996</v>
      </c>
      <c r="D77" s="1"/>
      <c r="E77" s="1">
        <v>4.593</v>
      </c>
      <c r="F77" s="1"/>
      <c r="G77" s="7">
        <v>1</v>
      </c>
      <c r="H77" s="1">
        <v>45</v>
      </c>
      <c r="I77" s="1" t="s">
        <v>38</v>
      </c>
      <c r="J77" s="1">
        <v>5.0999999999999996</v>
      </c>
      <c r="K77" s="1">
        <f t="shared" si="21"/>
        <v>-0.50699999999999967</v>
      </c>
      <c r="L77" s="1"/>
      <c r="M77" s="1"/>
      <c r="N77" s="1">
        <v>24</v>
      </c>
      <c r="O77" s="1"/>
      <c r="P77" s="1">
        <f t="shared" ref="P77:P111" si="22">E77/5</f>
        <v>0.91859999999999997</v>
      </c>
      <c r="Q77" s="5"/>
      <c r="R77" s="5"/>
      <c r="S77" s="1"/>
      <c r="T77" s="1">
        <f t="shared" ref="T77:T111" si="23">(F77+N77+O77+Q77)/P77</f>
        <v>26.126714565643372</v>
      </c>
      <c r="U77" s="1">
        <f t="shared" ref="U77:U111" si="24">(F77+N77+O77)/P77</f>
        <v>26.126714565643372</v>
      </c>
      <c r="V77" s="1">
        <v>3.2557999999999998</v>
      </c>
      <c r="W77" s="1">
        <v>0.79279999999999995</v>
      </c>
      <c r="X77" s="1">
        <v>0.52180000000000004</v>
      </c>
      <c r="Y77" s="1">
        <v>2.4832000000000001</v>
      </c>
      <c r="Z77" s="1">
        <v>1.0491999999999999</v>
      </c>
      <c r="AA77" s="1">
        <v>3.1558000000000002</v>
      </c>
      <c r="AB77" s="1">
        <v>2.3672</v>
      </c>
      <c r="AC77" s="1">
        <v>0.39300000000000002</v>
      </c>
      <c r="AD77" s="1">
        <v>3.1398000000000001</v>
      </c>
      <c r="AE77" s="1">
        <v>3.3563999999999998</v>
      </c>
      <c r="AF77" s="1"/>
      <c r="AG77" s="1">
        <f t="shared" si="20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40</v>
      </c>
      <c r="C78" s="1">
        <v>76</v>
      </c>
      <c r="D78" s="1">
        <v>1</v>
      </c>
      <c r="E78" s="1">
        <v>65</v>
      </c>
      <c r="F78" s="1"/>
      <c r="G78" s="7">
        <v>0.33</v>
      </c>
      <c r="H78" s="1">
        <v>45</v>
      </c>
      <c r="I78" s="1" t="s">
        <v>38</v>
      </c>
      <c r="J78" s="1">
        <v>91</v>
      </c>
      <c r="K78" s="1">
        <f t="shared" si="21"/>
        <v>-26</v>
      </c>
      <c r="L78" s="1"/>
      <c r="M78" s="1"/>
      <c r="N78" s="1">
        <v>80</v>
      </c>
      <c r="O78" s="1">
        <v>80</v>
      </c>
      <c r="P78" s="1">
        <f t="shared" si="22"/>
        <v>13</v>
      </c>
      <c r="Q78" s="5">
        <f t="shared" si="19"/>
        <v>9</v>
      </c>
      <c r="R78" s="5"/>
      <c r="S78" s="1"/>
      <c r="T78" s="1">
        <f t="shared" si="23"/>
        <v>13</v>
      </c>
      <c r="U78" s="1">
        <f t="shared" si="24"/>
        <v>12.307692307692308</v>
      </c>
      <c r="V78" s="1">
        <v>20.6</v>
      </c>
      <c r="W78" s="1">
        <v>21.2</v>
      </c>
      <c r="X78" s="1">
        <v>18</v>
      </c>
      <c r="Y78" s="1">
        <v>20</v>
      </c>
      <c r="Z78" s="1">
        <v>16.8</v>
      </c>
      <c r="AA78" s="1">
        <v>45</v>
      </c>
      <c r="AB78" s="1">
        <v>40.4</v>
      </c>
      <c r="AC78" s="1">
        <v>21</v>
      </c>
      <c r="AD78" s="1">
        <v>22.4</v>
      </c>
      <c r="AE78" s="1">
        <v>22.4</v>
      </c>
      <c r="AF78" s="1" t="s">
        <v>41</v>
      </c>
      <c r="AG78" s="1">
        <f t="shared" si="20"/>
        <v>2.97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37</v>
      </c>
      <c r="C79" s="1">
        <v>5.3129999999999997</v>
      </c>
      <c r="D79" s="1">
        <v>1.9810000000000001</v>
      </c>
      <c r="E79" s="1">
        <v>1.9810000000000001</v>
      </c>
      <c r="F79" s="1"/>
      <c r="G79" s="7">
        <v>1</v>
      </c>
      <c r="H79" s="1">
        <v>45</v>
      </c>
      <c r="I79" s="1" t="s">
        <v>38</v>
      </c>
      <c r="J79" s="1">
        <v>1.6</v>
      </c>
      <c r="K79" s="1">
        <f t="shared" si="21"/>
        <v>0.38100000000000001</v>
      </c>
      <c r="L79" s="1"/>
      <c r="M79" s="1"/>
      <c r="N79" s="1">
        <v>10</v>
      </c>
      <c r="O79" s="1"/>
      <c r="P79" s="1">
        <f t="shared" si="22"/>
        <v>0.3962</v>
      </c>
      <c r="Q79" s="5"/>
      <c r="R79" s="5"/>
      <c r="S79" s="1"/>
      <c r="T79" s="1">
        <f t="shared" si="23"/>
        <v>25.239777889954567</v>
      </c>
      <c r="U79" s="1">
        <f t="shared" si="24"/>
        <v>25.239777889954567</v>
      </c>
      <c r="V79" s="1">
        <v>0.39340000000000003</v>
      </c>
      <c r="W79" s="1">
        <v>0.52259999999999995</v>
      </c>
      <c r="X79" s="1">
        <v>0.26200000000000001</v>
      </c>
      <c r="Y79" s="1">
        <v>0.78499999999999992</v>
      </c>
      <c r="Z79" s="1">
        <v>0.13020000000000001</v>
      </c>
      <c r="AA79" s="1">
        <v>0.1308</v>
      </c>
      <c r="AB79" s="1">
        <v>0.92479999999999996</v>
      </c>
      <c r="AC79" s="1">
        <v>1.9798</v>
      </c>
      <c r="AD79" s="1">
        <v>0.52560000000000007</v>
      </c>
      <c r="AE79" s="1">
        <v>0</v>
      </c>
      <c r="AF79" s="1" t="s">
        <v>122</v>
      </c>
      <c r="AG79" s="1">
        <f t="shared" si="2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40</v>
      </c>
      <c r="C80" s="1">
        <v>421</v>
      </c>
      <c r="D80" s="1">
        <v>96</v>
      </c>
      <c r="E80" s="1">
        <v>301</v>
      </c>
      <c r="F80" s="1">
        <v>176</v>
      </c>
      <c r="G80" s="7">
        <v>0.33</v>
      </c>
      <c r="H80" s="1">
        <v>45</v>
      </c>
      <c r="I80" s="1" t="s">
        <v>38</v>
      </c>
      <c r="J80" s="1">
        <v>320</v>
      </c>
      <c r="K80" s="1">
        <f t="shared" si="21"/>
        <v>-19</v>
      </c>
      <c r="L80" s="1"/>
      <c r="M80" s="1"/>
      <c r="N80" s="1">
        <v>90</v>
      </c>
      <c r="O80" s="1">
        <v>100</v>
      </c>
      <c r="P80" s="1">
        <f t="shared" si="22"/>
        <v>60.2</v>
      </c>
      <c r="Q80" s="5">
        <f t="shared" si="19"/>
        <v>416.6</v>
      </c>
      <c r="R80" s="5"/>
      <c r="S80" s="1"/>
      <c r="T80" s="1">
        <f t="shared" si="23"/>
        <v>13</v>
      </c>
      <c r="U80" s="1">
        <f t="shared" si="24"/>
        <v>6.0797342192691026</v>
      </c>
      <c r="V80" s="1">
        <v>47.4</v>
      </c>
      <c r="W80" s="1">
        <v>51.2</v>
      </c>
      <c r="X80" s="1">
        <v>47.6</v>
      </c>
      <c r="Y80" s="1">
        <v>22.8</v>
      </c>
      <c r="Z80" s="1">
        <v>48.6</v>
      </c>
      <c r="AA80" s="1">
        <v>66.599999999999994</v>
      </c>
      <c r="AB80" s="1">
        <v>51.4</v>
      </c>
      <c r="AC80" s="1">
        <v>46</v>
      </c>
      <c r="AD80" s="1">
        <v>41.8</v>
      </c>
      <c r="AE80" s="1">
        <v>33.799999999999997</v>
      </c>
      <c r="AF80" s="1" t="s">
        <v>41</v>
      </c>
      <c r="AG80" s="1">
        <f t="shared" si="20"/>
        <v>137.47800000000001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37</v>
      </c>
      <c r="C81" s="1">
        <v>98.003</v>
      </c>
      <c r="D81" s="1"/>
      <c r="E81" s="1">
        <v>48.366999999999997</v>
      </c>
      <c r="F81" s="1">
        <v>40.53</v>
      </c>
      <c r="G81" s="7">
        <v>1</v>
      </c>
      <c r="H81" s="1">
        <v>45</v>
      </c>
      <c r="I81" s="1" t="s">
        <v>38</v>
      </c>
      <c r="J81" s="1">
        <v>49.45</v>
      </c>
      <c r="K81" s="1">
        <f t="shared" si="21"/>
        <v>-1.0830000000000055</v>
      </c>
      <c r="L81" s="1"/>
      <c r="M81" s="1"/>
      <c r="N81" s="1">
        <v>0</v>
      </c>
      <c r="O81" s="1"/>
      <c r="P81" s="1">
        <f t="shared" si="22"/>
        <v>9.6733999999999991</v>
      </c>
      <c r="Q81" s="5">
        <f>12*P81-O81-N81-F81</f>
        <v>75.550799999999981</v>
      </c>
      <c r="R81" s="5"/>
      <c r="S81" s="1"/>
      <c r="T81" s="1">
        <f t="shared" si="23"/>
        <v>12</v>
      </c>
      <c r="U81" s="1">
        <f t="shared" si="24"/>
        <v>4.1898401802882139</v>
      </c>
      <c r="V81" s="1">
        <v>4.2721999999999998</v>
      </c>
      <c r="W81" s="1">
        <v>7.7976000000000001</v>
      </c>
      <c r="X81" s="1">
        <v>4.5148000000000001</v>
      </c>
      <c r="Y81" s="1">
        <v>6.5876000000000001</v>
      </c>
      <c r="Z81" s="1">
        <v>6.5754000000000001</v>
      </c>
      <c r="AA81" s="1">
        <v>7.2406000000000006</v>
      </c>
      <c r="AB81" s="1">
        <v>7.0486000000000004</v>
      </c>
      <c r="AC81" s="1">
        <v>10.4422</v>
      </c>
      <c r="AD81" s="1">
        <v>9.4263999999999992</v>
      </c>
      <c r="AE81" s="1">
        <v>7.5340000000000007</v>
      </c>
      <c r="AF81" s="1"/>
      <c r="AG81" s="1">
        <f t="shared" si="20"/>
        <v>75.550799999999981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125</v>
      </c>
      <c r="B82" s="1" t="s">
        <v>40</v>
      </c>
      <c r="C82" s="1">
        <v>155</v>
      </c>
      <c r="D82" s="1"/>
      <c r="E82" s="1">
        <v>99</v>
      </c>
      <c r="F82" s="1">
        <v>37</v>
      </c>
      <c r="G82" s="7">
        <v>0.33</v>
      </c>
      <c r="H82" s="1">
        <v>45</v>
      </c>
      <c r="I82" s="1" t="s">
        <v>38</v>
      </c>
      <c r="J82" s="1">
        <v>103</v>
      </c>
      <c r="K82" s="1">
        <f t="shared" si="21"/>
        <v>-4</v>
      </c>
      <c r="L82" s="1"/>
      <c r="M82" s="1"/>
      <c r="N82" s="1">
        <v>70</v>
      </c>
      <c r="O82" s="1"/>
      <c r="P82" s="1">
        <f t="shared" si="22"/>
        <v>19.8</v>
      </c>
      <c r="Q82" s="5">
        <f t="shared" si="19"/>
        <v>150.40000000000003</v>
      </c>
      <c r="R82" s="5"/>
      <c r="S82" s="1"/>
      <c r="T82" s="1">
        <f t="shared" si="23"/>
        <v>13.000000000000002</v>
      </c>
      <c r="U82" s="1">
        <f t="shared" si="24"/>
        <v>5.404040404040404</v>
      </c>
      <c r="V82" s="1">
        <v>14.8</v>
      </c>
      <c r="W82" s="1">
        <v>15.4</v>
      </c>
      <c r="X82" s="1">
        <v>19.399999999999999</v>
      </c>
      <c r="Y82" s="1">
        <v>10.8</v>
      </c>
      <c r="Z82" s="1">
        <v>10.4</v>
      </c>
      <c r="AA82" s="1">
        <v>23.6</v>
      </c>
      <c r="AB82" s="1">
        <v>18.2</v>
      </c>
      <c r="AC82" s="1">
        <v>18.399999999999999</v>
      </c>
      <c r="AD82" s="1">
        <v>17.600000000000001</v>
      </c>
      <c r="AE82" s="1">
        <v>18.8</v>
      </c>
      <c r="AF82" s="1" t="s">
        <v>41</v>
      </c>
      <c r="AG82" s="1">
        <f t="shared" si="20"/>
        <v>49.632000000000012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ht="15.75" thickBot="1" x14ac:dyDescent="0.3">
      <c r="A83" s="15" t="s">
        <v>126</v>
      </c>
      <c r="B83" s="1" t="s">
        <v>37</v>
      </c>
      <c r="C83" s="1"/>
      <c r="D83" s="1"/>
      <c r="E83" s="1"/>
      <c r="F83" s="1"/>
      <c r="G83" s="7">
        <v>1</v>
      </c>
      <c r="H83" s="1">
        <v>45</v>
      </c>
      <c r="I83" s="1" t="s">
        <v>38</v>
      </c>
      <c r="J83" s="1">
        <v>0.8</v>
      </c>
      <c r="K83" s="1">
        <f t="shared" si="21"/>
        <v>-0.8</v>
      </c>
      <c r="L83" s="1"/>
      <c r="M83" s="1"/>
      <c r="N83" s="1">
        <v>4</v>
      </c>
      <c r="O83" s="1"/>
      <c r="P83" s="1">
        <f t="shared" si="22"/>
        <v>0</v>
      </c>
      <c r="Q83" s="5"/>
      <c r="R83" s="5"/>
      <c r="S83" s="1"/>
      <c r="T83" s="1" t="e">
        <f t="shared" si="23"/>
        <v>#DIV/0!</v>
      </c>
      <c r="U83" s="1" t="e">
        <f t="shared" si="24"/>
        <v>#DIV/0!</v>
      </c>
      <c r="V83" s="1">
        <v>0.24879999999999999</v>
      </c>
      <c r="W83" s="1">
        <v>0.38119999999999998</v>
      </c>
      <c r="X83" s="1">
        <v>0.2616</v>
      </c>
      <c r="Y83" s="1">
        <v>0.67120000000000002</v>
      </c>
      <c r="Z83" s="1">
        <v>0.13300000000000001</v>
      </c>
      <c r="AA83" s="1">
        <v>1.4081999999999999</v>
      </c>
      <c r="AB83" s="1">
        <v>1.5296000000000001</v>
      </c>
      <c r="AC83" s="1">
        <v>1.1412</v>
      </c>
      <c r="AD83" s="1">
        <v>0.76619999999999999</v>
      </c>
      <c r="AE83" s="1">
        <v>0.50800000000000001</v>
      </c>
      <c r="AF83" s="1" t="s">
        <v>127</v>
      </c>
      <c r="AG83" s="1">
        <f t="shared" si="20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6" t="s">
        <v>128</v>
      </c>
      <c r="B84" s="17" t="s">
        <v>40</v>
      </c>
      <c r="C84" s="17">
        <v>88</v>
      </c>
      <c r="D84" s="17"/>
      <c r="E84" s="17">
        <v>67</v>
      </c>
      <c r="F84" s="18"/>
      <c r="G84" s="11">
        <v>0</v>
      </c>
      <c r="H84" s="10">
        <v>60</v>
      </c>
      <c r="I84" s="10" t="s">
        <v>59</v>
      </c>
      <c r="J84" s="10">
        <v>102</v>
      </c>
      <c r="K84" s="10">
        <f t="shared" si="21"/>
        <v>-35</v>
      </c>
      <c r="L84" s="10"/>
      <c r="M84" s="10"/>
      <c r="N84" s="10">
        <v>0</v>
      </c>
      <c r="O84" s="10"/>
      <c r="P84" s="10">
        <f t="shared" si="22"/>
        <v>13.4</v>
      </c>
      <c r="Q84" s="12"/>
      <c r="R84" s="12"/>
      <c r="S84" s="10"/>
      <c r="T84" s="10">
        <f t="shared" si="23"/>
        <v>0</v>
      </c>
      <c r="U84" s="10">
        <f t="shared" si="24"/>
        <v>0</v>
      </c>
      <c r="V84" s="10">
        <v>9.8000000000000007</v>
      </c>
      <c r="W84" s="10">
        <v>4.5999999999999996</v>
      </c>
      <c r="X84" s="10">
        <v>5.8</v>
      </c>
      <c r="Y84" s="10">
        <v>0</v>
      </c>
      <c r="Z84" s="10">
        <v>5.2</v>
      </c>
      <c r="AA84" s="10">
        <v>1.4</v>
      </c>
      <c r="AB84" s="10">
        <v>0.2</v>
      </c>
      <c r="AC84" s="10">
        <v>2</v>
      </c>
      <c r="AD84" s="10">
        <v>5.6</v>
      </c>
      <c r="AE84" s="10">
        <v>1.8</v>
      </c>
      <c r="AF84" s="13" t="s">
        <v>129</v>
      </c>
      <c r="AG84" s="10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ht="15.75" thickBot="1" x14ac:dyDescent="0.3">
      <c r="A85" s="22" t="s">
        <v>177</v>
      </c>
      <c r="B85" s="20" t="s">
        <v>40</v>
      </c>
      <c r="C85" s="20"/>
      <c r="D85" s="20"/>
      <c r="E85" s="20"/>
      <c r="F85" s="21"/>
      <c r="G85" s="7">
        <v>0.4</v>
      </c>
      <c r="H85" s="1">
        <v>60</v>
      </c>
      <c r="I85" s="1" t="s">
        <v>38</v>
      </c>
      <c r="J85" s="1"/>
      <c r="K85" s="1">
        <f>E85-J85</f>
        <v>0</v>
      </c>
      <c r="L85" s="1"/>
      <c r="M85" s="1"/>
      <c r="N85" s="1">
        <v>0</v>
      </c>
      <c r="O85" s="1">
        <v>24</v>
      </c>
      <c r="P85" s="1">
        <f>E85/5</f>
        <v>0</v>
      </c>
      <c r="Q85" s="5">
        <v>70</v>
      </c>
      <c r="R85" s="5"/>
      <c r="S85" s="1"/>
      <c r="T85" s="1" t="e">
        <f>(F85+N85+O85+Q85)/P85</f>
        <v>#DIV/0!</v>
      </c>
      <c r="U85" s="1" t="e">
        <f>(F85+N85+O85)/P85</f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 t="s">
        <v>178</v>
      </c>
      <c r="AG85" s="1">
        <f>G85*Q85</f>
        <v>28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6" t="s">
        <v>130</v>
      </c>
      <c r="B86" s="17" t="s">
        <v>37</v>
      </c>
      <c r="C86" s="17">
        <v>145.92599999999999</v>
      </c>
      <c r="D86" s="17">
        <v>13.461</v>
      </c>
      <c r="E86" s="17">
        <v>99.733999999999995</v>
      </c>
      <c r="F86" s="18">
        <v>18.991</v>
      </c>
      <c r="G86" s="11">
        <v>0</v>
      </c>
      <c r="H86" s="10">
        <v>60</v>
      </c>
      <c r="I86" s="10" t="s">
        <v>59</v>
      </c>
      <c r="J86" s="10">
        <v>98.4</v>
      </c>
      <c r="K86" s="10">
        <f t="shared" si="21"/>
        <v>1.333999999999989</v>
      </c>
      <c r="L86" s="10"/>
      <c r="M86" s="10"/>
      <c r="N86" s="10">
        <v>0</v>
      </c>
      <c r="O86" s="10"/>
      <c r="P86" s="10">
        <f t="shared" si="22"/>
        <v>19.9468</v>
      </c>
      <c r="Q86" s="12"/>
      <c r="R86" s="12"/>
      <c r="S86" s="10"/>
      <c r="T86" s="10">
        <f t="shared" si="23"/>
        <v>0.95208253955521682</v>
      </c>
      <c r="U86" s="10">
        <f t="shared" si="24"/>
        <v>0.95208253955521682</v>
      </c>
      <c r="V86" s="10">
        <v>18.1708</v>
      </c>
      <c r="W86" s="10">
        <v>15.202999999999999</v>
      </c>
      <c r="X86" s="10">
        <v>15.961</v>
      </c>
      <c r="Y86" s="10">
        <v>13.539</v>
      </c>
      <c r="Z86" s="10">
        <v>19.601400000000002</v>
      </c>
      <c r="AA86" s="10">
        <v>27.260400000000001</v>
      </c>
      <c r="AB86" s="10">
        <v>28.0458</v>
      </c>
      <c r="AC86" s="10">
        <v>16.151800000000001</v>
      </c>
      <c r="AD86" s="10">
        <v>15.514799999999999</v>
      </c>
      <c r="AE86" s="10">
        <v>14.776</v>
      </c>
      <c r="AF86" s="13" t="s">
        <v>131</v>
      </c>
      <c r="AG86" s="10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ht="15.75" thickBot="1" x14ac:dyDescent="0.3">
      <c r="A87" s="22" t="s">
        <v>175</v>
      </c>
      <c r="B87" s="20" t="s">
        <v>37</v>
      </c>
      <c r="C87" s="20"/>
      <c r="D87" s="20"/>
      <c r="E87" s="20"/>
      <c r="F87" s="21"/>
      <c r="G87" s="7">
        <v>1</v>
      </c>
      <c r="H87" s="1">
        <v>60</v>
      </c>
      <c r="I87" s="1" t="s">
        <v>38</v>
      </c>
      <c r="J87" s="1"/>
      <c r="K87" s="1">
        <f>E87-J87</f>
        <v>0</v>
      </c>
      <c r="L87" s="1"/>
      <c r="M87" s="1"/>
      <c r="N87" s="1">
        <v>30</v>
      </c>
      <c r="O87" s="1">
        <v>20</v>
      </c>
      <c r="P87" s="1">
        <f>E87/5</f>
        <v>0</v>
      </c>
      <c r="Q87" s="5">
        <v>100</v>
      </c>
      <c r="R87" s="5"/>
      <c r="S87" s="1"/>
      <c r="T87" s="1" t="e">
        <f>(F87+N87+O87+Q87)/P87</f>
        <v>#DIV/0!</v>
      </c>
      <c r="U87" s="1" t="e">
        <f>(F87+N87+O87)/P87</f>
        <v>#DIV/0!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 t="s">
        <v>176</v>
      </c>
      <c r="AG87" s="1">
        <f t="shared" ref="AG87:AG93" si="25">G87*Q87</f>
        <v>100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132</v>
      </c>
      <c r="B88" s="1" t="s">
        <v>40</v>
      </c>
      <c r="C88" s="1">
        <v>8</v>
      </c>
      <c r="D88" s="1"/>
      <c r="E88" s="1">
        <v>2</v>
      </c>
      <c r="F88" s="1"/>
      <c r="G88" s="7">
        <v>0.66</v>
      </c>
      <c r="H88" s="1">
        <v>45</v>
      </c>
      <c r="I88" s="1" t="s">
        <v>38</v>
      </c>
      <c r="J88" s="1">
        <v>3</v>
      </c>
      <c r="K88" s="1">
        <f t="shared" si="21"/>
        <v>-1</v>
      </c>
      <c r="L88" s="1"/>
      <c r="M88" s="1"/>
      <c r="N88" s="1">
        <v>16</v>
      </c>
      <c r="O88" s="1"/>
      <c r="P88" s="1">
        <f t="shared" si="22"/>
        <v>0.4</v>
      </c>
      <c r="Q88" s="5"/>
      <c r="R88" s="5"/>
      <c r="S88" s="1"/>
      <c r="T88" s="1">
        <f t="shared" si="23"/>
        <v>40</v>
      </c>
      <c r="U88" s="1">
        <f t="shared" si="24"/>
        <v>40</v>
      </c>
      <c r="V88" s="1">
        <v>-0.2</v>
      </c>
      <c r="W88" s="1">
        <v>0.4</v>
      </c>
      <c r="X88" s="1">
        <v>3</v>
      </c>
      <c r="Y88" s="1">
        <v>1.4</v>
      </c>
      <c r="Z88" s="1">
        <v>2.9319999999999999</v>
      </c>
      <c r="AA88" s="1">
        <v>3.4</v>
      </c>
      <c r="AB88" s="1">
        <v>2.6</v>
      </c>
      <c r="AC88" s="1">
        <v>3</v>
      </c>
      <c r="AD88" s="1">
        <v>6</v>
      </c>
      <c r="AE88" s="1">
        <v>3</v>
      </c>
      <c r="AF88" s="1" t="s">
        <v>133</v>
      </c>
      <c r="AG88" s="1">
        <f t="shared" si="25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40</v>
      </c>
      <c r="C89" s="1">
        <v>23</v>
      </c>
      <c r="D89" s="1">
        <v>7</v>
      </c>
      <c r="E89" s="1">
        <v>9</v>
      </c>
      <c r="F89" s="1">
        <v>15</v>
      </c>
      <c r="G89" s="7">
        <v>0.66</v>
      </c>
      <c r="H89" s="1">
        <v>45</v>
      </c>
      <c r="I89" s="1" t="s">
        <v>38</v>
      </c>
      <c r="J89" s="1">
        <v>17</v>
      </c>
      <c r="K89" s="1">
        <f t="shared" si="21"/>
        <v>-8</v>
      </c>
      <c r="L89" s="1"/>
      <c r="M89" s="1"/>
      <c r="N89" s="1">
        <v>8</v>
      </c>
      <c r="O89" s="1"/>
      <c r="P89" s="1">
        <f t="shared" si="22"/>
        <v>1.8</v>
      </c>
      <c r="Q89" s="5"/>
      <c r="R89" s="5"/>
      <c r="S89" s="1"/>
      <c r="T89" s="1">
        <f t="shared" si="23"/>
        <v>12.777777777777777</v>
      </c>
      <c r="U89" s="1">
        <f t="shared" si="24"/>
        <v>12.777777777777777</v>
      </c>
      <c r="V89" s="1">
        <v>1.8</v>
      </c>
      <c r="W89" s="1">
        <v>1.8</v>
      </c>
      <c r="X89" s="1">
        <v>1</v>
      </c>
      <c r="Y89" s="1">
        <v>0.4</v>
      </c>
      <c r="Z89" s="1">
        <v>2.2000000000000002</v>
      </c>
      <c r="AA89" s="1">
        <v>4.4000000000000004</v>
      </c>
      <c r="AB89" s="1">
        <v>4.5999999999999996</v>
      </c>
      <c r="AC89" s="1">
        <v>1.2</v>
      </c>
      <c r="AD89" s="1">
        <v>4.0679999999999996</v>
      </c>
      <c r="AE89" s="1">
        <v>4.2</v>
      </c>
      <c r="AF89" s="1" t="s">
        <v>63</v>
      </c>
      <c r="AG89" s="1">
        <f t="shared" si="25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40</v>
      </c>
      <c r="C90" s="1">
        <v>74</v>
      </c>
      <c r="D90" s="1"/>
      <c r="E90" s="1">
        <v>41</v>
      </c>
      <c r="F90" s="1">
        <v>10</v>
      </c>
      <c r="G90" s="7">
        <v>0.33</v>
      </c>
      <c r="H90" s="1">
        <v>45</v>
      </c>
      <c r="I90" s="1" t="s">
        <v>38</v>
      </c>
      <c r="J90" s="1">
        <v>41</v>
      </c>
      <c r="K90" s="1">
        <f t="shared" si="21"/>
        <v>0</v>
      </c>
      <c r="L90" s="1"/>
      <c r="M90" s="1"/>
      <c r="N90" s="1">
        <v>96</v>
      </c>
      <c r="O90" s="1"/>
      <c r="P90" s="1">
        <f t="shared" si="22"/>
        <v>8.1999999999999993</v>
      </c>
      <c r="Q90" s="5"/>
      <c r="R90" s="5"/>
      <c r="S90" s="1"/>
      <c r="T90" s="1">
        <f t="shared" si="23"/>
        <v>12.926829268292684</v>
      </c>
      <c r="U90" s="1">
        <f t="shared" si="24"/>
        <v>12.926829268292684</v>
      </c>
      <c r="V90" s="1">
        <v>11.6</v>
      </c>
      <c r="W90" s="1">
        <v>8.8000000000000007</v>
      </c>
      <c r="X90" s="1">
        <v>7.4</v>
      </c>
      <c r="Y90" s="1">
        <v>14.2</v>
      </c>
      <c r="Z90" s="1">
        <v>2.2000000000000002</v>
      </c>
      <c r="AA90" s="1">
        <v>29.2</v>
      </c>
      <c r="AB90" s="1">
        <v>25.6</v>
      </c>
      <c r="AC90" s="1">
        <v>12</v>
      </c>
      <c r="AD90" s="1">
        <v>11</v>
      </c>
      <c r="AE90" s="1">
        <v>18.600000000000001</v>
      </c>
      <c r="AF90" s="1"/>
      <c r="AG90" s="1">
        <f t="shared" si="25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136</v>
      </c>
      <c r="B91" s="1" t="s">
        <v>40</v>
      </c>
      <c r="C91" s="1">
        <v>23</v>
      </c>
      <c r="D91" s="1"/>
      <c r="E91" s="1">
        <v>15</v>
      </c>
      <c r="F91" s="1"/>
      <c r="G91" s="7">
        <v>0.36</v>
      </c>
      <c r="H91" s="1">
        <v>45</v>
      </c>
      <c r="I91" s="1" t="s">
        <v>38</v>
      </c>
      <c r="J91" s="1">
        <v>18</v>
      </c>
      <c r="K91" s="1">
        <f t="shared" si="21"/>
        <v>-3</v>
      </c>
      <c r="L91" s="1"/>
      <c r="M91" s="1"/>
      <c r="N91" s="1">
        <v>70</v>
      </c>
      <c r="O91" s="1"/>
      <c r="P91" s="1">
        <f t="shared" si="22"/>
        <v>3</v>
      </c>
      <c r="Q91" s="5"/>
      <c r="R91" s="5"/>
      <c r="S91" s="1"/>
      <c r="T91" s="1">
        <f t="shared" si="23"/>
        <v>23.333333333333332</v>
      </c>
      <c r="U91" s="1">
        <f t="shared" si="24"/>
        <v>23.333333333333332</v>
      </c>
      <c r="V91" s="1">
        <v>7.6</v>
      </c>
      <c r="W91" s="1">
        <v>4</v>
      </c>
      <c r="X91" s="1">
        <v>4</v>
      </c>
      <c r="Y91" s="1">
        <v>5.6</v>
      </c>
      <c r="Z91" s="1">
        <v>8.1999999999999993</v>
      </c>
      <c r="AA91" s="1">
        <v>8.6</v>
      </c>
      <c r="AB91" s="1">
        <v>11</v>
      </c>
      <c r="AC91" s="1">
        <v>8.4</v>
      </c>
      <c r="AD91" s="1">
        <v>6.2</v>
      </c>
      <c r="AE91" s="1">
        <v>6</v>
      </c>
      <c r="AF91" s="1"/>
      <c r="AG91" s="1">
        <f t="shared" si="25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137</v>
      </c>
      <c r="B92" s="1" t="s">
        <v>37</v>
      </c>
      <c r="C92" s="1">
        <v>678.75699999999995</v>
      </c>
      <c r="D92" s="1"/>
      <c r="E92" s="1">
        <v>360.142</v>
      </c>
      <c r="F92" s="1">
        <v>221.96799999999999</v>
      </c>
      <c r="G92" s="7">
        <v>1</v>
      </c>
      <c r="H92" s="1">
        <v>45</v>
      </c>
      <c r="I92" s="1" t="s">
        <v>52</v>
      </c>
      <c r="J92" s="1">
        <v>345</v>
      </c>
      <c r="K92" s="1">
        <f t="shared" si="21"/>
        <v>15.141999999999996</v>
      </c>
      <c r="L92" s="1"/>
      <c r="M92" s="1"/>
      <c r="N92" s="1">
        <v>250</v>
      </c>
      <c r="O92" s="1">
        <v>300</v>
      </c>
      <c r="P92" s="1">
        <f t="shared" si="22"/>
        <v>72.028400000000005</v>
      </c>
      <c r="Q92" s="5">
        <f>14*P92-O92-N92-F92</f>
        <v>236.42960000000002</v>
      </c>
      <c r="R92" s="5"/>
      <c r="S92" s="1"/>
      <c r="T92" s="1">
        <f t="shared" si="23"/>
        <v>14</v>
      </c>
      <c r="U92" s="1">
        <f t="shared" si="24"/>
        <v>10.717550299604044</v>
      </c>
      <c r="V92" s="1">
        <v>75.804999999999993</v>
      </c>
      <c r="W92" s="1">
        <v>64.875599999999991</v>
      </c>
      <c r="X92" s="1">
        <v>63.785799999999988</v>
      </c>
      <c r="Y92" s="1">
        <v>64.779399999999995</v>
      </c>
      <c r="Z92" s="1">
        <v>66.256799999999998</v>
      </c>
      <c r="AA92" s="1">
        <v>52.640200000000007</v>
      </c>
      <c r="AB92" s="1">
        <v>61.096200000000003</v>
      </c>
      <c r="AC92" s="1">
        <v>65.889800000000008</v>
      </c>
      <c r="AD92" s="1">
        <v>50.802599999999998</v>
      </c>
      <c r="AE92" s="1">
        <v>40.163200000000003</v>
      </c>
      <c r="AF92" s="1"/>
      <c r="AG92" s="1">
        <f t="shared" si="25"/>
        <v>236.42960000000002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138</v>
      </c>
      <c r="B93" s="1" t="s">
        <v>40</v>
      </c>
      <c r="C93" s="1">
        <v>30</v>
      </c>
      <c r="D93" s="1"/>
      <c r="E93" s="1">
        <v>19</v>
      </c>
      <c r="F93" s="1">
        <v>5</v>
      </c>
      <c r="G93" s="7">
        <v>0.1</v>
      </c>
      <c r="H93" s="1">
        <v>60</v>
      </c>
      <c r="I93" s="1" t="s">
        <v>38</v>
      </c>
      <c r="J93" s="1">
        <v>20</v>
      </c>
      <c r="K93" s="1">
        <f t="shared" si="21"/>
        <v>-1</v>
      </c>
      <c r="L93" s="1"/>
      <c r="M93" s="1"/>
      <c r="N93" s="1">
        <v>10</v>
      </c>
      <c r="O93" s="1"/>
      <c r="P93" s="1">
        <f t="shared" si="22"/>
        <v>3.8</v>
      </c>
      <c r="Q93" s="5">
        <f>12*P93-O93-N93-F93</f>
        <v>30.599999999999994</v>
      </c>
      <c r="R93" s="5"/>
      <c r="S93" s="1"/>
      <c r="T93" s="1">
        <f t="shared" si="23"/>
        <v>11.999999999999998</v>
      </c>
      <c r="U93" s="1">
        <f t="shared" si="24"/>
        <v>3.9473684210526319</v>
      </c>
      <c r="V93" s="1">
        <v>2.8</v>
      </c>
      <c r="W93" s="1">
        <v>2.8</v>
      </c>
      <c r="X93" s="1">
        <v>3.4</v>
      </c>
      <c r="Y93" s="1">
        <v>2.2000000000000002</v>
      </c>
      <c r="Z93" s="1">
        <v>5.6</v>
      </c>
      <c r="AA93" s="1">
        <v>6.4</v>
      </c>
      <c r="AB93" s="1">
        <v>3.8</v>
      </c>
      <c r="AC93" s="1">
        <v>5.4</v>
      </c>
      <c r="AD93" s="1">
        <v>6.8</v>
      </c>
      <c r="AE93" s="1">
        <v>4.4000000000000004</v>
      </c>
      <c r="AF93" s="1"/>
      <c r="AG93" s="1">
        <f t="shared" si="25"/>
        <v>3.0599999999999996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139</v>
      </c>
      <c r="B94" s="10" t="s">
        <v>40</v>
      </c>
      <c r="C94" s="10">
        <v>1</v>
      </c>
      <c r="D94" s="10">
        <v>2</v>
      </c>
      <c r="E94" s="10">
        <v>3</v>
      </c>
      <c r="F94" s="10"/>
      <c r="G94" s="11">
        <v>0</v>
      </c>
      <c r="H94" s="10">
        <v>45</v>
      </c>
      <c r="I94" s="10" t="s">
        <v>59</v>
      </c>
      <c r="J94" s="10">
        <v>28</v>
      </c>
      <c r="K94" s="10">
        <f t="shared" si="21"/>
        <v>-25</v>
      </c>
      <c r="L94" s="10"/>
      <c r="M94" s="10"/>
      <c r="N94" s="10">
        <v>0</v>
      </c>
      <c r="O94" s="10"/>
      <c r="P94" s="10">
        <f t="shared" si="22"/>
        <v>0.6</v>
      </c>
      <c r="Q94" s="12"/>
      <c r="R94" s="12"/>
      <c r="S94" s="10"/>
      <c r="T94" s="10">
        <f t="shared" si="23"/>
        <v>0</v>
      </c>
      <c r="U94" s="10">
        <f t="shared" si="24"/>
        <v>0</v>
      </c>
      <c r="V94" s="10">
        <v>11.2</v>
      </c>
      <c r="W94" s="10">
        <v>32</v>
      </c>
      <c r="X94" s="10">
        <v>18</v>
      </c>
      <c r="Y94" s="10">
        <v>24.8</v>
      </c>
      <c r="Z94" s="10">
        <v>18.600000000000001</v>
      </c>
      <c r="AA94" s="10">
        <v>15.6</v>
      </c>
      <c r="AB94" s="10">
        <v>15.8</v>
      </c>
      <c r="AC94" s="10">
        <v>15.2</v>
      </c>
      <c r="AD94" s="10">
        <v>27.6</v>
      </c>
      <c r="AE94" s="10">
        <v>15.4</v>
      </c>
      <c r="AF94" s="10" t="s">
        <v>140</v>
      </c>
      <c r="AG94" s="10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141</v>
      </c>
      <c r="B95" s="1" t="s">
        <v>37</v>
      </c>
      <c r="C95" s="1">
        <v>160.173</v>
      </c>
      <c r="D95" s="1">
        <v>13.302</v>
      </c>
      <c r="E95" s="1">
        <v>132.23099999999999</v>
      </c>
      <c r="F95" s="1">
        <v>25.411000000000001</v>
      </c>
      <c r="G95" s="7">
        <v>1</v>
      </c>
      <c r="H95" s="1">
        <v>60</v>
      </c>
      <c r="I95" s="1" t="s">
        <v>38</v>
      </c>
      <c r="J95" s="1">
        <v>137.44999999999999</v>
      </c>
      <c r="K95" s="1">
        <f t="shared" si="21"/>
        <v>-5.2189999999999941</v>
      </c>
      <c r="L95" s="1"/>
      <c r="M95" s="1"/>
      <c r="N95" s="1">
        <v>60</v>
      </c>
      <c r="O95" s="1"/>
      <c r="P95" s="1">
        <f t="shared" si="22"/>
        <v>26.446199999999997</v>
      </c>
      <c r="Q95" s="5">
        <f>11*P95-O95-N95-F95</f>
        <v>205.49719999999996</v>
      </c>
      <c r="R95" s="5"/>
      <c r="S95" s="1"/>
      <c r="T95" s="1">
        <f t="shared" si="23"/>
        <v>11</v>
      </c>
      <c r="U95" s="1">
        <f t="shared" si="24"/>
        <v>3.2296133281908181</v>
      </c>
      <c r="V95" s="1">
        <v>15.414</v>
      </c>
      <c r="W95" s="1">
        <v>15.329800000000001</v>
      </c>
      <c r="X95" s="1">
        <v>18.7348</v>
      </c>
      <c r="Y95" s="1">
        <v>19.561199999999999</v>
      </c>
      <c r="Z95" s="1">
        <v>16.462199999999999</v>
      </c>
      <c r="AA95" s="1">
        <v>20.7272</v>
      </c>
      <c r="AB95" s="1">
        <v>17.270600000000002</v>
      </c>
      <c r="AC95" s="1">
        <v>14.163</v>
      </c>
      <c r="AD95" s="1">
        <v>19.3582</v>
      </c>
      <c r="AE95" s="1">
        <v>17.3004</v>
      </c>
      <c r="AF95" s="1"/>
      <c r="AG95" s="1">
        <f>G95*Q95</f>
        <v>205.49719999999996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142</v>
      </c>
      <c r="B96" s="1" t="s">
        <v>37</v>
      </c>
      <c r="C96" s="1">
        <v>35.362000000000002</v>
      </c>
      <c r="D96" s="1"/>
      <c r="E96" s="1">
        <v>23.643000000000001</v>
      </c>
      <c r="F96" s="1">
        <v>9.6869999999999994</v>
      </c>
      <c r="G96" s="7">
        <v>1</v>
      </c>
      <c r="H96" s="1">
        <v>60</v>
      </c>
      <c r="I96" s="1" t="s">
        <v>38</v>
      </c>
      <c r="J96" s="1">
        <v>21.5</v>
      </c>
      <c r="K96" s="1">
        <f t="shared" si="21"/>
        <v>2.1430000000000007</v>
      </c>
      <c r="L96" s="1"/>
      <c r="M96" s="1"/>
      <c r="N96" s="1">
        <v>10</v>
      </c>
      <c r="O96" s="1"/>
      <c r="P96" s="1">
        <f t="shared" si="22"/>
        <v>4.7286000000000001</v>
      </c>
      <c r="Q96" s="5">
        <f>12*P96-O96-N96-F96</f>
        <v>37.056200000000004</v>
      </c>
      <c r="R96" s="5"/>
      <c r="S96" s="1"/>
      <c r="T96" s="1">
        <f t="shared" si="23"/>
        <v>12</v>
      </c>
      <c r="U96" s="1">
        <f t="shared" si="24"/>
        <v>4.1633887408535291</v>
      </c>
      <c r="V96" s="1">
        <v>3.0112000000000001</v>
      </c>
      <c r="W96" s="1">
        <v>3.1497999999999999</v>
      </c>
      <c r="X96" s="1">
        <v>2.3441999999999998</v>
      </c>
      <c r="Y96" s="1">
        <v>6.6836000000000002</v>
      </c>
      <c r="Z96" s="1">
        <v>3.4607999999999999</v>
      </c>
      <c r="AA96" s="1">
        <v>2.0661999999999998</v>
      </c>
      <c r="AB96" s="1">
        <v>4.0655999999999999</v>
      </c>
      <c r="AC96" s="1">
        <v>6.0038</v>
      </c>
      <c r="AD96" s="1">
        <v>2.7591999999999999</v>
      </c>
      <c r="AE96" s="1">
        <v>0.71560000000000001</v>
      </c>
      <c r="AF96" s="1"/>
      <c r="AG96" s="1">
        <f>G96*Q96</f>
        <v>37.056200000000004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143</v>
      </c>
      <c r="B97" s="10" t="s">
        <v>37</v>
      </c>
      <c r="C97" s="10"/>
      <c r="D97" s="10">
        <v>16.542000000000002</v>
      </c>
      <c r="E97" s="14">
        <v>16.161999999999999</v>
      </c>
      <c r="F97" s="10"/>
      <c r="G97" s="11">
        <v>0</v>
      </c>
      <c r="H97" s="10">
        <v>60</v>
      </c>
      <c r="I97" s="10" t="s">
        <v>59</v>
      </c>
      <c r="J97" s="10">
        <v>16.3</v>
      </c>
      <c r="K97" s="10">
        <f t="shared" si="21"/>
        <v>-0.13800000000000168</v>
      </c>
      <c r="L97" s="10"/>
      <c r="M97" s="10"/>
      <c r="N97" s="10">
        <v>0</v>
      </c>
      <c r="O97" s="10"/>
      <c r="P97" s="10">
        <f t="shared" si="22"/>
        <v>3.2323999999999997</v>
      </c>
      <c r="Q97" s="12"/>
      <c r="R97" s="12"/>
      <c r="S97" s="10"/>
      <c r="T97" s="10">
        <f t="shared" si="23"/>
        <v>0</v>
      </c>
      <c r="U97" s="10">
        <f t="shared" si="24"/>
        <v>0</v>
      </c>
      <c r="V97" s="10">
        <v>3.2986</v>
      </c>
      <c r="W97" s="10">
        <v>2.6960000000000002</v>
      </c>
      <c r="X97" s="10">
        <v>4.5340000000000007</v>
      </c>
      <c r="Y97" s="10">
        <v>2.5291999999999999</v>
      </c>
      <c r="Z97" s="10">
        <v>3.34</v>
      </c>
      <c r="AA97" s="10">
        <v>4.2060000000000004</v>
      </c>
      <c r="AB97" s="10">
        <v>4.5209999999999999</v>
      </c>
      <c r="AC97" s="10">
        <v>2.7149999999999999</v>
      </c>
      <c r="AD97" s="10">
        <v>2.403</v>
      </c>
      <c r="AE97" s="10">
        <v>1.4910000000000001</v>
      </c>
      <c r="AF97" s="10" t="s">
        <v>144</v>
      </c>
      <c r="AG97" s="10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145</v>
      </c>
      <c r="B98" s="1" t="s">
        <v>37</v>
      </c>
      <c r="C98" s="1">
        <v>51.225000000000001</v>
      </c>
      <c r="D98" s="1"/>
      <c r="E98" s="14">
        <f>22.552+E97</f>
        <v>38.713999999999999</v>
      </c>
      <c r="F98" s="1">
        <v>10.657</v>
      </c>
      <c r="G98" s="7">
        <v>1</v>
      </c>
      <c r="H98" s="1">
        <v>60</v>
      </c>
      <c r="I98" s="1" t="s">
        <v>45</v>
      </c>
      <c r="J98" s="1">
        <v>21.5</v>
      </c>
      <c r="K98" s="1">
        <f t="shared" si="21"/>
        <v>17.213999999999999</v>
      </c>
      <c r="L98" s="1"/>
      <c r="M98" s="1"/>
      <c r="N98" s="1">
        <v>0</v>
      </c>
      <c r="O98" s="1">
        <v>20</v>
      </c>
      <c r="P98" s="1">
        <f t="shared" si="22"/>
        <v>7.7427999999999999</v>
      </c>
      <c r="Q98" s="5">
        <f>13*P98-O98-N98-F98</f>
        <v>69.999400000000009</v>
      </c>
      <c r="R98" s="5"/>
      <c r="S98" s="1"/>
      <c r="T98" s="1">
        <f t="shared" si="23"/>
        <v>13</v>
      </c>
      <c r="U98" s="1">
        <f t="shared" si="24"/>
        <v>3.9594203647259389</v>
      </c>
      <c r="V98" s="1">
        <v>3.8982000000000001</v>
      </c>
      <c r="W98" s="1">
        <v>3.8969999999999998</v>
      </c>
      <c r="X98" s="1">
        <v>5.1430000000000007</v>
      </c>
      <c r="Y98" s="1">
        <v>3.4272</v>
      </c>
      <c r="Z98" s="1">
        <v>3.6480000000000001</v>
      </c>
      <c r="AA98" s="1">
        <v>4.2060000000000004</v>
      </c>
      <c r="AB98" s="1">
        <v>5.1139999999999999</v>
      </c>
      <c r="AC98" s="1">
        <v>3.3079999999999998</v>
      </c>
      <c r="AD98" s="1">
        <v>2.403</v>
      </c>
      <c r="AE98" s="1">
        <v>2.4039999999999999</v>
      </c>
      <c r="AF98" s="1" t="s">
        <v>146</v>
      </c>
      <c r="AG98" s="1">
        <f>G98*Q98</f>
        <v>69.999400000000009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15.75" thickBot="1" x14ac:dyDescent="0.3">
      <c r="A99" s="1" t="s">
        <v>147</v>
      </c>
      <c r="B99" s="1" t="s">
        <v>40</v>
      </c>
      <c r="C99" s="1">
        <v>16</v>
      </c>
      <c r="D99" s="1">
        <v>1</v>
      </c>
      <c r="E99" s="1">
        <v>13</v>
      </c>
      <c r="F99" s="1">
        <v>3</v>
      </c>
      <c r="G99" s="7">
        <v>0.33</v>
      </c>
      <c r="H99" s="1" t="e">
        <v>#N/A</v>
      </c>
      <c r="I99" s="1" t="s">
        <v>38</v>
      </c>
      <c r="J99" s="1">
        <v>14</v>
      </c>
      <c r="K99" s="1">
        <f t="shared" si="21"/>
        <v>-1</v>
      </c>
      <c r="L99" s="1"/>
      <c r="M99" s="1"/>
      <c r="N99" s="1">
        <v>8</v>
      </c>
      <c r="O99" s="1"/>
      <c r="P99" s="1">
        <f t="shared" si="22"/>
        <v>2.6</v>
      </c>
      <c r="Q99" s="5">
        <f>12*P99-O99-N99-F99</f>
        <v>20.200000000000003</v>
      </c>
      <c r="R99" s="5"/>
      <c r="S99" s="1"/>
      <c r="T99" s="1">
        <f t="shared" si="23"/>
        <v>12</v>
      </c>
      <c r="U99" s="1">
        <f t="shared" si="24"/>
        <v>4.2307692307692308</v>
      </c>
      <c r="V99" s="1">
        <v>1.4</v>
      </c>
      <c r="W99" s="1">
        <v>2.4</v>
      </c>
      <c r="X99" s="1">
        <v>0.4</v>
      </c>
      <c r="Y99" s="1">
        <v>1.4</v>
      </c>
      <c r="Z99" s="1">
        <v>1</v>
      </c>
      <c r="AA99" s="1">
        <v>3.2</v>
      </c>
      <c r="AB99" s="1">
        <v>1.8</v>
      </c>
      <c r="AC99" s="1">
        <v>4.4000000000000004</v>
      </c>
      <c r="AD99" s="1">
        <v>7</v>
      </c>
      <c r="AE99" s="1">
        <v>3.2</v>
      </c>
      <c r="AF99" s="1"/>
      <c r="AG99" s="1">
        <f>G99*Q99</f>
        <v>6.6660000000000013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6" t="s">
        <v>148</v>
      </c>
      <c r="B100" s="17" t="s">
        <v>40</v>
      </c>
      <c r="C100" s="17">
        <v>11</v>
      </c>
      <c r="D100" s="17">
        <v>67</v>
      </c>
      <c r="E100" s="24">
        <v>74</v>
      </c>
      <c r="F100" s="18"/>
      <c r="G100" s="11">
        <v>0</v>
      </c>
      <c r="H100" s="10">
        <v>45</v>
      </c>
      <c r="I100" s="10" t="s">
        <v>59</v>
      </c>
      <c r="J100" s="10">
        <v>77</v>
      </c>
      <c r="K100" s="10">
        <f t="shared" si="21"/>
        <v>-3</v>
      </c>
      <c r="L100" s="10"/>
      <c r="M100" s="10"/>
      <c r="N100" s="10">
        <v>0</v>
      </c>
      <c r="O100" s="10"/>
      <c r="P100" s="10">
        <f t="shared" si="22"/>
        <v>14.8</v>
      </c>
      <c r="Q100" s="12"/>
      <c r="R100" s="12"/>
      <c r="S100" s="10"/>
      <c r="T100" s="10">
        <f t="shared" si="23"/>
        <v>0</v>
      </c>
      <c r="U100" s="10">
        <f t="shared" si="24"/>
        <v>0</v>
      </c>
      <c r="V100" s="10">
        <v>1.6</v>
      </c>
      <c r="W100" s="10">
        <v>7</v>
      </c>
      <c r="X100" s="10">
        <v>66.599999999999994</v>
      </c>
      <c r="Y100" s="10">
        <v>73.400000000000006</v>
      </c>
      <c r="Z100" s="10">
        <v>95.6</v>
      </c>
      <c r="AA100" s="10">
        <v>102</v>
      </c>
      <c r="AB100" s="10">
        <v>113</v>
      </c>
      <c r="AC100" s="10">
        <v>62.6</v>
      </c>
      <c r="AD100" s="10">
        <v>55.6</v>
      </c>
      <c r="AE100" s="10">
        <v>73.8</v>
      </c>
      <c r="AF100" s="13" t="s">
        <v>149</v>
      </c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ht="15.75" thickBot="1" x14ac:dyDescent="0.3">
      <c r="A101" s="19" t="s">
        <v>174</v>
      </c>
      <c r="B101" s="20" t="s">
        <v>40</v>
      </c>
      <c r="C101" s="20">
        <v>3000</v>
      </c>
      <c r="D101" s="20"/>
      <c r="E101" s="25">
        <f>2146+E100</f>
        <v>2220</v>
      </c>
      <c r="F101" s="21">
        <v>786</v>
      </c>
      <c r="G101" s="7">
        <v>0.18</v>
      </c>
      <c r="H101" s="1">
        <v>50</v>
      </c>
      <c r="I101" s="1" t="s">
        <v>38</v>
      </c>
      <c r="J101" s="1">
        <v>2147</v>
      </c>
      <c r="K101" s="1">
        <f>E101-J101</f>
        <v>73</v>
      </c>
      <c r="L101" s="1"/>
      <c r="M101" s="1"/>
      <c r="N101" s="1">
        <v>600</v>
      </c>
      <c r="O101" s="1"/>
      <c r="P101" s="26">
        <f>E101/5</f>
        <v>444</v>
      </c>
      <c r="Q101" s="29">
        <v>0</v>
      </c>
      <c r="R101" s="5"/>
      <c r="S101" s="1"/>
      <c r="T101" s="1">
        <f>(F101+N101+O101+Q101)/P101</f>
        <v>3.1216216216216215</v>
      </c>
      <c r="U101" s="1">
        <f>(F101+N101+O101)/P101</f>
        <v>3.1216216216216215</v>
      </c>
      <c r="V101" s="1">
        <v>97.4</v>
      </c>
      <c r="W101" s="1">
        <v>16.399999999999999</v>
      </c>
      <c r="X101" s="1">
        <v>11.8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23" t="s">
        <v>186</v>
      </c>
      <c r="AG101" s="1">
        <f>G101*Q101</f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6" t="s">
        <v>150</v>
      </c>
      <c r="B102" s="17" t="s">
        <v>37</v>
      </c>
      <c r="C102" s="17"/>
      <c r="D102" s="17">
        <v>12.657</v>
      </c>
      <c r="E102" s="24">
        <v>12.657</v>
      </c>
      <c r="F102" s="18"/>
      <c r="G102" s="11">
        <v>0</v>
      </c>
      <c r="H102" s="10">
        <v>45</v>
      </c>
      <c r="I102" s="10" t="s">
        <v>59</v>
      </c>
      <c r="J102" s="10">
        <v>12</v>
      </c>
      <c r="K102" s="10">
        <f t="shared" si="21"/>
        <v>0.65700000000000003</v>
      </c>
      <c r="L102" s="10"/>
      <c r="M102" s="10"/>
      <c r="N102" s="10">
        <v>0</v>
      </c>
      <c r="O102" s="10"/>
      <c r="P102" s="10">
        <f t="shared" si="22"/>
        <v>2.5314000000000001</v>
      </c>
      <c r="Q102" s="12"/>
      <c r="R102" s="12"/>
      <c r="S102" s="10"/>
      <c r="T102" s="10">
        <f t="shared" si="23"/>
        <v>0</v>
      </c>
      <c r="U102" s="10">
        <f t="shared" si="24"/>
        <v>0</v>
      </c>
      <c r="V102" s="10">
        <v>3.4188000000000001</v>
      </c>
      <c r="W102" s="10">
        <v>24.761199999999999</v>
      </c>
      <c r="X102" s="10">
        <v>13.9214</v>
      </c>
      <c r="Y102" s="10">
        <v>19.506599999999999</v>
      </c>
      <c r="Z102" s="10">
        <v>16.177399999999999</v>
      </c>
      <c r="AA102" s="10">
        <v>23.0214</v>
      </c>
      <c r="AB102" s="10">
        <v>22.878</v>
      </c>
      <c r="AC102" s="10">
        <v>13.0776</v>
      </c>
      <c r="AD102" s="10">
        <v>0</v>
      </c>
      <c r="AE102" s="10">
        <v>16.476199999999999</v>
      </c>
      <c r="AF102" s="13" t="s">
        <v>151</v>
      </c>
      <c r="AG102" s="10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ht="15.75" thickBot="1" x14ac:dyDescent="0.3">
      <c r="A103" s="19" t="s">
        <v>164</v>
      </c>
      <c r="B103" s="20" t="s">
        <v>37</v>
      </c>
      <c r="C103" s="20">
        <v>217.47900000000001</v>
      </c>
      <c r="D103" s="20">
        <v>155.52199999999999</v>
      </c>
      <c r="E103" s="25">
        <f>145.942+E102</f>
        <v>158.59900000000002</v>
      </c>
      <c r="F103" s="21">
        <v>203.33099999999999</v>
      </c>
      <c r="G103" s="7">
        <v>1</v>
      </c>
      <c r="H103" s="1">
        <v>50</v>
      </c>
      <c r="I103" s="1" t="s">
        <v>38</v>
      </c>
      <c r="J103" s="1">
        <v>142.5</v>
      </c>
      <c r="K103" s="1">
        <f>E103-J103</f>
        <v>16.099000000000018</v>
      </c>
      <c r="L103" s="1"/>
      <c r="M103" s="1"/>
      <c r="N103" s="1">
        <v>0</v>
      </c>
      <c r="O103" s="1"/>
      <c r="P103" s="1">
        <f>E103/5</f>
        <v>31.719800000000003</v>
      </c>
      <c r="Q103" s="5">
        <f>13*P103-O103-N103-F103</f>
        <v>209.02640000000005</v>
      </c>
      <c r="R103" s="5"/>
      <c r="S103" s="1"/>
      <c r="T103" s="1">
        <f>(F103+N103+O103+Q103)/P103</f>
        <v>13</v>
      </c>
      <c r="U103" s="1">
        <f>(F103+N103+O103)/P103</f>
        <v>6.4102232674859225</v>
      </c>
      <c r="V103" s="1">
        <v>0.63019999999999998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 t="s">
        <v>165</v>
      </c>
      <c r="AG103" s="1">
        <f>G103*Q103</f>
        <v>209.02640000000005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6" t="s">
        <v>152</v>
      </c>
      <c r="B104" s="17" t="s">
        <v>37</v>
      </c>
      <c r="C104" s="17"/>
      <c r="D104" s="17">
        <v>3.153</v>
      </c>
      <c r="E104" s="24">
        <v>3.153</v>
      </c>
      <c r="F104" s="18"/>
      <c r="G104" s="11">
        <v>0</v>
      </c>
      <c r="H104" s="10">
        <v>45</v>
      </c>
      <c r="I104" s="10" t="s">
        <v>59</v>
      </c>
      <c r="J104" s="10">
        <v>3</v>
      </c>
      <c r="K104" s="10">
        <f t="shared" si="21"/>
        <v>0.15300000000000002</v>
      </c>
      <c r="L104" s="10"/>
      <c r="M104" s="10"/>
      <c r="N104" s="10">
        <v>0</v>
      </c>
      <c r="O104" s="10"/>
      <c r="P104" s="10">
        <f t="shared" si="22"/>
        <v>0.63060000000000005</v>
      </c>
      <c r="Q104" s="12"/>
      <c r="R104" s="12"/>
      <c r="S104" s="10"/>
      <c r="T104" s="10">
        <f t="shared" si="23"/>
        <v>0</v>
      </c>
      <c r="U104" s="10">
        <f t="shared" si="24"/>
        <v>0</v>
      </c>
      <c r="V104" s="10">
        <v>26.280799999999999</v>
      </c>
      <c r="W104" s="10">
        <v>34.959600000000002</v>
      </c>
      <c r="X104" s="10">
        <v>34.017000000000003</v>
      </c>
      <c r="Y104" s="10">
        <v>33.3628</v>
      </c>
      <c r="Z104" s="10">
        <v>39.872999999999998</v>
      </c>
      <c r="AA104" s="10">
        <v>37.971800000000002</v>
      </c>
      <c r="AB104" s="10">
        <v>37.691800000000001</v>
      </c>
      <c r="AC104" s="10">
        <v>29.8794</v>
      </c>
      <c r="AD104" s="10">
        <v>30.776399999999999</v>
      </c>
      <c r="AE104" s="10">
        <v>27.523</v>
      </c>
      <c r="AF104" s="13" t="s">
        <v>153</v>
      </c>
      <c r="AG104" s="10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ht="15.75" thickBot="1" x14ac:dyDescent="0.3">
      <c r="A105" s="19" t="s">
        <v>170</v>
      </c>
      <c r="B105" s="20" t="s">
        <v>37</v>
      </c>
      <c r="C105" s="20">
        <v>316.54500000000002</v>
      </c>
      <c r="D105" s="20"/>
      <c r="E105" s="25">
        <f>151.431+E104</f>
        <v>154.584</v>
      </c>
      <c r="F105" s="21">
        <v>107.517</v>
      </c>
      <c r="G105" s="7">
        <v>1</v>
      </c>
      <c r="H105" s="1">
        <v>50</v>
      </c>
      <c r="I105" s="1" t="s">
        <v>38</v>
      </c>
      <c r="J105" s="1">
        <v>151.30000000000001</v>
      </c>
      <c r="K105" s="1">
        <f>E105-J105</f>
        <v>3.2839999999999918</v>
      </c>
      <c r="L105" s="1"/>
      <c r="M105" s="1"/>
      <c r="N105" s="1">
        <v>100</v>
      </c>
      <c r="O105" s="1">
        <v>100</v>
      </c>
      <c r="P105" s="1">
        <f>E105/5</f>
        <v>30.916800000000002</v>
      </c>
      <c r="Q105" s="5">
        <f>13*P105-O105-N105-F105</f>
        <v>94.401400000000024</v>
      </c>
      <c r="R105" s="5"/>
      <c r="S105" s="1"/>
      <c r="T105" s="1">
        <f>(F105+N105+O105+Q105)/P105</f>
        <v>13</v>
      </c>
      <c r="U105" s="1">
        <f>(F105+N105+O105)/P105</f>
        <v>9.9465986130518029</v>
      </c>
      <c r="V105" s="1">
        <v>15.4038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 t="s">
        <v>171</v>
      </c>
      <c r="AG105" s="1">
        <f>G105*Q105</f>
        <v>94.401400000000024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6" t="s">
        <v>154</v>
      </c>
      <c r="B106" s="17" t="s">
        <v>37</v>
      </c>
      <c r="C106" s="17">
        <v>46.79</v>
      </c>
      <c r="D106" s="17">
        <v>77.484999999999999</v>
      </c>
      <c r="E106" s="24">
        <v>74.432000000000002</v>
      </c>
      <c r="F106" s="18"/>
      <c r="G106" s="11">
        <v>0</v>
      </c>
      <c r="H106" s="10">
        <v>45</v>
      </c>
      <c r="I106" s="10" t="s">
        <v>59</v>
      </c>
      <c r="J106" s="10">
        <v>73.5</v>
      </c>
      <c r="K106" s="10">
        <f t="shared" si="21"/>
        <v>0.93200000000000216</v>
      </c>
      <c r="L106" s="10"/>
      <c r="M106" s="10"/>
      <c r="N106" s="10">
        <v>0</v>
      </c>
      <c r="O106" s="10"/>
      <c r="P106" s="10">
        <f t="shared" si="22"/>
        <v>14.8864</v>
      </c>
      <c r="Q106" s="12"/>
      <c r="R106" s="12"/>
      <c r="S106" s="10"/>
      <c r="T106" s="10">
        <f t="shared" si="23"/>
        <v>0</v>
      </c>
      <c r="U106" s="10">
        <f t="shared" si="24"/>
        <v>0</v>
      </c>
      <c r="V106" s="10">
        <v>40.418999999999997</v>
      </c>
      <c r="W106" s="10">
        <v>40.229200000000013</v>
      </c>
      <c r="X106" s="10">
        <v>126.2332</v>
      </c>
      <c r="Y106" s="10">
        <v>56.678400000000003</v>
      </c>
      <c r="Z106" s="10">
        <v>63.796799999999998</v>
      </c>
      <c r="AA106" s="10">
        <v>60.803000000000011</v>
      </c>
      <c r="AB106" s="10">
        <v>48.6252</v>
      </c>
      <c r="AC106" s="10">
        <v>51.480400000000003</v>
      </c>
      <c r="AD106" s="10">
        <v>67.425399999999996</v>
      </c>
      <c r="AE106" s="10">
        <v>38.617600000000003</v>
      </c>
      <c r="AF106" s="13" t="s">
        <v>155</v>
      </c>
      <c r="AG106" s="10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ht="15.75" thickBot="1" x14ac:dyDescent="0.3">
      <c r="A107" s="19" t="s">
        <v>160</v>
      </c>
      <c r="B107" s="20" t="s">
        <v>37</v>
      </c>
      <c r="C107" s="20">
        <v>815.67</v>
      </c>
      <c r="D107" s="20">
        <v>246.666</v>
      </c>
      <c r="E107" s="25">
        <f>360.836+E106+E111</f>
        <v>567.03899999999999</v>
      </c>
      <c r="F107" s="21">
        <v>202.15700000000001</v>
      </c>
      <c r="G107" s="7">
        <v>1</v>
      </c>
      <c r="H107" s="1">
        <v>50</v>
      </c>
      <c r="I107" s="1" t="s">
        <v>38</v>
      </c>
      <c r="J107" s="1">
        <v>353</v>
      </c>
      <c r="K107" s="1">
        <f>E107-J107</f>
        <v>214.03899999999999</v>
      </c>
      <c r="L107" s="1"/>
      <c r="M107" s="1"/>
      <c r="N107" s="1">
        <v>0</v>
      </c>
      <c r="O107" s="1"/>
      <c r="P107" s="1">
        <f>E107/5</f>
        <v>113.40779999999999</v>
      </c>
      <c r="Q107" s="5">
        <f>10*P107-O107-N107-F107</f>
        <v>931.92099999999994</v>
      </c>
      <c r="R107" s="5"/>
      <c r="S107" s="1"/>
      <c r="T107" s="1">
        <f>(F107+N107+O107+Q107)/P107</f>
        <v>10</v>
      </c>
      <c r="U107" s="1">
        <f>(F107+N107+O107)/P107</f>
        <v>1.7825669839287952</v>
      </c>
      <c r="V107" s="1">
        <v>31.465199999999999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 t="s">
        <v>161</v>
      </c>
      <c r="AG107" s="1">
        <f>G107*Q107</f>
        <v>931.92099999999994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162</v>
      </c>
      <c r="B108" s="1" t="s">
        <v>40</v>
      </c>
      <c r="C108" s="1">
        <v>244</v>
      </c>
      <c r="D108" s="1">
        <v>10</v>
      </c>
      <c r="E108" s="1">
        <v>227</v>
      </c>
      <c r="F108" s="1"/>
      <c r="G108" s="7">
        <v>0.35</v>
      </c>
      <c r="H108" s="1">
        <v>50</v>
      </c>
      <c r="I108" s="1" t="s">
        <v>38</v>
      </c>
      <c r="J108" s="1">
        <v>230</v>
      </c>
      <c r="K108" s="1">
        <f t="shared" si="21"/>
        <v>-3</v>
      </c>
      <c r="L108" s="1"/>
      <c r="M108" s="1"/>
      <c r="N108" s="1">
        <v>0</v>
      </c>
      <c r="O108" s="1"/>
      <c r="P108" s="1">
        <f t="shared" si="22"/>
        <v>45.4</v>
      </c>
      <c r="Q108" s="32">
        <f>8*P108-O108-N108-F108</f>
        <v>363.2</v>
      </c>
      <c r="R108" s="5"/>
      <c r="S108" s="1"/>
      <c r="T108" s="1">
        <f t="shared" si="23"/>
        <v>8</v>
      </c>
      <c r="U108" s="1">
        <f t="shared" si="24"/>
        <v>0</v>
      </c>
      <c r="V108" s="1">
        <v>6.2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 t="s">
        <v>163</v>
      </c>
      <c r="AG108" s="1">
        <f>G108*Q108</f>
        <v>127.11999999999999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23" t="s">
        <v>179</v>
      </c>
      <c r="B109" s="1" t="s">
        <v>37</v>
      </c>
      <c r="C109" s="1">
        <v>13.302</v>
      </c>
      <c r="D109" s="1"/>
      <c r="E109" s="1"/>
      <c r="F109" s="1"/>
      <c r="G109" s="7">
        <v>0</v>
      </c>
      <c r="H109" s="1" t="e">
        <v>#N/A</v>
      </c>
      <c r="I109" s="1" t="s">
        <v>180</v>
      </c>
      <c r="J109" s="1"/>
      <c r="K109" s="1">
        <f t="shared" ref="K109:K111" si="26">E109-J109</f>
        <v>0</v>
      </c>
      <c r="L109" s="1"/>
      <c r="M109" s="1"/>
      <c r="N109" s="1">
        <v>0</v>
      </c>
      <c r="O109" s="1"/>
      <c r="P109" s="1">
        <f t="shared" si="22"/>
        <v>0</v>
      </c>
      <c r="Q109" s="5"/>
      <c r="R109" s="5"/>
      <c r="S109" s="1"/>
      <c r="T109" s="1" t="e">
        <f t="shared" si="23"/>
        <v>#DIV/0!</v>
      </c>
      <c r="U109" s="1" t="e">
        <f t="shared" si="24"/>
        <v>#DIV/0!</v>
      </c>
      <c r="V109" s="1">
        <v>0</v>
      </c>
      <c r="W109" s="1">
        <v>0</v>
      </c>
      <c r="X109" s="1">
        <v>0.38779999999999998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23" t="s">
        <v>181</v>
      </c>
      <c r="B110" s="1" t="s">
        <v>40</v>
      </c>
      <c r="C110" s="1">
        <v>222</v>
      </c>
      <c r="D110" s="1"/>
      <c r="E110" s="14">
        <v>27</v>
      </c>
      <c r="F110" s="1">
        <v>190</v>
      </c>
      <c r="G110" s="7">
        <v>0</v>
      </c>
      <c r="H110" s="1" t="e">
        <v>#N/A</v>
      </c>
      <c r="I110" s="1" t="s">
        <v>180</v>
      </c>
      <c r="J110" s="1">
        <v>28</v>
      </c>
      <c r="K110" s="1">
        <f t="shared" si="26"/>
        <v>-1</v>
      </c>
      <c r="L110" s="1"/>
      <c r="M110" s="1"/>
      <c r="N110" s="1">
        <v>0</v>
      </c>
      <c r="O110" s="1"/>
      <c r="P110" s="1">
        <f t="shared" si="22"/>
        <v>5.4</v>
      </c>
      <c r="Q110" s="5"/>
      <c r="R110" s="5"/>
      <c r="S110" s="1"/>
      <c r="T110" s="1">
        <f t="shared" si="23"/>
        <v>35.185185185185183</v>
      </c>
      <c r="U110" s="1">
        <f t="shared" si="24"/>
        <v>35.185185185185183</v>
      </c>
      <c r="V110" s="1">
        <v>5.8</v>
      </c>
      <c r="W110" s="1">
        <v>6</v>
      </c>
      <c r="X110" s="1">
        <v>2.8</v>
      </c>
      <c r="Y110" s="1">
        <v>7.4</v>
      </c>
      <c r="Z110" s="1">
        <v>2.2000000000000002</v>
      </c>
      <c r="AA110" s="1">
        <v>3.6</v>
      </c>
      <c r="AB110" s="1">
        <v>5.2</v>
      </c>
      <c r="AC110" s="1">
        <v>6.2</v>
      </c>
      <c r="AD110" s="1">
        <v>13.4</v>
      </c>
      <c r="AE110" s="1">
        <v>3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182</v>
      </c>
      <c r="B111" s="1" t="s">
        <v>37</v>
      </c>
      <c r="C111" s="1"/>
      <c r="D111" s="1">
        <v>391.01100000000002</v>
      </c>
      <c r="E111" s="14">
        <v>131.77099999999999</v>
      </c>
      <c r="F111" s="1">
        <v>251.499</v>
      </c>
      <c r="G111" s="7">
        <v>0</v>
      </c>
      <c r="H111" s="1" t="e">
        <v>#N/A</v>
      </c>
      <c r="I111" s="1" t="s">
        <v>180</v>
      </c>
      <c r="J111" s="1">
        <v>131.5</v>
      </c>
      <c r="K111" s="1">
        <f t="shared" si="26"/>
        <v>0.27099999999998658</v>
      </c>
      <c r="L111" s="1"/>
      <c r="M111" s="1"/>
      <c r="N111" s="1">
        <v>0</v>
      </c>
      <c r="O111" s="1"/>
      <c r="P111" s="1">
        <f t="shared" si="22"/>
        <v>26.354199999999999</v>
      </c>
      <c r="Q111" s="5"/>
      <c r="R111" s="5"/>
      <c r="S111" s="1"/>
      <c r="T111" s="1">
        <f t="shared" si="23"/>
        <v>9.5430329890491841</v>
      </c>
      <c r="U111" s="1">
        <f t="shared" si="24"/>
        <v>9.5430329890491841</v>
      </c>
      <c r="V111" s="1">
        <v>5.2382</v>
      </c>
      <c r="W111" s="1">
        <v>5.8768000000000002</v>
      </c>
      <c r="X111" s="1">
        <v>25.8186</v>
      </c>
      <c r="Y111" s="1">
        <v>14.7864</v>
      </c>
      <c r="Z111" s="1">
        <v>4.0183999999999997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111" xr:uid="{5E43B676-8B87-4F21-8FAC-572BACEA1BD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2025-02-18T11:47:22Z</dcterms:created>
  <dcterms:modified xsi:type="dcterms:W3CDTF">2025-02-18T13:00:10Z</dcterms:modified>
</cp:coreProperties>
</file>