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4 Ост филиалы\Донецк\"/>
    </mc:Choice>
  </mc:AlternateContent>
  <xr:revisionPtr revIDLastSave="0" documentId="13_ncr:1_{D0A5B9F1-425A-4213-9540-95205A6B31B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9" i="1" l="1"/>
  <c r="Q7" i="1"/>
  <c r="AB7" i="1" s="1"/>
  <c r="Q8" i="1"/>
  <c r="AB8" i="1" s="1"/>
  <c r="Q10" i="1"/>
  <c r="AB10" i="1" s="1"/>
  <c r="Q11" i="1"/>
  <c r="AB11" i="1" s="1"/>
  <c r="Q14" i="1"/>
  <c r="AB14" i="1" s="1"/>
  <c r="Q17" i="1"/>
  <c r="AB17" i="1" s="1"/>
  <c r="Q18" i="1"/>
  <c r="AB18" i="1" s="1"/>
  <c r="Q23" i="1"/>
  <c r="AB23" i="1" s="1"/>
  <c r="Q24" i="1"/>
  <c r="AB24" i="1" s="1"/>
  <c r="Q30" i="1"/>
  <c r="AB30" i="1" s="1"/>
  <c r="Q31" i="1"/>
  <c r="AB31" i="1" s="1"/>
  <c r="Q32" i="1"/>
  <c r="AB32" i="1" s="1"/>
  <c r="Q33" i="1"/>
  <c r="AB33" i="1" s="1"/>
  <c r="Q34" i="1"/>
  <c r="AB34" i="1" s="1"/>
  <c r="Q35" i="1"/>
  <c r="AB35" i="1" s="1"/>
  <c r="Q37" i="1"/>
  <c r="AB37" i="1" s="1"/>
  <c r="Q41" i="1"/>
  <c r="Q49" i="1"/>
  <c r="Q51" i="1"/>
  <c r="Q55" i="1"/>
  <c r="Q56" i="1"/>
  <c r="AB56" i="1" s="1"/>
  <c r="Q58" i="1"/>
  <c r="AB58" i="1" s="1"/>
  <c r="Q59" i="1"/>
  <c r="Q61" i="1"/>
  <c r="Q63" i="1"/>
  <c r="Q64" i="1"/>
  <c r="AB64" i="1" s="1"/>
  <c r="Q66" i="1"/>
  <c r="AB66" i="1" s="1"/>
  <c r="Q73" i="1"/>
  <c r="AB73" i="1" s="1"/>
  <c r="Q80" i="1"/>
  <c r="Q81" i="1"/>
  <c r="Q82" i="1"/>
  <c r="AB82" i="1" s="1"/>
  <c r="Q83" i="1"/>
  <c r="AB63" i="1" l="1"/>
  <c r="AB61" i="1"/>
  <c r="AB59" i="1"/>
  <c r="AB55" i="1"/>
  <c r="AB51" i="1"/>
  <c r="AB49" i="1"/>
  <c r="AB41" i="1"/>
  <c r="AB80" i="1"/>
  <c r="AB83" i="1"/>
  <c r="AB81" i="1"/>
  <c r="F74" i="1"/>
  <c r="E74" i="1"/>
  <c r="F31" i="1" l="1"/>
  <c r="E31" i="1"/>
  <c r="F73" i="1" l="1"/>
  <c r="E73" i="1"/>
  <c r="F27" i="1"/>
  <c r="E27" i="1"/>
  <c r="O27" i="1" s="1"/>
  <c r="O7" i="1"/>
  <c r="T7" i="1" s="1"/>
  <c r="O8" i="1"/>
  <c r="T8" i="1" s="1"/>
  <c r="O9" i="1"/>
  <c r="U9" i="1" s="1"/>
  <c r="O10" i="1"/>
  <c r="T10" i="1" s="1"/>
  <c r="O11" i="1"/>
  <c r="T11" i="1" s="1"/>
  <c r="O12" i="1"/>
  <c r="P12" i="1" s="1"/>
  <c r="O13" i="1"/>
  <c r="P13" i="1" s="1"/>
  <c r="O14" i="1"/>
  <c r="T14" i="1" s="1"/>
  <c r="O15" i="1"/>
  <c r="P15" i="1" s="1"/>
  <c r="O16" i="1"/>
  <c r="U16" i="1" s="1"/>
  <c r="O17" i="1"/>
  <c r="T17" i="1" s="1"/>
  <c r="O18" i="1"/>
  <c r="O19" i="1"/>
  <c r="P19" i="1" s="1"/>
  <c r="O20" i="1"/>
  <c r="U20" i="1" s="1"/>
  <c r="O21" i="1"/>
  <c r="P21" i="1" s="1"/>
  <c r="O22" i="1"/>
  <c r="P22" i="1" s="1"/>
  <c r="O23" i="1"/>
  <c r="T23" i="1" s="1"/>
  <c r="O24" i="1"/>
  <c r="T24" i="1" s="1"/>
  <c r="O25" i="1"/>
  <c r="U25" i="1" s="1"/>
  <c r="O26" i="1"/>
  <c r="P26" i="1" s="1"/>
  <c r="O28" i="1"/>
  <c r="U28" i="1" s="1"/>
  <c r="O29" i="1"/>
  <c r="U29" i="1" s="1"/>
  <c r="O30" i="1"/>
  <c r="T30" i="1" s="1"/>
  <c r="O31" i="1"/>
  <c r="U31" i="1" s="1"/>
  <c r="O32" i="1"/>
  <c r="T32" i="1" s="1"/>
  <c r="O33" i="1"/>
  <c r="T33" i="1" s="1"/>
  <c r="O34" i="1"/>
  <c r="T34" i="1" s="1"/>
  <c r="O35" i="1"/>
  <c r="T35" i="1" s="1"/>
  <c r="O36" i="1"/>
  <c r="P36" i="1" s="1"/>
  <c r="O37" i="1"/>
  <c r="T37" i="1" s="1"/>
  <c r="O38" i="1"/>
  <c r="U38" i="1" s="1"/>
  <c r="O39" i="1"/>
  <c r="U39" i="1" s="1"/>
  <c r="O40" i="1"/>
  <c r="U40" i="1" s="1"/>
  <c r="O41" i="1"/>
  <c r="T41" i="1" s="1"/>
  <c r="O42" i="1"/>
  <c r="U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T49" i="1" s="1"/>
  <c r="O50" i="1"/>
  <c r="O51" i="1"/>
  <c r="T51" i="1" s="1"/>
  <c r="O52" i="1"/>
  <c r="U52" i="1" s="1"/>
  <c r="O53" i="1"/>
  <c r="U53" i="1" s="1"/>
  <c r="O54" i="1"/>
  <c r="U54" i="1" s="1"/>
  <c r="O55" i="1"/>
  <c r="O56" i="1"/>
  <c r="T56" i="1" s="1"/>
  <c r="O57" i="1"/>
  <c r="P57" i="1" s="1"/>
  <c r="O58" i="1"/>
  <c r="T58" i="1" s="1"/>
  <c r="O59" i="1"/>
  <c r="T59" i="1" s="1"/>
  <c r="O60" i="1"/>
  <c r="U60" i="1" s="1"/>
  <c r="O61" i="1"/>
  <c r="T61" i="1" s="1"/>
  <c r="O62" i="1"/>
  <c r="U62" i="1" s="1"/>
  <c r="O63" i="1"/>
  <c r="T63" i="1" s="1"/>
  <c r="O64" i="1"/>
  <c r="T64" i="1" s="1"/>
  <c r="O65" i="1"/>
  <c r="U65" i="1" s="1"/>
  <c r="O66" i="1"/>
  <c r="T66" i="1" s="1"/>
  <c r="O67" i="1"/>
  <c r="U67" i="1" s="1"/>
  <c r="O68" i="1"/>
  <c r="O69" i="1"/>
  <c r="U69" i="1" s="1"/>
  <c r="O70" i="1"/>
  <c r="U70" i="1" s="1"/>
  <c r="O71" i="1"/>
  <c r="U71" i="1" s="1"/>
  <c r="O72" i="1"/>
  <c r="U72" i="1" s="1"/>
  <c r="O73" i="1"/>
  <c r="O74" i="1"/>
  <c r="O75" i="1"/>
  <c r="P75" i="1" s="1"/>
  <c r="O76" i="1"/>
  <c r="O77" i="1"/>
  <c r="P77" i="1" s="1"/>
  <c r="O78" i="1"/>
  <c r="P78" i="1" s="1"/>
  <c r="O79" i="1"/>
  <c r="T79" i="1" s="1"/>
  <c r="O80" i="1"/>
  <c r="T80" i="1" s="1"/>
  <c r="O81" i="1"/>
  <c r="T81" i="1" s="1"/>
  <c r="O82" i="1"/>
  <c r="T82" i="1" s="1"/>
  <c r="O83" i="1"/>
  <c r="T83" i="1" s="1"/>
  <c r="O6" i="1"/>
  <c r="P6" i="1" s="1"/>
  <c r="P27" i="1" l="1"/>
  <c r="U48" i="1"/>
  <c r="U21" i="1"/>
  <c r="Q21" i="1"/>
  <c r="U19" i="1"/>
  <c r="U13" i="1"/>
  <c r="Q13" i="1"/>
  <c r="U47" i="1"/>
  <c r="Q27" i="1"/>
  <c r="AB27" i="1" s="1"/>
  <c r="U77" i="1"/>
  <c r="U78" i="1"/>
  <c r="U75" i="1"/>
  <c r="U45" i="1"/>
  <c r="U43" i="1"/>
  <c r="U26" i="1"/>
  <c r="U12" i="1"/>
  <c r="U46" i="1"/>
  <c r="U44" i="1"/>
  <c r="U36" i="1"/>
  <c r="T73" i="1"/>
  <c r="U55" i="1"/>
  <c r="T55" i="1"/>
  <c r="U18" i="1"/>
  <c r="T18" i="1"/>
  <c r="T31" i="1"/>
  <c r="U74" i="1"/>
  <c r="P74" i="1"/>
  <c r="Q74" i="1" s="1"/>
  <c r="U79" i="1"/>
  <c r="P79" i="1"/>
  <c r="U22" i="1"/>
  <c r="Q22" i="1"/>
  <c r="U57" i="1"/>
  <c r="Q57" i="1"/>
  <c r="U76" i="1"/>
  <c r="P76" i="1"/>
  <c r="Q76" i="1" s="1"/>
  <c r="U68" i="1"/>
  <c r="P68" i="1"/>
  <c r="Q68" i="1" s="1"/>
  <c r="U50" i="1"/>
  <c r="P50" i="1"/>
  <c r="Q50" i="1" s="1"/>
  <c r="U15" i="1"/>
  <c r="Q15" i="1"/>
  <c r="U83" i="1"/>
  <c r="U81" i="1"/>
  <c r="U63" i="1"/>
  <c r="U61" i="1"/>
  <c r="U59" i="1"/>
  <c r="U51" i="1"/>
  <c r="U49" i="1"/>
  <c r="U41" i="1"/>
  <c r="U37" i="1"/>
  <c r="U35" i="1"/>
  <c r="U33" i="1"/>
  <c r="U24" i="1"/>
  <c r="U14" i="1"/>
  <c r="U10" i="1"/>
  <c r="U8" i="1"/>
  <c r="U82" i="1"/>
  <c r="U80" i="1"/>
  <c r="U66" i="1"/>
  <c r="U64" i="1"/>
  <c r="U58" i="1"/>
  <c r="U56" i="1"/>
  <c r="U34" i="1"/>
  <c r="U32" i="1"/>
  <c r="U30" i="1"/>
  <c r="U23" i="1"/>
  <c r="U17" i="1"/>
  <c r="U11" i="1"/>
  <c r="U7" i="1"/>
  <c r="U27" i="1"/>
  <c r="U73" i="1"/>
  <c r="Q78" i="1"/>
  <c r="P72" i="1"/>
  <c r="Q72" i="1" s="1"/>
  <c r="P70" i="1"/>
  <c r="Q70" i="1" s="1"/>
  <c r="P62" i="1"/>
  <c r="Q62" i="1" s="1"/>
  <c r="P60" i="1"/>
  <c r="Q60" i="1" s="1"/>
  <c r="P54" i="1"/>
  <c r="Q54" i="1" s="1"/>
  <c r="P52" i="1"/>
  <c r="Q52" i="1" s="1"/>
  <c r="Q48" i="1"/>
  <c r="Q46" i="1"/>
  <c r="Q44" i="1"/>
  <c r="P42" i="1"/>
  <c r="Q42" i="1" s="1"/>
  <c r="P40" i="1"/>
  <c r="Q40" i="1" s="1"/>
  <c r="P38" i="1"/>
  <c r="Q38" i="1" s="1"/>
  <c r="Q36" i="1"/>
  <c r="P28" i="1"/>
  <c r="Q28" i="1" s="1"/>
  <c r="P25" i="1"/>
  <c r="Q25" i="1" s="1"/>
  <c r="Q19" i="1"/>
  <c r="P9" i="1"/>
  <c r="Q9" i="1" s="1"/>
  <c r="Q77" i="1"/>
  <c r="Q75" i="1"/>
  <c r="P71" i="1"/>
  <c r="Q71" i="1" s="1"/>
  <c r="P69" i="1"/>
  <c r="Q69" i="1" s="1"/>
  <c r="P67" i="1"/>
  <c r="Q67" i="1" s="1"/>
  <c r="P65" i="1"/>
  <c r="Q65" i="1" s="1"/>
  <c r="P53" i="1"/>
  <c r="Q53" i="1" s="1"/>
  <c r="Q47" i="1"/>
  <c r="Q45" i="1"/>
  <c r="Q43" i="1"/>
  <c r="P39" i="1"/>
  <c r="Q39" i="1" s="1"/>
  <c r="P29" i="1"/>
  <c r="Q29" i="1" s="1"/>
  <c r="Q26" i="1"/>
  <c r="P20" i="1"/>
  <c r="Q20" i="1" s="1"/>
  <c r="P16" i="1"/>
  <c r="Q16" i="1" s="1"/>
  <c r="Q12" i="1"/>
  <c r="Q6" i="1"/>
  <c r="U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27" i="1" l="1"/>
  <c r="Q5" i="1"/>
  <c r="T6" i="1"/>
  <c r="AB6" i="1"/>
  <c r="AB16" i="1"/>
  <c r="T16" i="1"/>
  <c r="AB26" i="1"/>
  <c r="T26" i="1"/>
  <c r="AB39" i="1"/>
  <c r="T39" i="1"/>
  <c r="AB45" i="1"/>
  <c r="T45" i="1"/>
  <c r="AB53" i="1"/>
  <c r="T53" i="1"/>
  <c r="AB67" i="1"/>
  <c r="T67" i="1"/>
  <c r="AB71" i="1"/>
  <c r="T71" i="1"/>
  <c r="AB77" i="1"/>
  <c r="T77" i="1"/>
  <c r="AB13" i="1"/>
  <c r="T13" i="1"/>
  <c r="AB21" i="1"/>
  <c r="T21" i="1"/>
  <c r="AB28" i="1"/>
  <c r="T28" i="1"/>
  <c r="AB38" i="1"/>
  <c r="T38" i="1"/>
  <c r="AB42" i="1"/>
  <c r="T42" i="1"/>
  <c r="AB46" i="1"/>
  <c r="T46" i="1"/>
  <c r="AB52" i="1"/>
  <c r="T52" i="1"/>
  <c r="AB60" i="1"/>
  <c r="T60" i="1"/>
  <c r="AB70" i="1"/>
  <c r="T70" i="1"/>
  <c r="AB78" i="1"/>
  <c r="T78" i="1"/>
  <c r="AB12" i="1"/>
  <c r="T12" i="1"/>
  <c r="AB20" i="1"/>
  <c r="T20" i="1"/>
  <c r="AB29" i="1"/>
  <c r="T29" i="1"/>
  <c r="AB43" i="1"/>
  <c r="T43" i="1"/>
  <c r="AB47" i="1"/>
  <c r="T47" i="1"/>
  <c r="AB65" i="1"/>
  <c r="T65" i="1"/>
  <c r="AB69" i="1"/>
  <c r="T69" i="1"/>
  <c r="AB75" i="1"/>
  <c r="T75" i="1"/>
  <c r="AB9" i="1"/>
  <c r="T9" i="1"/>
  <c r="AB19" i="1"/>
  <c r="T19" i="1"/>
  <c r="AB25" i="1"/>
  <c r="T25" i="1"/>
  <c r="AB36" i="1"/>
  <c r="T36" i="1"/>
  <c r="AB40" i="1"/>
  <c r="T40" i="1"/>
  <c r="AB44" i="1"/>
  <c r="T44" i="1"/>
  <c r="AB48" i="1"/>
  <c r="T48" i="1"/>
  <c r="AB54" i="1"/>
  <c r="T54" i="1"/>
  <c r="AB62" i="1"/>
  <c r="T62" i="1"/>
  <c r="AB72" i="1"/>
  <c r="T72" i="1"/>
  <c r="AB15" i="1"/>
  <c r="T15" i="1"/>
  <c r="AB50" i="1"/>
  <c r="T50" i="1"/>
  <c r="AB68" i="1"/>
  <c r="T68" i="1"/>
  <c r="AB76" i="1"/>
  <c r="T76" i="1"/>
  <c r="AB57" i="1"/>
  <c r="T57" i="1"/>
  <c r="AB22" i="1"/>
  <c r="T22" i="1"/>
  <c r="AB74" i="1"/>
  <c r="T74" i="1"/>
  <c r="P5" i="1"/>
  <c r="K5" i="1"/>
  <c r="AB5" i="1" l="1"/>
</calcChain>
</file>

<file path=xl/sharedStrings.xml><?xml version="1.0" encoding="utf-8"?>
<sst xmlns="http://schemas.openxmlformats.org/spreadsheetml/2006/main" count="214" uniqueCount="117">
  <si>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</si>
  <si>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</si>
  <si>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</si>
  <si>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</si>
  <si>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</si>
  <si>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</si>
  <si>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</si>
  <si>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</si>
  <si>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</si>
  <si>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</si>
  <si>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</si>
  <si>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</si>
  <si>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</si>
  <si>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</si>
  <si>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</si>
  <si>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</si>
  <si>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</si>
  <si>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</si>
  <si>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</si>
  <si>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</si>
  <si>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</si>
  <si>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</si>
  <si>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</si>
  <si>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27,02,</t>
  </si>
  <si>
    <t>20,02,</t>
  </si>
  <si>
    <t>13,02,</t>
  </si>
  <si>
    <t>06,02,</t>
  </si>
  <si>
    <t>30,01,</t>
  </si>
  <si>
    <t>13,01,</t>
  </si>
  <si>
    <t>кг</t>
  </si>
  <si>
    <t>3215 ВЕТЧ.МЯСНАЯ Папа может п/о 0.4кг 8шт.    ОСТАНКИНО</t>
  </si>
  <si>
    <t>шт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</si>
  <si>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</si>
  <si>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</si>
  <si>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</si>
  <si>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</si>
  <si>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4574 Мясная со шпиком Папа может вар п/о ОСТАНКИНО</t>
  </si>
  <si>
    <t>неоходимо увеличить продажи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</si>
  <si>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</si>
  <si>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</si>
  <si>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</si>
  <si>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</si>
  <si>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</si>
  <si>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</si>
  <si>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</si>
  <si>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</si>
  <si>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</si>
  <si>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</si>
  <si>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</si>
  <si>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</si>
  <si>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</si>
  <si>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</si>
  <si>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</si>
  <si>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</si>
  <si>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</si>
  <si>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</si>
  <si>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</si>
  <si>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</si>
  <si>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</si>
  <si>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</si>
  <si>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</si>
  <si>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6213 СЕРВЕЛАТ ФИНСКИЙ СН в/к в/у 0,35кг 8шт  Останкино</t>
  </si>
  <si>
    <t>6220 ГОВЯЖЬЯ папа может вар п/о  Останкино</t>
  </si>
  <si>
    <t>6225 ИМПЕРСКАЯ И БАЛЫКОВАЯ в/к с/н мгс 1/90  Останкино</t>
  </si>
  <si>
    <t>6236 СЛИВОЧНЫЕ ПМ сос п/о мгс 0,45кг 10шт  ОСТАНКИНО</t>
  </si>
  <si>
    <t>6281 СВИНИНА ДЕЛИКАТ. к/в мл/к в/у 0.3кг 45с  ОСТАНКИНО</t>
  </si>
  <si>
    <t>потребность розницы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</si>
  <si>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</si>
  <si>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</si>
  <si>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</si>
  <si>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</si>
  <si>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</si>
  <si>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</si>
  <si>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</si>
  <si>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</si>
  <si>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6454 АРОМАТНАЯ с/к с/н в/у 1/100 10шт.  ОСТАНКИНО</t>
  </si>
  <si>
    <t>6467 БАЛЫКОВАЯ Коровино п/к в/у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</si>
  <si>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</si>
  <si>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</si>
  <si>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</si>
  <si>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</si>
  <si>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СКЮ взята на пробу!!!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</si>
  <si>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</si>
  <si>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</si>
  <si>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</si>
  <si>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</si>
  <si>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</si>
  <si>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</si>
  <si>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</si>
  <si>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</si>
  <si>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</si>
  <si>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</si>
  <si>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</si>
  <si>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</si>
  <si>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</si>
  <si>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</si>
  <si>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</si>
  <si>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</si>
  <si>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</si>
  <si>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</si>
  <si>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</si>
  <si>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</si>
  <si>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</si>
  <si>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</si>
  <si>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</si>
  <si>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</si>
  <si>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</si>
  <si>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6758 СЕРВЕЛАТ КОПЧЕНЫЙ п/к в/у 0,31кг 8шт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</si>
  <si>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</si>
  <si>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</si>
  <si>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</si>
  <si>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</si>
  <si>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устар</t>
  </si>
  <si>
    <t>нет</t>
  </si>
  <si>
    <t>Была активность снижение цены, вопрос на рассмотрение ввода в ассортимент.</t>
  </si>
  <si>
    <t>заказ</t>
  </si>
  <si>
    <t>02,03,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</si>
</sst>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1" fillId="0" borderId="2" xfId="1" applyNumberFormat="1" applyBorder="1"/>
    <xf numFmtId="164" fontId="1" fillId="0" borderId="3" xfId="1" applyNumberFormat="1" applyBorder="1"/>
    <xf numFmtId="164" fontId="1" fillId="6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Normal="100" workbookViewId="0">
      <pane ySplit="5" topLeftCell="A6" activePane="bottomLeft" state="frozen"/>
      <selection pane="bottomLeft" activeCell="S9" sqref="S9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85546875" style="7" customWidth="1"/>
    <col min="8" max="8" width="5.85546875" customWidth="1"/>
    <col min="9" max="9" width="1.42578125" customWidth="1"/>
    <col min="10" max="11" width="7.140625" customWidth="1"/>
    <col min="12" max="14" width="1.140625" customWidth="1"/>
    <col min="15" max="18" width="7.140625" customWidth="1"/>
    <col min="19" max="19" width="22.42578125" customWidth="1"/>
    <col min="20" max="21" width="5.28515625" customWidth="1"/>
    <col min="22" max="26" width="6.7109375" customWidth="1"/>
    <col min="27" max="27" width="34.5703125" bestFit="1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16" t="s">
        <v>115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113</v>
      </c>
      <c r="O4" s="1" t="s">
        <v>23</v>
      </c>
      <c r="P4" s="1"/>
      <c r="Q4" s="17" t="s">
        <v>116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7021.3710000000001</v>
      </c>
      <c r="F5" s="4">
        <f>SUM(F6:F491)</f>
        <v>16192.169999999998</v>
      </c>
      <c r="G5" s="5"/>
      <c r="H5" s="1"/>
      <c r="I5" s="1"/>
      <c r="J5" s="4">
        <f t="shared" ref="J5:R5" si="0">SUM(J6:J491)</f>
        <v>6970.6079999999993</v>
      </c>
      <c r="K5" s="4">
        <f t="shared" si="0"/>
        <v>50.762999999999948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1404.2742000000001</v>
      </c>
      <c r="P5" s="4">
        <f t="shared" si="0"/>
        <v>7179.6814000000004</v>
      </c>
      <c r="Q5" s="18">
        <f t="shared" si="0"/>
        <v>6690.4814000000006</v>
      </c>
      <c r="R5" s="4">
        <f t="shared" si="0"/>
        <v>0</v>
      </c>
      <c r="S5" s="1"/>
      <c r="T5" s="1"/>
      <c r="U5" s="1"/>
      <c r="V5" s="4">
        <f>SUM(V6:V491)</f>
        <v>1339.1584</v>
      </c>
      <c r="W5" s="4">
        <f>SUM(W6:W491)</f>
        <v>1084.8479999999997</v>
      </c>
      <c r="X5" s="4">
        <f>SUM(X6:X491)</f>
        <v>1199.0872000000002</v>
      </c>
      <c r="Y5" s="4">
        <f>SUM(Y6:Y491)</f>
        <v>1142.5695999999998</v>
      </c>
      <c r="Z5" s="4">
        <f>SUM(Z6:Z491)</f>
        <v>856.00940000000026</v>
      </c>
      <c r="AA5" s="1"/>
      <c r="AB5" s="4">
        <f>SUM(AB6:AB491)</f>
        <v>2815.0551600000003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105</v>
      </c>
      <c r="D6" s="1"/>
      <c r="E6" s="1">
        <v>36</v>
      </c>
      <c r="F6" s="1">
        <v>65</v>
      </c>
      <c r="G6" s="5">
        <v>0.4</v>
      </c>
      <c r="H6" s="1">
        <v>60</v>
      </c>
      <c r="I6" s="1"/>
      <c r="J6" s="1">
        <v>36</v>
      </c>
      <c r="K6" s="1">
        <f t="shared" ref="K6:K32" si="1">E6-J6</f>
        <v>0</v>
      </c>
      <c r="L6" s="1"/>
      <c r="M6" s="1"/>
      <c r="N6" s="1"/>
      <c r="O6" s="1">
        <f>E6/5</f>
        <v>7.2</v>
      </c>
      <c r="P6" s="13">
        <f>17*O6-F6</f>
        <v>57.400000000000006</v>
      </c>
      <c r="Q6" s="19">
        <f>P6</f>
        <v>57.400000000000006</v>
      </c>
      <c r="R6" s="14"/>
      <c r="S6" s="1"/>
      <c r="T6" s="1">
        <f>(F6+Q6)/O6</f>
        <v>17</v>
      </c>
      <c r="U6" s="1">
        <f>F6/O6</f>
        <v>9.0277777777777768</v>
      </c>
      <c r="V6" s="1">
        <v>4.8</v>
      </c>
      <c r="W6" s="1">
        <v>7.6</v>
      </c>
      <c r="X6" s="1">
        <v>10.4</v>
      </c>
      <c r="Y6" s="1">
        <v>7.8</v>
      </c>
      <c r="Z6" s="1">
        <v>4.8</v>
      </c>
      <c r="AA6" s="1"/>
      <c r="AB6" s="1">
        <f>Q6*G6</f>
        <v>22.960000000000004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29</v>
      </c>
      <c r="C7" s="1">
        <v>22.853000000000002</v>
      </c>
      <c r="D7" s="1">
        <v>1.3069999999999999</v>
      </c>
      <c r="E7" s="1">
        <v>3.6349999999999998</v>
      </c>
      <c r="F7" s="1">
        <v>17.210999999999999</v>
      </c>
      <c r="G7" s="5">
        <v>0</v>
      </c>
      <c r="H7" s="1">
        <v>120</v>
      </c>
      <c r="I7" s="1"/>
      <c r="J7" s="1">
        <v>3.7</v>
      </c>
      <c r="K7" s="1">
        <f t="shared" si="1"/>
        <v>-6.5000000000000391E-2</v>
      </c>
      <c r="L7" s="1"/>
      <c r="M7" s="1"/>
      <c r="N7" s="1"/>
      <c r="O7" s="1">
        <f t="shared" ref="O7:O70" si="2">E7/5</f>
        <v>0.72699999999999998</v>
      </c>
      <c r="P7" s="13"/>
      <c r="Q7" s="19">
        <f t="shared" ref="Q7:Q70" si="3">P7</f>
        <v>0</v>
      </c>
      <c r="R7" s="14"/>
      <c r="S7" s="1"/>
      <c r="T7" s="1">
        <f t="shared" ref="T7:T70" si="4">(F7+Q7)/O7</f>
        <v>23.674002751031637</v>
      </c>
      <c r="U7" s="1">
        <f t="shared" ref="U7:U70" si="5">F7/O7</f>
        <v>23.674002751031637</v>
      </c>
      <c r="V7" s="1">
        <v>2.1318000000000001</v>
      </c>
      <c r="W7" s="1">
        <v>1.1097999999999999</v>
      </c>
      <c r="X7" s="1">
        <v>0.69579999999999997</v>
      </c>
      <c r="Y7" s="1">
        <v>0.61099999999999999</v>
      </c>
      <c r="Z7" s="1">
        <v>0.90900000000000003</v>
      </c>
      <c r="AA7" s="10" t="s">
        <v>37</v>
      </c>
      <c r="AB7" s="1">
        <f t="shared" ref="AB7:AB70" si="6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29</v>
      </c>
      <c r="C8" s="1">
        <v>110.041</v>
      </c>
      <c r="D8" s="1">
        <v>93.561000000000007</v>
      </c>
      <c r="E8" s="1">
        <v>43.155999999999999</v>
      </c>
      <c r="F8" s="1">
        <v>140.499</v>
      </c>
      <c r="G8" s="5">
        <v>1</v>
      </c>
      <c r="H8" s="1" t="e">
        <v>#N/A</v>
      </c>
      <c r="I8" s="1"/>
      <c r="J8" s="1">
        <v>45.2</v>
      </c>
      <c r="K8" s="1">
        <f t="shared" si="1"/>
        <v>-2.044000000000004</v>
      </c>
      <c r="L8" s="1"/>
      <c r="M8" s="1"/>
      <c r="N8" s="1"/>
      <c r="O8" s="1">
        <f t="shared" si="2"/>
        <v>8.6311999999999998</v>
      </c>
      <c r="P8" s="13"/>
      <c r="Q8" s="19">
        <f t="shared" si="3"/>
        <v>0</v>
      </c>
      <c r="R8" s="14"/>
      <c r="S8" s="1"/>
      <c r="T8" s="1">
        <f t="shared" si="4"/>
        <v>16.278037816294376</v>
      </c>
      <c r="U8" s="1">
        <f t="shared" si="5"/>
        <v>16.278037816294376</v>
      </c>
      <c r="V8" s="1">
        <v>12.6568</v>
      </c>
      <c r="W8" s="1">
        <v>0</v>
      </c>
      <c r="X8" s="1">
        <v>0</v>
      </c>
      <c r="Y8" s="1">
        <v>0</v>
      </c>
      <c r="Z8" s="1">
        <v>0</v>
      </c>
      <c r="AA8" s="10" t="s">
        <v>37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29</v>
      </c>
      <c r="C9" s="1">
        <v>408.529</v>
      </c>
      <c r="D9" s="1">
        <v>8.8970000000000002</v>
      </c>
      <c r="E9" s="1">
        <v>168.524</v>
      </c>
      <c r="F9" s="1">
        <v>248.90199999999999</v>
      </c>
      <c r="G9" s="5">
        <v>1</v>
      </c>
      <c r="H9" s="1">
        <v>45</v>
      </c>
      <c r="I9" s="1"/>
      <c r="J9" s="1">
        <v>156.6</v>
      </c>
      <c r="K9" s="1">
        <f t="shared" si="1"/>
        <v>11.924000000000007</v>
      </c>
      <c r="L9" s="1"/>
      <c r="M9" s="1"/>
      <c r="N9" s="1"/>
      <c r="O9" s="1">
        <f t="shared" si="2"/>
        <v>33.704799999999999</v>
      </c>
      <c r="P9" s="13">
        <f t="shared" ref="P9:P20" si="7">14*O9-F9</f>
        <v>222.96519999999998</v>
      </c>
      <c r="Q9" s="19">
        <f t="shared" si="3"/>
        <v>222.96519999999998</v>
      </c>
      <c r="R9" s="14"/>
      <c r="S9" s="1"/>
      <c r="T9" s="1">
        <f t="shared" si="4"/>
        <v>14</v>
      </c>
      <c r="U9" s="1">
        <f t="shared" si="5"/>
        <v>7.384764187890152</v>
      </c>
      <c r="V9" s="1">
        <v>0</v>
      </c>
      <c r="W9" s="1">
        <v>30.665199999999999</v>
      </c>
      <c r="X9" s="1">
        <v>0.40660000000000002</v>
      </c>
      <c r="Y9" s="1">
        <v>15.013999999999999</v>
      </c>
      <c r="Z9" s="1">
        <v>10.969799999999999</v>
      </c>
      <c r="AA9" s="1"/>
      <c r="AB9" s="1">
        <f t="shared" si="6"/>
        <v>222.96519999999998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29</v>
      </c>
      <c r="C10" s="1">
        <v>3158.5859999999998</v>
      </c>
      <c r="D10" s="1">
        <v>2483.172</v>
      </c>
      <c r="E10" s="1">
        <v>1171.556</v>
      </c>
      <c r="F10" s="1">
        <v>3830.623</v>
      </c>
      <c r="G10" s="5">
        <v>1</v>
      </c>
      <c r="H10" s="1">
        <v>60</v>
      </c>
      <c r="I10" s="1"/>
      <c r="J10" s="1">
        <v>1140.7260000000001</v>
      </c>
      <c r="K10" s="1">
        <f t="shared" si="1"/>
        <v>30.829999999999927</v>
      </c>
      <c r="L10" s="1"/>
      <c r="M10" s="1"/>
      <c r="N10" s="1"/>
      <c r="O10" s="1">
        <f t="shared" si="2"/>
        <v>234.31120000000001</v>
      </c>
      <c r="P10" s="13"/>
      <c r="Q10" s="19">
        <f t="shared" si="3"/>
        <v>0</v>
      </c>
      <c r="R10" s="14"/>
      <c r="S10" s="1"/>
      <c r="T10" s="1">
        <f t="shared" si="4"/>
        <v>16.348441730484925</v>
      </c>
      <c r="U10" s="1">
        <f t="shared" si="5"/>
        <v>16.348441730484925</v>
      </c>
      <c r="V10" s="1">
        <v>305.59160000000003</v>
      </c>
      <c r="W10" s="1">
        <v>255.00280000000001</v>
      </c>
      <c r="X10" s="1">
        <v>323.90660000000003</v>
      </c>
      <c r="Y10" s="1">
        <v>338.11040000000003</v>
      </c>
      <c r="Z10" s="1">
        <v>241.45740000000001</v>
      </c>
      <c r="AA10" s="10" t="s">
        <v>37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29</v>
      </c>
      <c r="C11" s="1">
        <v>474.358</v>
      </c>
      <c r="D11" s="1"/>
      <c r="E11" s="1">
        <v>77.626000000000005</v>
      </c>
      <c r="F11" s="1">
        <v>312.887</v>
      </c>
      <c r="G11" s="5">
        <v>1</v>
      </c>
      <c r="H11" s="1">
        <v>60</v>
      </c>
      <c r="I11" s="1"/>
      <c r="J11" s="1">
        <v>75.5</v>
      </c>
      <c r="K11" s="1">
        <f t="shared" si="1"/>
        <v>2.1260000000000048</v>
      </c>
      <c r="L11" s="1"/>
      <c r="M11" s="1"/>
      <c r="N11" s="1"/>
      <c r="O11" s="1">
        <f t="shared" si="2"/>
        <v>15.525200000000002</v>
      </c>
      <c r="P11" s="13"/>
      <c r="Q11" s="19">
        <f t="shared" si="3"/>
        <v>0</v>
      </c>
      <c r="R11" s="14"/>
      <c r="S11" s="1"/>
      <c r="T11" s="1">
        <f t="shared" si="4"/>
        <v>20.153492386571507</v>
      </c>
      <c r="U11" s="1">
        <f t="shared" si="5"/>
        <v>20.153492386571507</v>
      </c>
      <c r="V11" s="1">
        <v>22.100200000000001</v>
      </c>
      <c r="W11" s="1">
        <v>30.591799999999999</v>
      </c>
      <c r="X11" s="1">
        <v>27.042000000000002</v>
      </c>
      <c r="Y11" s="1">
        <v>23.793800000000001</v>
      </c>
      <c r="Z11" s="1">
        <v>16.461400000000001</v>
      </c>
      <c r="AA11" s="10" t="s">
        <v>37</v>
      </c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29</v>
      </c>
      <c r="C12" s="1">
        <v>274.709</v>
      </c>
      <c r="D12" s="1">
        <v>326.298</v>
      </c>
      <c r="E12" s="1">
        <v>151.952</v>
      </c>
      <c r="F12" s="1">
        <v>412.53699999999998</v>
      </c>
      <c r="G12" s="5">
        <v>1</v>
      </c>
      <c r="H12" s="1">
        <v>60</v>
      </c>
      <c r="I12" s="1"/>
      <c r="J12" s="1">
        <v>145.19999999999999</v>
      </c>
      <c r="K12" s="1">
        <f t="shared" si="1"/>
        <v>6.7520000000000095</v>
      </c>
      <c r="L12" s="1"/>
      <c r="M12" s="1"/>
      <c r="N12" s="1"/>
      <c r="O12" s="1">
        <f t="shared" si="2"/>
        <v>30.3904</v>
      </c>
      <c r="P12" s="13">
        <f>17*O12-F12</f>
        <v>104.09980000000002</v>
      </c>
      <c r="Q12" s="19">
        <f t="shared" si="3"/>
        <v>104.09980000000002</v>
      </c>
      <c r="R12" s="14"/>
      <c r="S12" s="1"/>
      <c r="T12" s="1">
        <f t="shared" si="4"/>
        <v>17</v>
      </c>
      <c r="U12" s="1">
        <f t="shared" si="5"/>
        <v>13.574582762977782</v>
      </c>
      <c r="V12" s="1">
        <v>34.983199999999997</v>
      </c>
      <c r="W12" s="1">
        <v>29.357800000000001</v>
      </c>
      <c r="X12" s="1">
        <v>34.284799999999997</v>
      </c>
      <c r="Y12" s="1">
        <v>27.507999999999999</v>
      </c>
      <c r="Z12" s="1">
        <v>28.4438</v>
      </c>
      <c r="AA12" s="1"/>
      <c r="AB12" s="1">
        <f t="shared" si="6"/>
        <v>104.09980000000002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31</v>
      </c>
      <c r="C13" s="1">
        <v>78</v>
      </c>
      <c r="D13" s="1"/>
      <c r="E13" s="1">
        <v>26</v>
      </c>
      <c r="F13" s="1">
        <v>43</v>
      </c>
      <c r="G13" s="5">
        <v>0.25</v>
      </c>
      <c r="H13" s="1">
        <v>120</v>
      </c>
      <c r="I13" s="1"/>
      <c r="J13" s="1">
        <v>26</v>
      </c>
      <c r="K13" s="1">
        <f t="shared" si="1"/>
        <v>0</v>
      </c>
      <c r="L13" s="1"/>
      <c r="M13" s="1"/>
      <c r="N13" s="1"/>
      <c r="O13" s="1">
        <f t="shared" si="2"/>
        <v>5.2</v>
      </c>
      <c r="P13" s="13">
        <f>22*O13-F13</f>
        <v>71.400000000000006</v>
      </c>
      <c r="Q13" s="19">
        <f t="shared" si="3"/>
        <v>71.400000000000006</v>
      </c>
      <c r="R13" s="14"/>
      <c r="S13" s="1"/>
      <c r="T13" s="1">
        <f t="shared" si="4"/>
        <v>22</v>
      </c>
      <c r="U13" s="1">
        <f t="shared" si="5"/>
        <v>8.2692307692307683</v>
      </c>
      <c r="V13" s="1">
        <v>1.8</v>
      </c>
      <c r="W13" s="1">
        <v>4.4000000000000004</v>
      </c>
      <c r="X13" s="1">
        <v>3.2</v>
      </c>
      <c r="Y13" s="1">
        <v>3.2</v>
      </c>
      <c r="Z13" s="1">
        <v>0</v>
      </c>
      <c r="AA13" s="1"/>
      <c r="AB13" s="1">
        <f t="shared" si="6"/>
        <v>17.850000000000001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31</v>
      </c>
      <c r="C14" s="1">
        <v>45</v>
      </c>
      <c r="D14" s="1">
        <v>81</v>
      </c>
      <c r="E14" s="1">
        <v>27</v>
      </c>
      <c r="F14" s="1">
        <v>84</v>
      </c>
      <c r="G14" s="5">
        <v>0.15</v>
      </c>
      <c r="H14" s="1">
        <v>60</v>
      </c>
      <c r="I14" s="1"/>
      <c r="J14" s="1">
        <v>27</v>
      </c>
      <c r="K14" s="1">
        <f t="shared" si="1"/>
        <v>0</v>
      </c>
      <c r="L14" s="1"/>
      <c r="M14" s="1"/>
      <c r="N14" s="1"/>
      <c r="O14" s="1">
        <f t="shared" si="2"/>
        <v>5.4</v>
      </c>
      <c r="P14" s="13"/>
      <c r="Q14" s="19">
        <f t="shared" si="3"/>
        <v>0</v>
      </c>
      <c r="R14" s="14"/>
      <c r="S14" s="1"/>
      <c r="T14" s="1">
        <f t="shared" si="4"/>
        <v>15.555555555555555</v>
      </c>
      <c r="U14" s="1">
        <f t="shared" si="5"/>
        <v>15.555555555555555</v>
      </c>
      <c r="V14" s="1">
        <v>8.6</v>
      </c>
      <c r="W14" s="1">
        <v>4.5999999999999996</v>
      </c>
      <c r="X14" s="1">
        <v>0</v>
      </c>
      <c r="Y14" s="1">
        <v>0.4</v>
      </c>
      <c r="Z14" s="1">
        <v>0.2</v>
      </c>
      <c r="AA14" s="10" t="s">
        <v>37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31</v>
      </c>
      <c r="C15" s="1">
        <v>17</v>
      </c>
      <c r="D15" s="1"/>
      <c r="E15" s="1">
        <v>13</v>
      </c>
      <c r="F15" s="1"/>
      <c r="G15" s="5">
        <v>0.15</v>
      </c>
      <c r="H15" s="1">
        <v>60</v>
      </c>
      <c r="I15" s="1"/>
      <c r="J15" s="1">
        <v>19</v>
      </c>
      <c r="K15" s="1">
        <f t="shared" si="1"/>
        <v>-6</v>
      </c>
      <c r="L15" s="1"/>
      <c r="M15" s="1"/>
      <c r="N15" s="1"/>
      <c r="O15" s="1">
        <f t="shared" si="2"/>
        <v>2.6</v>
      </c>
      <c r="P15" s="13">
        <f>14*O15-F15</f>
        <v>36.4</v>
      </c>
      <c r="Q15" s="19">
        <f t="shared" si="3"/>
        <v>36.4</v>
      </c>
      <c r="R15" s="14"/>
      <c r="S15" s="1"/>
      <c r="T15" s="1">
        <f t="shared" si="4"/>
        <v>13.999999999999998</v>
      </c>
      <c r="U15" s="1">
        <f t="shared" si="5"/>
        <v>0</v>
      </c>
      <c r="V15" s="1">
        <v>1</v>
      </c>
      <c r="W15" s="1">
        <v>0.4</v>
      </c>
      <c r="X15" s="1">
        <v>0</v>
      </c>
      <c r="Y15" s="1">
        <v>0</v>
      </c>
      <c r="Z15" s="1">
        <v>0</v>
      </c>
      <c r="AA15" s="1"/>
      <c r="AB15" s="1">
        <f t="shared" si="6"/>
        <v>5.46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29</v>
      </c>
      <c r="C16" s="1">
        <v>197.006</v>
      </c>
      <c r="D16" s="1">
        <v>17.716000000000001</v>
      </c>
      <c r="E16" s="1">
        <v>98.45</v>
      </c>
      <c r="F16" s="1">
        <v>116.27200000000001</v>
      </c>
      <c r="G16" s="5">
        <v>1</v>
      </c>
      <c r="H16" s="1" t="e">
        <v>#N/A</v>
      </c>
      <c r="I16" s="1"/>
      <c r="J16" s="1">
        <v>87.3</v>
      </c>
      <c r="K16" s="1">
        <f t="shared" si="1"/>
        <v>11.150000000000006</v>
      </c>
      <c r="L16" s="1"/>
      <c r="M16" s="1"/>
      <c r="N16" s="1"/>
      <c r="O16" s="1">
        <f t="shared" si="2"/>
        <v>19.690000000000001</v>
      </c>
      <c r="P16" s="13">
        <f t="shared" si="7"/>
        <v>159.38800000000003</v>
      </c>
      <c r="Q16" s="19">
        <f t="shared" si="3"/>
        <v>159.38800000000003</v>
      </c>
      <c r="R16" s="14"/>
      <c r="S16" s="1"/>
      <c r="T16" s="1">
        <f t="shared" si="4"/>
        <v>14</v>
      </c>
      <c r="U16" s="1">
        <f t="shared" si="5"/>
        <v>5.9051295073641441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6"/>
        <v>159.38800000000003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29</v>
      </c>
      <c r="C17" s="1">
        <v>197.47200000000001</v>
      </c>
      <c r="D17" s="1">
        <v>39.65</v>
      </c>
      <c r="E17" s="1">
        <v>5.8979999999999997</v>
      </c>
      <c r="F17" s="1">
        <v>231.22399999999999</v>
      </c>
      <c r="G17" s="5">
        <v>1</v>
      </c>
      <c r="H17" s="1" t="e">
        <v>#N/A</v>
      </c>
      <c r="I17" s="1"/>
      <c r="J17" s="1">
        <v>19.8</v>
      </c>
      <c r="K17" s="1">
        <f t="shared" si="1"/>
        <v>-13.902000000000001</v>
      </c>
      <c r="L17" s="1"/>
      <c r="M17" s="1"/>
      <c r="N17" s="1"/>
      <c r="O17" s="1">
        <f t="shared" si="2"/>
        <v>1.1796</v>
      </c>
      <c r="P17" s="13"/>
      <c r="Q17" s="19">
        <f t="shared" si="3"/>
        <v>0</v>
      </c>
      <c r="R17" s="14"/>
      <c r="S17" s="1"/>
      <c r="T17" s="1">
        <f t="shared" si="4"/>
        <v>196.01898948796202</v>
      </c>
      <c r="U17" s="1">
        <f t="shared" si="5"/>
        <v>196.01898948796202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0" t="s">
        <v>37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29</v>
      </c>
      <c r="C18" s="1">
        <v>74.25</v>
      </c>
      <c r="D18" s="1">
        <v>143.95099999999999</v>
      </c>
      <c r="E18" s="1">
        <v>52.244</v>
      </c>
      <c r="F18" s="1">
        <v>139.75200000000001</v>
      </c>
      <c r="G18" s="5">
        <v>1</v>
      </c>
      <c r="H18" s="1">
        <v>45</v>
      </c>
      <c r="I18" s="1"/>
      <c r="J18" s="1">
        <v>49.1</v>
      </c>
      <c r="K18" s="1">
        <f t="shared" si="1"/>
        <v>3.1439999999999984</v>
      </c>
      <c r="L18" s="1"/>
      <c r="M18" s="1"/>
      <c r="N18" s="1"/>
      <c r="O18" s="1">
        <f t="shared" si="2"/>
        <v>10.4488</v>
      </c>
      <c r="P18" s="13">
        <v>10</v>
      </c>
      <c r="Q18" s="19">
        <f t="shared" si="3"/>
        <v>10</v>
      </c>
      <c r="R18" s="14"/>
      <c r="S18" s="1"/>
      <c r="T18" s="1">
        <f t="shared" si="4"/>
        <v>14.331980705918383</v>
      </c>
      <c r="U18" s="1">
        <f t="shared" si="5"/>
        <v>13.374933006661053</v>
      </c>
      <c r="V18" s="1">
        <v>13.2654</v>
      </c>
      <c r="W18" s="1">
        <v>7.5110000000000001</v>
      </c>
      <c r="X18" s="1">
        <v>11.896599999999999</v>
      </c>
      <c r="Y18" s="1">
        <v>8.4775999999999989</v>
      </c>
      <c r="Z18" s="1">
        <v>0</v>
      </c>
      <c r="AA18" s="1"/>
      <c r="AB18" s="1">
        <f t="shared" si="6"/>
        <v>10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31</v>
      </c>
      <c r="C19" s="1">
        <v>54</v>
      </c>
      <c r="D19" s="1">
        <v>24</v>
      </c>
      <c r="E19" s="1">
        <v>34</v>
      </c>
      <c r="F19" s="1">
        <v>34</v>
      </c>
      <c r="G19" s="5">
        <v>0.2</v>
      </c>
      <c r="H19" s="1">
        <v>120</v>
      </c>
      <c r="I19" s="1"/>
      <c r="J19" s="1">
        <v>34</v>
      </c>
      <c r="K19" s="1">
        <f t="shared" si="1"/>
        <v>0</v>
      </c>
      <c r="L19" s="1"/>
      <c r="M19" s="1"/>
      <c r="N19" s="1"/>
      <c r="O19" s="1">
        <f t="shared" si="2"/>
        <v>6.8</v>
      </c>
      <c r="P19" s="13">
        <f>22*O19-F19</f>
        <v>115.6</v>
      </c>
      <c r="Q19" s="19">
        <f t="shared" si="3"/>
        <v>115.6</v>
      </c>
      <c r="R19" s="14"/>
      <c r="S19" s="1"/>
      <c r="T19" s="1">
        <f t="shared" si="4"/>
        <v>22</v>
      </c>
      <c r="U19" s="1">
        <f t="shared" si="5"/>
        <v>5</v>
      </c>
      <c r="V19" s="1">
        <v>5.4</v>
      </c>
      <c r="W19" s="1">
        <v>4.4000000000000004</v>
      </c>
      <c r="X19" s="1">
        <v>6.2</v>
      </c>
      <c r="Y19" s="1">
        <v>3.2</v>
      </c>
      <c r="Z19" s="1">
        <v>3</v>
      </c>
      <c r="AA19" s="1"/>
      <c r="AB19" s="1">
        <f t="shared" si="6"/>
        <v>23.12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29</v>
      </c>
      <c r="C20" s="1">
        <v>108.637</v>
      </c>
      <c r="D20" s="1">
        <v>121.271</v>
      </c>
      <c r="E20" s="1">
        <v>69.149000000000001</v>
      </c>
      <c r="F20" s="1">
        <v>134.47800000000001</v>
      </c>
      <c r="G20" s="5">
        <v>1</v>
      </c>
      <c r="H20" s="1">
        <v>45</v>
      </c>
      <c r="I20" s="1"/>
      <c r="J20" s="1">
        <v>64</v>
      </c>
      <c r="K20" s="1">
        <f t="shared" si="1"/>
        <v>5.1490000000000009</v>
      </c>
      <c r="L20" s="1"/>
      <c r="M20" s="1"/>
      <c r="N20" s="1"/>
      <c r="O20" s="1">
        <f t="shared" si="2"/>
        <v>13.829800000000001</v>
      </c>
      <c r="P20" s="13">
        <f t="shared" si="7"/>
        <v>59.139199999999988</v>
      </c>
      <c r="Q20" s="19">
        <f t="shared" si="3"/>
        <v>59.139199999999988</v>
      </c>
      <c r="R20" s="14"/>
      <c r="S20" s="1"/>
      <c r="T20" s="1">
        <f t="shared" si="4"/>
        <v>14</v>
      </c>
      <c r="U20" s="1">
        <f t="shared" si="5"/>
        <v>9.7237848703524268</v>
      </c>
      <c r="V20" s="1">
        <v>14.679</v>
      </c>
      <c r="W20" s="1">
        <v>9.4703999999999997</v>
      </c>
      <c r="X20" s="1">
        <v>13.7746</v>
      </c>
      <c r="Y20" s="1">
        <v>12.5238</v>
      </c>
      <c r="Z20" s="1">
        <v>10.38</v>
      </c>
      <c r="AA20" s="1"/>
      <c r="AB20" s="1">
        <f t="shared" si="6"/>
        <v>59.139199999999988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31</v>
      </c>
      <c r="C21" s="1">
        <v>128</v>
      </c>
      <c r="D21" s="1">
        <v>56</v>
      </c>
      <c r="E21" s="1">
        <v>78</v>
      </c>
      <c r="F21" s="1">
        <v>57</v>
      </c>
      <c r="G21" s="5">
        <v>0.12</v>
      </c>
      <c r="H21" s="1">
        <v>120</v>
      </c>
      <c r="I21" s="1"/>
      <c r="J21" s="1">
        <v>92</v>
      </c>
      <c r="K21" s="1">
        <f t="shared" si="1"/>
        <v>-14</v>
      </c>
      <c r="L21" s="1"/>
      <c r="M21" s="1"/>
      <c r="N21" s="1"/>
      <c r="O21" s="1">
        <f t="shared" si="2"/>
        <v>15.6</v>
      </c>
      <c r="P21" s="13">
        <f t="shared" ref="P21:P22" si="8">22*O21-F21</f>
        <v>286.2</v>
      </c>
      <c r="Q21" s="19">
        <f t="shared" si="3"/>
        <v>286.2</v>
      </c>
      <c r="R21" s="14"/>
      <c r="S21" s="1"/>
      <c r="T21" s="1">
        <f t="shared" si="4"/>
        <v>22</v>
      </c>
      <c r="U21" s="1">
        <f t="shared" si="5"/>
        <v>3.6538461538461537</v>
      </c>
      <c r="V21" s="1">
        <v>11.6</v>
      </c>
      <c r="W21" s="1">
        <v>4.8</v>
      </c>
      <c r="X21" s="1">
        <v>13</v>
      </c>
      <c r="Y21" s="1">
        <v>3</v>
      </c>
      <c r="Z21" s="1">
        <v>0</v>
      </c>
      <c r="AA21" s="1"/>
      <c r="AB21" s="1">
        <f t="shared" si="6"/>
        <v>34.343999999999994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31</v>
      </c>
      <c r="C22" s="1">
        <v>81</v>
      </c>
      <c r="D22" s="1"/>
      <c r="E22" s="1">
        <v>66</v>
      </c>
      <c r="F22" s="1">
        <v>14</v>
      </c>
      <c r="G22" s="5">
        <v>0.25</v>
      </c>
      <c r="H22" s="1">
        <v>120</v>
      </c>
      <c r="I22" s="1"/>
      <c r="J22" s="1">
        <v>68</v>
      </c>
      <c r="K22" s="1">
        <f t="shared" si="1"/>
        <v>-2</v>
      </c>
      <c r="L22" s="1"/>
      <c r="M22" s="1"/>
      <c r="N22" s="1"/>
      <c r="O22" s="1">
        <f t="shared" si="2"/>
        <v>13.2</v>
      </c>
      <c r="P22" s="13">
        <f t="shared" si="8"/>
        <v>276.39999999999998</v>
      </c>
      <c r="Q22" s="19">
        <f t="shared" si="3"/>
        <v>276.39999999999998</v>
      </c>
      <c r="R22" s="14"/>
      <c r="S22" s="1"/>
      <c r="T22" s="1">
        <f t="shared" si="4"/>
        <v>22</v>
      </c>
      <c r="U22" s="1">
        <f t="shared" si="5"/>
        <v>1.0606060606060606</v>
      </c>
      <c r="V22" s="1">
        <v>5.6</v>
      </c>
      <c r="W22" s="1">
        <v>5.8</v>
      </c>
      <c r="X22" s="1">
        <v>3.8</v>
      </c>
      <c r="Y22" s="1">
        <v>2</v>
      </c>
      <c r="Z22" s="1">
        <v>3.8</v>
      </c>
      <c r="AA22" s="1"/>
      <c r="AB22" s="1">
        <f t="shared" si="6"/>
        <v>69.099999999999994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29</v>
      </c>
      <c r="C23" s="1">
        <v>30.376999999999999</v>
      </c>
      <c r="D23" s="1"/>
      <c r="E23" s="1">
        <v>9.4960000000000004</v>
      </c>
      <c r="F23" s="1">
        <v>20.298999999999999</v>
      </c>
      <c r="G23" s="5">
        <v>0</v>
      </c>
      <c r="H23" s="1">
        <v>120</v>
      </c>
      <c r="I23" s="1"/>
      <c r="J23" s="1">
        <v>10.199999999999999</v>
      </c>
      <c r="K23" s="1">
        <f t="shared" si="1"/>
        <v>-0.70399999999999885</v>
      </c>
      <c r="L23" s="1"/>
      <c r="M23" s="1"/>
      <c r="N23" s="1"/>
      <c r="O23" s="1">
        <f t="shared" si="2"/>
        <v>1.8992</v>
      </c>
      <c r="P23" s="13"/>
      <c r="Q23" s="19">
        <f t="shared" si="3"/>
        <v>0</v>
      </c>
      <c r="R23" s="14"/>
      <c r="S23" s="1"/>
      <c r="T23" s="1">
        <f t="shared" si="4"/>
        <v>10.688184498736311</v>
      </c>
      <c r="U23" s="1">
        <f t="shared" si="5"/>
        <v>10.688184498736311</v>
      </c>
      <c r="V23" s="1">
        <v>2.3626</v>
      </c>
      <c r="W23" s="1">
        <v>1.1388</v>
      </c>
      <c r="X23" s="1">
        <v>0.62779999999999991</v>
      </c>
      <c r="Y23" s="1">
        <v>0.31440000000000001</v>
      </c>
      <c r="Z23" s="1">
        <v>1.0366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31</v>
      </c>
      <c r="C24" s="1"/>
      <c r="D24" s="1">
        <v>96</v>
      </c>
      <c r="E24" s="1">
        <v>-3</v>
      </c>
      <c r="F24" s="1">
        <v>96</v>
      </c>
      <c r="G24" s="5">
        <v>0.4</v>
      </c>
      <c r="H24" s="1">
        <v>45</v>
      </c>
      <c r="I24" s="1"/>
      <c r="J24" s="1">
        <v>3</v>
      </c>
      <c r="K24" s="1">
        <f t="shared" si="1"/>
        <v>-6</v>
      </c>
      <c r="L24" s="1"/>
      <c r="M24" s="1"/>
      <c r="N24" s="1"/>
      <c r="O24" s="1">
        <f t="shared" si="2"/>
        <v>-0.6</v>
      </c>
      <c r="P24" s="13"/>
      <c r="Q24" s="19">
        <f t="shared" si="3"/>
        <v>0</v>
      </c>
      <c r="R24" s="14"/>
      <c r="S24" s="1"/>
      <c r="T24" s="1">
        <f t="shared" si="4"/>
        <v>-160</v>
      </c>
      <c r="U24" s="1">
        <f t="shared" si="5"/>
        <v>-160</v>
      </c>
      <c r="V24" s="1">
        <v>10</v>
      </c>
      <c r="W24" s="1">
        <v>19.600000000000001</v>
      </c>
      <c r="X24" s="1">
        <v>10.6</v>
      </c>
      <c r="Y24" s="1">
        <v>6.8</v>
      </c>
      <c r="Z24" s="1">
        <v>9.1999999999999993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29</v>
      </c>
      <c r="C25" s="1">
        <v>124.389</v>
      </c>
      <c r="D25" s="1">
        <v>16.407</v>
      </c>
      <c r="E25" s="1">
        <v>32.436</v>
      </c>
      <c r="F25" s="1">
        <v>79.825000000000003</v>
      </c>
      <c r="G25" s="5">
        <v>1</v>
      </c>
      <c r="H25" s="1">
        <v>45</v>
      </c>
      <c r="I25" s="1"/>
      <c r="J25" s="1">
        <v>33.4</v>
      </c>
      <c r="K25" s="1">
        <f t="shared" si="1"/>
        <v>-0.96399999999999864</v>
      </c>
      <c r="L25" s="1"/>
      <c r="M25" s="1"/>
      <c r="N25" s="1"/>
      <c r="O25" s="1">
        <f t="shared" si="2"/>
        <v>6.4871999999999996</v>
      </c>
      <c r="P25" s="13">
        <f t="shared" ref="P25:P29" si="9">14*O25-F25</f>
        <v>10.995799999999988</v>
      </c>
      <c r="Q25" s="19">
        <f t="shared" si="3"/>
        <v>10.995799999999988</v>
      </c>
      <c r="R25" s="14"/>
      <c r="S25" s="1"/>
      <c r="T25" s="1">
        <f t="shared" si="4"/>
        <v>14</v>
      </c>
      <c r="U25" s="1">
        <f t="shared" si="5"/>
        <v>12.305000616598843</v>
      </c>
      <c r="V25" s="1">
        <v>8.6294000000000004</v>
      </c>
      <c r="W25" s="1">
        <v>2.3542000000000001</v>
      </c>
      <c r="X25" s="1">
        <v>9.0364000000000004</v>
      </c>
      <c r="Y25" s="1">
        <v>3.6776</v>
      </c>
      <c r="Z25" s="1">
        <v>3.2839999999999998</v>
      </c>
      <c r="AA25" s="1"/>
      <c r="AB25" s="1">
        <f t="shared" si="6"/>
        <v>10.995799999999988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29</v>
      </c>
      <c r="C26" s="1">
        <v>397.41</v>
      </c>
      <c r="D26" s="1">
        <v>397.20499999999998</v>
      </c>
      <c r="E26" s="1">
        <v>210.48500000000001</v>
      </c>
      <c r="F26" s="1">
        <v>538.29899999999998</v>
      </c>
      <c r="G26" s="5">
        <v>1</v>
      </c>
      <c r="H26" s="1">
        <v>60</v>
      </c>
      <c r="I26" s="1"/>
      <c r="J26" s="1">
        <v>202.8</v>
      </c>
      <c r="K26" s="1">
        <f t="shared" si="1"/>
        <v>7.6850000000000023</v>
      </c>
      <c r="L26" s="1"/>
      <c r="M26" s="1"/>
      <c r="N26" s="1"/>
      <c r="O26" s="1">
        <f t="shared" si="2"/>
        <v>42.097000000000001</v>
      </c>
      <c r="P26" s="13">
        <f t="shared" ref="P26:P27" si="10">17*O26-F26</f>
        <v>177.35000000000002</v>
      </c>
      <c r="Q26" s="19">
        <f t="shared" si="3"/>
        <v>177.35000000000002</v>
      </c>
      <c r="R26" s="14"/>
      <c r="S26" s="1"/>
      <c r="T26" s="1">
        <f t="shared" si="4"/>
        <v>17</v>
      </c>
      <c r="U26" s="1">
        <f t="shared" si="5"/>
        <v>12.787110720478893</v>
      </c>
      <c r="V26" s="1">
        <v>40.353400000000001</v>
      </c>
      <c r="W26" s="1">
        <v>39.092200000000012</v>
      </c>
      <c r="X26" s="1">
        <v>51.327399999999997</v>
      </c>
      <c r="Y26" s="1">
        <v>51.613799999999998</v>
      </c>
      <c r="Z26" s="1">
        <v>51.420399999999987</v>
      </c>
      <c r="AA26" s="1"/>
      <c r="AB26" s="1">
        <f t="shared" si="6"/>
        <v>177.35000000000002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29</v>
      </c>
      <c r="C27" s="1">
        <v>171.40899999999999</v>
      </c>
      <c r="D27" s="1">
        <v>306.33100000000002</v>
      </c>
      <c r="E27" s="11">
        <f>97.911+E80</f>
        <v>111.48099999999999</v>
      </c>
      <c r="F27" s="11">
        <f>169+F80</f>
        <v>321.87299999999999</v>
      </c>
      <c r="G27" s="5">
        <v>1</v>
      </c>
      <c r="H27" s="1">
        <v>60</v>
      </c>
      <c r="I27" s="1"/>
      <c r="J27" s="1">
        <v>93.3</v>
      </c>
      <c r="K27" s="1">
        <f t="shared" si="1"/>
        <v>18.180999999999997</v>
      </c>
      <c r="L27" s="1"/>
      <c r="M27" s="1"/>
      <c r="N27" s="1"/>
      <c r="O27" s="1">
        <f t="shared" si="2"/>
        <v>22.296199999999999</v>
      </c>
      <c r="P27" s="13">
        <f t="shared" si="10"/>
        <v>57.162399999999991</v>
      </c>
      <c r="Q27" s="19">
        <f t="shared" si="3"/>
        <v>57.162399999999991</v>
      </c>
      <c r="R27" s="14"/>
      <c r="S27" s="1"/>
      <c r="T27" s="1">
        <f t="shared" si="4"/>
        <v>17</v>
      </c>
      <c r="U27" s="1">
        <f t="shared" si="5"/>
        <v>14.43622680097954</v>
      </c>
      <c r="V27" s="1">
        <v>26.523800000000001</v>
      </c>
      <c r="W27" s="1">
        <v>18.617799999999999</v>
      </c>
      <c r="X27" s="1">
        <v>7.0279999999999996</v>
      </c>
      <c r="Y27" s="1">
        <v>21.98</v>
      </c>
      <c r="Z27" s="1">
        <v>2.4312</v>
      </c>
      <c r="AA27" s="1"/>
      <c r="AB27" s="1">
        <f t="shared" si="6"/>
        <v>57.162399999999991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31</v>
      </c>
      <c r="C28" s="1">
        <v>148</v>
      </c>
      <c r="D28" s="1">
        <v>48</v>
      </c>
      <c r="E28" s="1">
        <v>63</v>
      </c>
      <c r="F28" s="1">
        <v>107</v>
      </c>
      <c r="G28" s="5">
        <v>0.4</v>
      </c>
      <c r="H28" s="1">
        <v>45</v>
      </c>
      <c r="I28" s="1"/>
      <c r="J28" s="1">
        <v>63</v>
      </c>
      <c r="K28" s="1">
        <f t="shared" si="1"/>
        <v>0</v>
      </c>
      <c r="L28" s="1"/>
      <c r="M28" s="1"/>
      <c r="N28" s="1"/>
      <c r="O28" s="1">
        <f t="shared" si="2"/>
        <v>12.6</v>
      </c>
      <c r="P28" s="13">
        <f t="shared" si="9"/>
        <v>69.400000000000006</v>
      </c>
      <c r="Q28" s="19">
        <f t="shared" si="3"/>
        <v>69.400000000000006</v>
      </c>
      <c r="R28" s="14"/>
      <c r="S28" s="1"/>
      <c r="T28" s="1">
        <f t="shared" si="4"/>
        <v>14</v>
      </c>
      <c r="U28" s="1">
        <f t="shared" si="5"/>
        <v>8.4920634920634921</v>
      </c>
      <c r="V28" s="1">
        <v>12.2</v>
      </c>
      <c r="W28" s="1">
        <v>11.6</v>
      </c>
      <c r="X28" s="1">
        <v>13.2</v>
      </c>
      <c r="Y28" s="1">
        <v>12.6</v>
      </c>
      <c r="Z28" s="1">
        <v>16.2</v>
      </c>
      <c r="AA28" s="1"/>
      <c r="AB28" s="1">
        <f t="shared" si="6"/>
        <v>27.760000000000005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31</v>
      </c>
      <c r="C29" s="1">
        <v>296</v>
      </c>
      <c r="D29" s="1">
        <v>2</v>
      </c>
      <c r="E29" s="1">
        <v>116</v>
      </c>
      <c r="F29" s="1">
        <v>177</v>
      </c>
      <c r="G29" s="5">
        <v>0.4</v>
      </c>
      <c r="H29" s="1">
        <v>45</v>
      </c>
      <c r="I29" s="1"/>
      <c r="J29" s="1">
        <v>116</v>
      </c>
      <c r="K29" s="1">
        <f t="shared" si="1"/>
        <v>0</v>
      </c>
      <c r="L29" s="1"/>
      <c r="M29" s="1"/>
      <c r="N29" s="1"/>
      <c r="O29" s="1">
        <f t="shared" si="2"/>
        <v>23.2</v>
      </c>
      <c r="P29" s="13">
        <f t="shared" si="9"/>
        <v>147.80000000000001</v>
      </c>
      <c r="Q29" s="19">
        <f t="shared" si="3"/>
        <v>147.80000000000001</v>
      </c>
      <c r="R29" s="14"/>
      <c r="S29" s="1"/>
      <c r="T29" s="1">
        <f t="shared" si="4"/>
        <v>14.000000000000002</v>
      </c>
      <c r="U29" s="1">
        <f t="shared" si="5"/>
        <v>7.6293103448275863</v>
      </c>
      <c r="V29" s="1">
        <v>11.8</v>
      </c>
      <c r="W29" s="1">
        <v>23.2</v>
      </c>
      <c r="X29" s="1">
        <v>14.0106</v>
      </c>
      <c r="Y29" s="1">
        <v>13.4</v>
      </c>
      <c r="Z29" s="1">
        <v>14.6</v>
      </c>
      <c r="AA29" s="1"/>
      <c r="AB29" s="1">
        <f t="shared" si="6"/>
        <v>59.120000000000005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29</v>
      </c>
      <c r="C30" s="1">
        <v>368.87799999999999</v>
      </c>
      <c r="D30" s="1">
        <v>591.12099999999998</v>
      </c>
      <c r="E30" s="1">
        <v>165.71600000000001</v>
      </c>
      <c r="F30" s="1">
        <v>719.74599999999998</v>
      </c>
      <c r="G30" s="5">
        <v>1</v>
      </c>
      <c r="H30" s="1">
        <v>45</v>
      </c>
      <c r="I30" s="1"/>
      <c r="J30" s="1">
        <v>160</v>
      </c>
      <c r="K30" s="1">
        <f t="shared" si="1"/>
        <v>5.7160000000000082</v>
      </c>
      <c r="L30" s="1"/>
      <c r="M30" s="1"/>
      <c r="N30" s="1"/>
      <c r="O30" s="1">
        <f t="shared" si="2"/>
        <v>33.1432</v>
      </c>
      <c r="P30" s="13"/>
      <c r="Q30" s="19">
        <f t="shared" si="3"/>
        <v>0</v>
      </c>
      <c r="R30" s="14"/>
      <c r="S30" s="1"/>
      <c r="T30" s="1">
        <f t="shared" si="4"/>
        <v>21.716249487074272</v>
      </c>
      <c r="U30" s="1">
        <f t="shared" si="5"/>
        <v>21.716249487074272</v>
      </c>
      <c r="V30" s="1">
        <v>53.727400000000003</v>
      </c>
      <c r="W30" s="1">
        <v>26.9086</v>
      </c>
      <c r="X30" s="1">
        <v>50.918199999999999</v>
      </c>
      <c r="Y30" s="1">
        <v>27.249400000000001</v>
      </c>
      <c r="Z30" s="1">
        <v>0</v>
      </c>
      <c r="AA30" s="10" t="s">
        <v>37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57</v>
      </c>
      <c r="B31" s="1" t="s">
        <v>29</v>
      </c>
      <c r="C31" s="1">
        <v>208.452</v>
      </c>
      <c r="D31" s="1">
        <v>663.01400000000001</v>
      </c>
      <c r="E31" s="11">
        <f>70.541+E83</f>
        <v>208.458</v>
      </c>
      <c r="F31" s="11">
        <f>344.104+F83</f>
        <v>664.10400000000004</v>
      </c>
      <c r="G31" s="5">
        <v>1</v>
      </c>
      <c r="H31" s="1">
        <v>45</v>
      </c>
      <c r="I31" s="1"/>
      <c r="J31" s="1">
        <v>74.2</v>
      </c>
      <c r="K31" s="1">
        <f t="shared" si="1"/>
        <v>134.25799999999998</v>
      </c>
      <c r="L31" s="1"/>
      <c r="M31" s="1"/>
      <c r="N31" s="1"/>
      <c r="O31" s="1">
        <f t="shared" si="2"/>
        <v>41.691600000000001</v>
      </c>
      <c r="P31" s="13"/>
      <c r="Q31" s="19">
        <f t="shared" si="3"/>
        <v>0</v>
      </c>
      <c r="R31" s="14"/>
      <c r="S31" s="1"/>
      <c r="T31" s="1">
        <f t="shared" si="4"/>
        <v>15.928964107877846</v>
      </c>
      <c r="U31" s="1">
        <f t="shared" si="5"/>
        <v>15.928964107877846</v>
      </c>
      <c r="V31" s="1">
        <v>46.4572</v>
      </c>
      <c r="W31" s="1">
        <v>13.904199999999999</v>
      </c>
      <c r="X31" s="1">
        <v>41.606000000000002</v>
      </c>
      <c r="Y31" s="1">
        <v>6.8372000000000002</v>
      </c>
      <c r="Z31" s="1">
        <v>13.22</v>
      </c>
      <c r="AA31" s="10" t="s">
        <v>37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29</v>
      </c>
      <c r="C32" s="1">
        <v>215.916</v>
      </c>
      <c r="D32" s="1"/>
      <c r="E32" s="1">
        <v>45.594000000000001</v>
      </c>
      <c r="F32" s="1">
        <v>169.30099999999999</v>
      </c>
      <c r="G32" s="5">
        <v>1</v>
      </c>
      <c r="H32" s="1">
        <v>45</v>
      </c>
      <c r="I32" s="1"/>
      <c r="J32" s="1">
        <v>45.8</v>
      </c>
      <c r="K32" s="1">
        <f t="shared" si="1"/>
        <v>-0.20599999999999596</v>
      </c>
      <c r="L32" s="1"/>
      <c r="M32" s="1"/>
      <c r="N32" s="1"/>
      <c r="O32" s="1">
        <f t="shared" si="2"/>
        <v>9.1188000000000002</v>
      </c>
      <c r="P32" s="13"/>
      <c r="Q32" s="19">
        <f t="shared" si="3"/>
        <v>0</v>
      </c>
      <c r="R32" s="14"/>
      <c r="S32" s="1"/>
      <c r="T32" s="1">
        <f t="shared" si="4"/>
        <v>18.56614905470018</v>
      </c>
      <c r="U32" s="1">
        <f t="shared" si="5"/>
        <v>18.56614905470018</v>
      </c>
      <c r="V32" s="1">
        <v>10.692</v>
      </c>
      <c r="W32" s="1">
        <v>16.741399999999999</v>
      </c>
      <c r="X32" s="1">
        <v>9.2013999999999996</v>
      </c>
      <c r="Y32" s="1">
        <v>15.0586</v>
      </c>
      <c r="Z32" s="1">
        <v>2.7402000000000002</v>
      </c>
      <c r="AA32" s="10" t="s">
        <v>37</v>
      </c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31</v>
      </c>
      <c r="C33" s="1">
        <v>92</v>
      </c>
      <c r="D33" s="1">
        <v>192</v>
      </c>
      <c r="E33" s="1">
        <v>41</v>
      </c>
      <c r="F33" s="1">
        <v>190</v>
      </c>
      <c r="G33" s="5">
        <v>0.36</v>
      </c>
      <c r="H33" s="1" t="e">
        <v>#N/A</v>
      </c>
      <c r="I33" s="1"/>
      <c r="J33" s="1">
        <v>82</v>
      </c>
      <c r="K33" s="1">
        <f t="shared" ref="K33:K60" si="11">E33-J33</f>
        <v>-41</v>
      </c>
      <c r="L33" s="1"/>
      <c r="M33" s="1"/>
      <c r="N33" s="1"/>
      <c r="O33" s="1">
        <f t="shared" si="2"/>
        <v>8.1999999999999993</v>
      </c>
      <c r="P33" s="13"/>
      <c r="Q33" s="19">
        <f t="shared" si="3"/>
        <v>0</v>
      </c>
      <c r="R33" s="14"/>
      <c r="S33" s="1"/>
      <c r="T33" s="1">
        <f t="shared" si="4"/>
        <v>23.170731707317074</v>
      </c>
      <c r="U33" s="1">
        <f t="shared" si="5"/>
        <v>23.170731707317074</v>
      </c>
      <c r="V33" s="1">
        <v>20.399999999999999</v>
      </c>
      <c r="W33" s="1">
        <v>2.6</v>
      </c>
      <c r="X33" s="1">
        <v>0</v>
      </c>
      <c r="Y33" s="1">
        <v>0</v>
      </c>
      <c r="Z33" s="1">
        <v>0</v>
      </c>
      <c r="AA33" s="10" t="s">
        <v>37</v>
      </c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29</v>
      </c>
      <c r="C34" s="1">
        <v>470.59699999999998</v>
      </c>
      <c r="D34" s="1">
        <v>3.3119999999999998</v>
      </c>
      <c r="E34" s="1">
        <v>85.674000000000007</v>
      </c>
      <c r="F34" s="1">
        <v>346.767</v>
      </c>
      <c r="G34" s="5">
        <v>1</v>
      </c>
      <c r="H34" s="1">
        <v>60</v>
      </c>
      <c r="I34" s="1"/>
      <c r="J34" s="1">
        <v>78.7</v>
      </c>
      <c r="K34" s="1">
        <f t="shared" si="11"/>
        <v>6.9740000000000038</v>
      </c>
      <c r="L34" s="1"/>
      <c r="M34" s="1"/>
      <c r="N34" s="1"/>
      <c r="O34" s="1">
        <f t="shared" si="2"/>
        <v>17.134800000000002</v>
      </c>
      <c r="P34" s="13"/>
      <c r="Q34" s="19">
        <f t="shared" si="3"/>
        <v>0</v>
      </c>
      <c r="R34" s="14"/>
      <c r="S34" s="1"/>
      <c r="T34" s="1">
        <f t="shared" si="4"/>
        <v>20.237586665732891</v>
      </c>
      <c r="U34" s="1">
        <f t="shared" si="5"/>
        <v>20.237586665732891</v>
      </c>
      <c r="V34" s="1">
        <v>15.5938</v>
      </c>
      <c r="W34" s="1">
        <v>10.7394</v>
      </c>
      <c r="X34" s="1">
        <v>35.098599999999998</v>
      </c>
      <c r="Y34" s="1">
        <v>18.674399999999999</v>
      </c>
      <c r="Z34" s="1">
        <v>15.586</v>
      </c>
      <c r="AA34" s="10" t="s">
        <v>37</v>
      </c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31</v>
      </c>
      <c r="C35" s="1">
        <v>77</v>
      </c>
      <c r="D35" s="1">
        <v>8</v>
      </c>
      <c r="E35" s="1">
        <v>18</v>
      </c>
      <c r="F35" s="1">
        <v>63</v>
      </c>
      <c r="G35" s="5">
        <v>0.35</v>
      </c>
      <c r="H35" s="1">
        <v>45</v>
      </c>
      <c r="I35" s="1"/>
      <c r="J35" s="1">
        <v>18</v>
      </c>
      <c r="K35" s="1">
        <f t="shared" si="11"/>
        <v>0</v>
      </c>
      <c r="L35" s="1"/>
      <c r="M35" s="1"/>
      <c r="N35" s="1"/>
      <c r="O35" s="1">
        <f t="shared" si="2"/>
        <v>3.6</v>
      </c>
      <c r="P35" s="13"/>
      <c r="Q35" s="19">
        <f t="shared" si="3"/>
        <v>0</v>
      </c>
      <c r="R35" s="14"/>
      <c r="S35" s="1"/>
      <c r="T35" s="1">
        <f t="shared" si="4"/>
        <v>17.5</v>
      </c>
      <c r="U35" s="1">
        <f t="shared" si="5"/>
        <v>17.5</v>
      </c>
      <c r="V35" s="1">
        <v>6.2</v>
      </c>
      <c r="W35" s="1">
        <v>8</v>
      </c>
      <c r="X35" s="1">
        <v>6.8</v>
      </c>
      <c r="Y35" s="1">
        <v>6.4</v>
      </c>
      <c r="Z35" s="1">
        <v>0.8</v>
      </c>
      <c r="AA35" s="10" t="s">
        <v>37</v>
      </c>
      <c r="AB35" s="1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29</v>
      </c>
      <c r="C36" s="1">
        <v>269.50299999999999</v>
      </c>
      <c r="D36" s="1">
        <v>56.664000000000001</v>
      </c>
      <c r="E36" s="1">
        <v>122.664</v>
      </c>
      <c r="F36" s="1">
        <v>185.19300000000001</v>
      </c>
      <c r="G36" s="5">
        <v>1</v>
      </c>
      <c r="H36" s="1">
        <v>60</v>
      </c>
      <c r="I36" s="1"/>
      <c r="J36" s="1">
        <v>117</v>
      </c>
      <c r="K36" s="1">
        <f t="shared" si="11"/>
        <v>5.6640000000000015</v>
      </c>
      <c r="L36" s="1"/>
      <c r="M36" s="1"/>
      <c r="N36" s="1"/>
      <c r="O36" s="1">
        <f t="shared" si="2"/>
        <v>24.532800000000002</v>
      </c>
      <c r="P36" s="13">
        <f>17*O36-F36</f>
        <v>231.86460000000002</v>
      </c>
      <c r="Q36" s="19">
        <f t="shared" si="3"/>
        <v>231.86460000000002</v>
      </c>
      <c r="R36" s="14"/>
      <c r="S36" s="1"/>
      <c r="T36" s="1">
        <f t="shared" si="4"/>
        <v>17</v>
      </c>
      <c r="U36" s="1">
        <f t="shared" si="5"/>
        <v>7.5487918215613385</v>
      </c>
      <c r="V36" s="1">
        <v>21.430599999999998</v>
      </c>
      <c r="W36" s="1">
        <v>19.420400000000001</v>
      </c>
      <c r="X36" s="1">
        <v>25.789400000000001</v>
      </c>
      <c r="Y36" s="1">
        <v>18.418399999999998</v>
      </c>
      <c r="Z36" s="1">
        <v>15.258800000000001</v>
      </c>
      <c r="AA36" s="1"/>
      <c r="AB36" s="1">
        <f t="shared" si="6"/>
        <v>231.86460000000002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9" t="s">
        <v>63</v>
      </c>
      <c r="B37" s="9" t="s">
        <v>31</v>
      </c>
      <c r="C37" s="9">
        <v>23</v>
      </c>
      <c r="D37" s="9"/>
      <c r="E37" s="9">
        <v>11</v>
      </c>
      <c r="F37" s="9"/>
      <c r="G37" s="5">
        <v>0</v>
      </c>
      <c r="H37" s="1">
        <v>45</v>
      </c>
      <c r="I37" s="1"/>
      <c r="J37" s="1">
        <v>39</v>
      </c>
      <c r="K37" s="1">
        <f t="shared" si="11"/>
        <v>-28</v>
      </c>
      <c r="L37" s="1"/>
      <c r="M37" s="1"/>
      <c r="N37" s="1"/>
      <c r="O37" s="1">
        <f t="shared" si="2"/>
        <v>2.2000000000000002</v>
      </c>
      <c r="P37" s="13"/>
      <c r="Q37" s="19">
        <f t="shared" si="3"/>
        <v>0</v>
      </c>
      <c r="R37" s="14"/>
      <c r="S37" s="1"/>
      <c r="T37" s="1">
        <f t="shared" si="4"/>
        <v>0</v>
      </c>
      <c r="U37" s="1">
        <f t="shared" si="5"/>
        <v>0</v>
      </c>
      <c r="V37" s="1">
        <v>6.2</v>
      </c>
      <c r="W37" s="1">
        <v>4</v>
      </c>
      <c r="X37" s="1">
        <v>5.8</v>
      </c>
      <c r="Y37" s="1">
        <v>5.6</v>
      </c>
      <c r="Z37" s="1">
        <v>3.4</v>
      </c>
      <c r="AA37" s="9" t="s">
        <v>112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31</v>
      </c>
      <c r="C38" s="1">
        <v>120</v>
      </c>
      <c r="D38" s="1">
        <v>60</v>
      </c>
      <c r="E38" s="1">
        <v>90.168000000000006</v>
      </c>
      <c r="F38" s="1">
        <v>70</v>
      </c>
      <c r="G38" s="5">
        <v>0.4</v>
      </c>
      <c r="H38" s="1">
        <v>45</v>
      </c>
      <c r="I38" s="1"/>
      <c r="J38" s="1">
        <v>93</v>
      </c>
      <c r="K38" s="1">
        <f t="shared" si="11"/>
        <v>-2.8319999999999936</v>
      </c>
      <c r="L38" s="1"/>
      <c r="M38" s="1"/>
      <c r="N38" s="1"/>
      <c r="O38" s="1">
        <f t="shared" si="2"/>
        <v>18.0336</v>
      </c>
      <c r="P38" s="13">
        <f t="shared" ref="P38:P62" si="12">14*O38-F38</f>
        <v>182.47039999999998</v>
      </c>
      <c r="Q38" s="19">
        <f t="shared" si="3"/>
        <v>182.47039999999998</v>
      </c>
      <c r="R38" s="14"/>
      <c r="S38" s="1"/>
      <c r="T38" s="1">
        <f t="shared" si="4"/>
        <v>14</v>
      </c>
      <c r="U38" s="1">
        <f t="shared" si="5"/>
        <v>3.8816431549995563</v>
      </c>
      <c r="V38" s="1">
        <v>11.2</v>
      </c>
      <c r="W38" s="1">
        <v>7</v>
      </c>
      <c r="X38" s="1">
        <v>12.4</v>
      </c>
      <c r="Y38" s="1">
        <v>8.1999999999999993</v>
      </c>
      <c r="Z38" s="1">
        <v>7.8</v>
      </c>
      <c r="AA38" s="1"/>
      <c r="AB38" s="1">
        <f t="shared" si="6"/>
        <v>72.988159999999993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31</v>
      </c>
      <c r="C39" s="1">
        <v>171</v>
      </c>
      <c r="D39" s="1">
        <v>214</v>
      </c>
      <c r="E39" s="1">
        <v>135</v>
      </c>
      <c r="F39" s="1">
        <v>211</v>
      </c>
      <c r="G39" s="5">
        <v>0.3</v>
      </c>
      <c r="H39" s="1" t="e">
        <v>#N/A</v>
      </c>
      <c r="I39" s="1"/>
      <c r="J39" s="1">
        <v>144</v>
      </c>
      <c r="K39" s="1">
        <f t="shared" si="11"/>
        <v>-9</v>
      </c>
      <c r="L39" s="1"/>
      <c r="M39" s="1"/>
      <c r="N39" s="1"/>
      <c r="O39" s="1">
        <f t="shared" si="2"/>
        <v>27</v>
      </c>
      <c r="P39" s="13">
        <f t="shared" si="12"/>
        <v>167</v>
      </c>
      <c r="Q39" s="19">
        <f t="shared" si="3"/>
        <v>167</v>
      </c>
      <c r="R39" s="14"/>
      <c r="S39" s="1"/>
      <c r="T39" s="1">
        <f t="shared" si="4"/>
        <v>14</v>
      </c>
      <c r="U39" s="1">
        <f t="shared" si="5"/>
        <v>7.8148148148148149</v>
      </c>
      <c r="V39" s="1">
        <v>24.4</v>
      </c>
      <c r="W39" s="1">
        <v>0</v>
      </c>
      <c r="X39" s="1">
        <v>0</v>
      </c>
      <c r="Y39" s="1">
        <v>0</v>
      </c>
      <c r="Z39" s="1">
        <v>0</v>
      </c>
      <c r="AA39" s="1" t="s">
        <v>66</v>
      </c>
      <c r="AB39" s="1">
        <f t="shared" si="6"/>
        <v>50.1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67</v>
      </c>
      <c r="B40" s="1" t="s">
        <v>31</v>
      </c>
      <c r="C40" s="1">
        <v>139</v>
      </c>
      <c r="D40" s="1">
        <v>144</v>
      </c>
      <c r="E40" s="1">
        <v>94</v>
      </c>
      <c r="F40" s="1">
        <v>150</v>
      </c>
      <c r="G40" s="5">
        <v>0.27</v>
      </c>
      <c r="H40" s="1">
        <v>45</v>
      </c>
      <c r="I40" s="1"/>
      <c r="J40" s="1">
        <v>97</v>
      </c>
      <c r="K40" s="1">
        <f t="shared" si="11"/>
        <v>-3</v>
      </c>
      <c r="L40" s="1"/>
      <c r="M40" s="1"/>
      <c r="N40" s="1"/>
      <c r="O40" s="1">
        <f t="shared" si="2"/>
        <v>18.8</v>
      </c>
      <c r="P40" s="13">
        <f t="shared" si="12"/>
        <v>113.19999999999999</v>
      </c>
      <c r="Q40" s="19">
        <f t="shared" si="3"/>
        <v>113.19999999999999</v>
      </c>
      <c r="R40" s="14"/>
      <c r="S40" s="1"/>
      <c r="T40" s="1">
        <f t="shared" si="4"/>
        <v>13.999999999999998</v>
      </c>
      <c r="U40" s="1">
        <f t="shared" si="5"/>
        <v>7.9787234042553186</v>
      </c>
      <c r="V40" s="1">
        <v>17.399999999999999</v>
      </c>
      <c r="W40" s="1">
        <v>12.4</v>
      </c>
      <c r="X40" s="1">
        <v>14.2</v>
      </c>
      <c r="Y40" s="1">
        <v>6.6</v>
      </c>
      <c r="Z40" s="1">
        <v>7.4</v>
      </c>
      <c r="AA40" s="1"/>
      <c r="AB40" s="1">
        <f t="shared" si="6"/>
        <v>30.564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68</v>
      </c>
      <c r="B41" s="1" t="s">
        <v>29</v>
      </c>
      <c r="C41" s="1">
        <v>419.43</v>
      </c>
      <c r="D41" s="1">
        <v>675.85799999999995</v>
      </c>
      <c r="E41" s="1">
        <v>204.68799999999999</v>
      </c>
      <c r="F41" s="1">
        <v>816.56200000000001</v>
      </c>
      <c r="G41" s="5">
        <v>1</v>
      </c>
      <c r="H41" s="1">
        <v>45</v>
      </c>
      <c r="I41" s="1"/>
      <c r="J41" s="1">
        <v>176.3</v>
      </c>
      <c r="K41" s="1">
        <f t="shared" si="11"/>
        <v>28.387999999999977</v>
      </c>
      <c r="L41" s="1"/>
      <c r="M41" s="1"/>
      <c r="N41" s="1"/>
      <c r="O41" s="1">
        <f t="shared" si="2"/>
        <v>40.937599999999996</v>
      </c>
      <c r="P41" s="13"/>
      <c r="Q41" s="19">
        <f t="shared" si="3"/>
        <v>0</v>
      </c>
      <c r="R41" s="14"/>
      <c r="S41" s="1"/>
      <c r="T41" s="1">
        <f t="shared" si="4"/>
        <v>19.946503947471275</v>
      </c>
      <c r="U41" s="1">
        <f t="shared" si="5"/>
        <v>19.946503947471275</v>
      </c>
      <c r="V41" s="1">
        <v>63.35</v>
      </c>
      <c r="W41" s="1">
        <v>16.225000000000001</v>
      </c>
      <c r="X41" s="1">
        <v>41.000799999999998</v>
      </c>
      <c r="Y41" s="1">
        <v>16.2744</v>
      </c>
      <c r="Z41" s="1">
        <v>24.0548</v>
      </c>
      <c r="AA41" s="10" t="s">
        <v>37</v>
      </c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29</v>
      </c>
      <c r="C42" s="1">
        <v>52.100999999999999</v>
      </c>
      <c r="D42" s="1">
        <v>20.984999999999999</v>
      </c>
      <c r="E42" s="1">
        <v>34.831000000000003</v>
      </c>
      <c r="F42" s="1">
        <v>24.983000000000001</v>
      </c>
      <c r="G42" s="5">
        <v>1</v>
      </c>
      <c r="H42" s="1">
        <v>45</v>
      </c>
      <c r="I42" s="1"/>
      <c r="J42" s="1">
        <v>36.207000000000001</v>
      </c>
      <c r="K42" s="1">
        <f t="shared" si="11"/>
        <v>-1.3759999999999977</v>
      </c>
      <c r="L42" s="1"/>
      <c r="M42" s="1"/>
      <c r="N42" s="1"/>
      <c r="O42" s="1">
        <f t="shared" si="2"/>
        <v>6.9662000000000006</v>
      </c>
      <c r="P42" s="13">
        <f t="shared" si="12"/>
        <v>72.543800000000005</v>
      </c>
      <c r="Q42" s="19">
        <f t="shared" si="3"/>
        <v>72.543800000000005</v>
      </c>
      <c r="R42" s="14"/>
      <c r="S42" s="1"/>
      <c r="T42" s="1">
        <f t="shared" si="4"/>
        <v>14</v>
      </c>
      <c r="U42" s="1">
        <f t="shared" si="5"/>
        <v>3.5863167867704053</v>
      </c>
      <c r="V42" s="1">
        <v>4.8220000000000001</v>
      </c>
      <c r="W42" s="1">
        <v>4.1752000000000002</v>
      </c>
      <c r="X42" s="1">
        <v>7.2558000000000007</v>
      </c>
      <c r="Y42" s="1">
        <v>4.7355999999999998</v>
      </c>
      <c r="Z42" s="1">
        <v>6.9480000000000004</v>
      </c>
      <c r="AA42" s="1"/>
      <c r="AB42" s="1">
        <f t="shared" si="6"/>
        <v>72.543800000000005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70</v>
      </c>
      <c r="B43" s="1" t="s">
        <v>31</v>
      </c>
      <c r="C43" s="1">
        <v>414</v>
      </c>
      <c r="D43" s="1">
        <v>2</v>
      </c>
      <c r="E43" s="1">
        <v>150</v>
      </c>
      <c r="F43" s="1">
        <v>219</v>
      </c>
      <c r="G43" s="5">
        <v>0.4</v>
      </c>
      <c r="H43" s="1">
        <v>60</v>
      </c>
      <c r="I43" s="1"/>
      <c r="J43" s="1">
        <v>182</v>
      </c>
      <c r="K43" s="1">
        <f t="shared" si="11"/>
        <v>-32</v>
      </c>
      <c r="L43" s="1"/>
      <c r="M43" s="1"/>
      <c r="N43" s="1"/>
      <c r="O43" s="1">
        <f t="shared" si="2"/>
        <v>30</v>
      </c>
      <c r="P43" s="13">
        <f t="shared" ref="P43:P46" si="13">17*O43-F43</f>
        <v>291</v>
      </c>
      <c r="Q43" s="19">
        <f t="shared" si="3"/>
        <v>291</v>
      </c>
      <c r="R43" s="14"/>
      <c r="S43" s="1"/>
      <c r="T43" s="1">
        <f t="shared" si="4"/>
        <v>17</v>
      </c>
      <c r="U43" s="1">
        <f t="shared" si="5"/>
        <v>7.3</v>
      </c>
      <c r="V43" s="1">
        <v>25.469200000000001</v>
      </c>
      <c r="W43" s="1">
        <v>30.6</v>
      </c>
      <c r="X43" s="1">
        <v>23.8</v>
      </c>
      <c r="Y43" s="1">
        <v>14.2</v>
      </c>
      <c r="Z43" s="1">
        <v>19.600000000000001</v>
      </c>
      <c r="AA43" s="1"/>
      <c r="AB43" s="1">
        <f t="shared" si="6"/>
        <v>116.4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71</v>
      </c>
      <c r="B44" s="1" t="s">
        <v>31</v>
      </c>
      <c r="C44" s="1">
        <v>389</v>
      </c>
      <c r="D44" s="1"/>
      <c r="E44" s="1">
        <v>107</v>
      </c>
      <c r="F44" s="1">
        <v>249</v>
      </c>
      <c r="G44" s="5">
        <v>0.4</v>
      </c>
      <c r="H44" s="1">
        <v>60</v>
      </c>
      <c r="I44" s="1"/>
      <c r="J44" s="1">
        <v>107</v>
      </c>
      <c r="K44" s="1">
        <f t="shared" si="11"/>
        <v>0</v>
      </c>
      <c r="L44" s="1"/>
      <c r="M44" s="1"/>
      <c r="N44" s="1"/>
      <c r="O44" s="1">
        <f t="shared" si="2"/>
        <v>21.4</v>
      </c>
      <c r="P44" s="13">
        <f t="shared" si="13"/>
        <v>114.79999999999995</v>
      </c>
      <c r="Q44" s="19">
        <f t="shared" si="3"/>
        <v>114.79999999999995</v>
      </c>
      <c r="R44" s="14"/>
      <c r="S44" s="1"/>
      <c r="T44" s="1">
        <f t="shared" si="4"/>
        <v>17</v>
      </c>
      <c r="U44" s="1">
        <f t="shared" si="5"/>
        <v>11.635514018691589</v>
      </c>
      <c r="V44" s="1">
        <v>13.6242</v>
      </c>
      <c r="W44" s="1">
        <v>26.6</v>
      </c>
      <c r="X44" s="1">
        <v>18.2</v>
      </c>
      <c r="Y44" s="1">
        <v>18.8</v>
      </c>
      <c r="Z44" s="1">
        <v>17.600000000000001</v>
      </c>
      <c r="AA44" s="1"/>
      <c r="AB44" s="1">
        <f t="shared" si="6"/>
        <v>45.919999999999987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72</v>
      </c>
      <c r="B45" s="1" t="s">
        <v>31</v>
      </c>
      <c r="C45" s="1">
        <v>176</v>
      </c>
      <c r="D45" s="1">
        <v>8</v>
      </c>
      <c r="E45" s="1">
        <v>62</v>
      </c>
      <c r="F45" s="1">
        <v>104</v>
      </c>
      <c r="G45" s="5">
        <v>0.4</v>
      </c>
      <c r="H45" s="1">
        <v>60</v>
      </c>
      <c r="I45" s="1"/>
      <c r="J45" s="1">
        <v>64</v>
      </c>
      <c r="K45" s="1">
        <f t="shared" si="11"/>
        <v>-2</v>
      </c>
      <c r="L45" s="1"/>
      <c r="M45" s="1"/>
      <c r="N45" s="1"/>
      <c r="O45" s="1">
        <f t="shared" si="2"/>
        <v>12.4</v>
      </c>
      <c r="P45" s="13">
        <f t="shared" si="13"/>
        <v>106.80000000000001</v>
      </c>
      <c r="Q45" s="19">
        <f t="shared" si="3"/>
        <v>106.80000000000001</v>
      </c>
      <c r="R45" s="14"/>
      <c r="S45" s="1"/>
      <c r="T45" s="1">
        <f t="shared" si="4"/>
        <v>17</v>
      </c>
      <c r="U45" s="1">
        <f t="shared" si="5"/>
        <v>8.387096774193548</v>
      </c>
      <c r="V45" s="1">
        <v>10</v>
      </c>
      <c r="W45" s="1">
        <v>11.4</v>
      </c>
      <c r="X45" s="1">
        <v>11.8</v>
      </c>
      <c r="Y45" s="1">
        <v>8.8000000000000007</v>
      </c>
      <c r="Z45" s="1">
        <v>9.6</v>
      </c>
      <c r="AA45" s="1"/>
      <c r="AB45" s="1">
        <f t="shared" si="6"/>
        <v>42.720000000000006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73</v>
      </c>
      <c r="B46" s="1" t="s">
        <v>31</v>
      </c>
      <c r="C46" s="1">
        <v>284</v>
      </c>
      <c r="D46" s="1">
        <v>80</v>
      </c>
      <c r="E46" s="1">
        <v>172</v>
      </c>
      <c r="F46" s="1">
        <v>133</v>
      </c>
      <c r="G46" s="5">
        <v>0.1</v>
      </c>
      <c r="H46" s="1">
        <v>60</v>
      </c>
      <c r="I46" s="1"/>
      <c r="J46" s="1">
        <v>177</v>
      </c>
      <c r="K46" s="1">
        <f t="shared" si="11"/>
        <v>-5</v>
      </c>
      <c r="L46" s="1"/>
      <c r="M46" s="1"/>
      <c r="N46" s="1"/>
      <c r="O46" s="1">
        <f t="shared" si="2"/>
        <v>34.4</v>
      </c>
      <c r="P46" s="13">
        <f t="shared" si="13"/>
        <v>451.79999999999995</v>
      </c>
      <c r="Q46" s="19">
        <f t="shared" si="3"/>
        <v>451.79999999999995</v>
      </c>
      <c r="R46" s="14"/>
      <c r="S46" s="1"/>
      <c r="T46" s="1">
        <f t="shared" si="4"/>
        <v>17</v>
      </c>
      <c r="U46" s="1">
        <f t="shared" si="5"/>
        <v>3.8662790697674421</v>
      </c>
      <c r="V46" s="1">
        <v>23.6</v>
      </c>
      <c r="W46" s="1">
        <v>20.8</v>
      </c>
      <c r="X46" s="1">
        <v>24.8</v>
      </c>
      <c r="Y46" s="1">
        <v>19</v>
      </c>
      <c r="Z46" s="1">
        <v>23</v>
      </c>
      <c r="AA46" s="1"/>
      <c r="AB46" s="1">
        <f t="shared" si="6"/>
        <v>45.18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74</v>
      </c>
      <c r="B47" s="1" t="s">
        <v>31</v>
      </c>
      <c r="C47" s="1">
        <v>370</v>
      </c>
      <c r="D47" s="1">
        <v>1</v>
      </c>
      <c r="E47" s="1">
        <v>193</v>
      </c>
      <c r="F47" s="1">
        <v>171</v>
      </c>
      <c r="G47" s="5">
        <v>0.1</v>
      </c>
      <c r="H47" s="1">
        <v>120</v>
      </c>
      <c r="I47" s="1"/>
      <c r="J47" s="1">
        <v>196</v>
      </c>
      <c r="K47" s="1">
        <f t="shared" si="11"/>
        <v>-3</v>
      </c>
      <c r="L47" s="1"/>
      <c r="M47" s="1"/>
      <c r="N47" s="1"/>
      <c r="O47" s="1">
        <f t="shared" si="2"/>
        <v>38.6</v>
      </c>
      <c r="P47" s="13">
        <f t="shared" ref="P47:P48" si="14">22*O47-F47</f>
        <v>678.2</v>
      </c>
      <c r="Q47" s="19">
        <f t="shared" si="3"/>
        <v>678.2</v>
      </c>
      <c r="R47" s="14"/>
      <c r="S47" s="1"/>
      <c r="T47" s="1">
        <f t="shared" si="4"/>
        <v>22</v>
      </c>
      <c r="U47" s="1">
        <f t="shared" si="5"/>
        <v>4.4300518134715023</v>
      </c>
      <c r="V47" s="1">
        <v>13.8</v>
      </c>
      <c r="W47" s="1">
        <v>25.6</v>
      </c>
      <c r="X47" s="1">
        <v>16.399999999999999</v>
      </c>
      <c r="Y47" s="1">
        <v>37</v>
      </c>
      <c r="Z47" s="1">
        <v>31</v>
      </c>
      <c r="AA47" s="1"/>
      <c r="AB47" s="1">
        <f t="shared" si="6"/>
        <v>67.820000000000007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75</v>
      </c>
      <c r="B48" s="1" t="s">
        <v>31</v>
      </c>
      <c r="C48" s="1">
        <v>234</v>
      </c>
      <c r="D48" s="1"/>
      <c r="E48" s="1">
        <v>110</v>
      </c>
      <c r="F48" s="1">
        <v>106</v>
      </c>
      <c r="G48" s="5">
        <v>0.1</v>
      </c>
      <c r="H48" s="1">
        <v>120</v>
      </c>
      <c r="I48" s="1"/>
      <c r="J48" s="1">
        <v>110</v>
      </c>
      <c r="K48" s="1">
        <f t="shared" si="11"/>
        <v>0</v>
      </c>
      <c r="L48" s="1"/>
      <c r="M48" s="1"/>
      <c r="N48" s="1"/>
      <c r="O48" s="1">
        <f t="shared" si="2"/>
        <v>22</v>
      </c>
      <c r="P48" s="13">
        <f t="shared" si="14"/>
        <v>378</v>
      </c>
      <c r="Q48" s="19">
        <f t="shared" si="3"/>
        <v>378</v>
      </c>
      <c r="R48" s="14"/>
      <c r="S48" s="1"/>
      <c r="T48" s="1">
        <f t="shared" si="4"/>
        <v>22</v>
      </c>
      <c r="U48" s="1">
        <f t="shared" si="5"/>
        <v>4.8181818181818183</v>
      </c>
      <c r="V48" s="1">
        <v>14.6</v>
      </c>
      <c r="W48" s="1">
        <v>15.2</v>
      </c>
      <c r="X48" s="1">
        <v>21</v>
      </c>
      <c r="Y48" s="1">
        <v>13.4</v>
      </c>
      <c r="Z48" s="1">
        <v>1.6</v>
      </c>
      <c r="AA48" s="1"/>
      <c r="AB48" s="1">
        <f t="shared" si="6"/>
        <v>37.800000000000004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76</v>
      </c>
      <c r="B49" s="1" t="s">
        <v>29</v>
      </c>
      <c r="C49" s="1">
        <v>12.785</v>
      </c>
      <c r="D49" s="1">
        <v>55.993000000000002</v>
      </c>
      <c r="E49" s="1">
        <v>5.99</v>
      </c>
      <c r="F49" s="1">
        <v>55.993000000000002</v>
      </c>
      <c r="G49" s="5">
        <v>1</v>
      </c>
      <c r="H49" s="1" t="e">
        <v>#N/A</v>
      </c>
      <c r="I49" s="1"/>
      <c r="J49" s="1">
        <v>7.2</v>
      </c>
      <c r="K49" s="1">
        <f t="shared" si="11"/>
        <v>-1.21</v>
      </c>
      <c r="L49" s="1"/>
      <c r="M49" s="1"/>
      <c r="N49" s="1"/>
      <c r="O49" s="1">
        <f t="shared" si="2"/>
        <v>1.198</v>
      </c>
      <c r="P49" s="13"/>
      <c r="Q49" s="19">
        <f t="shared" si="3"/>
        <v>0</v>
      </c>
      <c r="R49" s="14"/>
      <c r="S49" s="1"/>
      <c r="T49" s="1">
        <f t="shared" si="4"/>
        <v>46.738731218697836</v>
      </c>
      <c r="U49" s="1">
        <f t="shared" si="5"/>
        <v>46.738731218697836</v>
      </c>
      <c r="V49" s="1">
        <v>6.0044000000000004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77</v>
      </c>
      <c r="B50" s="1" t="s">
        <v>31</v>
      </c>
      <c r="C50" s="1">
        <v>12</v>
      </c>
      <c r="D50" s="1"/>
      <c r="E50" s="1">
        <v>12</v>
      </c>
      <c r="F50" s="1"/>
      <c r="G50" s="5">
        <v>0.4</v>
      </c>
      <c r="H50" s="1" t="e">
        <v>#N/A</v>
      </c>
      <c r="I50" s="1"/>
      <c r="J50" s="1">
        <v>31</v>
      </c>
      <c r="K50" s="1">
        <f t="shared" si="11"/>
        <v>-19</v>
      </c>
      <c r="L50" s="1"/>
      <c r="M50" s="1"/>
      <c r="N50" s="1"/>
      <c r="O50" s="1">
        <f t="shared" si="2"/>
        <v>2.4</v>
      </c>
      <c r="P50" s="13">
        <f>10*O50-F50</f>
        <v>24</v>
      </c>
      <c r="Q50" s="19">
        <f t="shared" si="3"/>
        <v>24</v>
      </c>
      <c r="R50" s="14"/>
      <c r="S50" s="1"/>
      <c r="T50" s="1">
        <f t="shared" si="4"/>
        <v>10</v>
      </c>
      <c r="U50" s="1">
        <f t="shared" si="5"/>
        <v>0</v>
      </c>
      <c r="V50" s="1">
        <v>0</v>
      </c>
      <c r="W50" s="1">
        <v>0.2</v>
      </c>
      <c r="X50" s="1">
        <v>0</v>
      </c>
      <c r="Y50" s="1">
        <v>0</v>
      </c>
      <c r="Z50" s="1">
        <v>0</v>
      </c>
      <c r="AA50" s="1"/>
      <c r="AB50" s="1">
        <f t="shared" si="6"/>
        <v>9.6000000000000014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78</v>
      </c>
      <c r="B51" s="1" t="s">
        <v>29</v>
      </c>
      <c r="C51" s="1">
        <v>134.70400000000001</v>
      </c>
      <c r="D51" s="1"/>
      <c r="E51" s="1">
        <v>22.344000000000001</v>
      </c>
      <c r="F51" s="1">
        <v>101.806</v>
      </c>
      <c r="G51" s="5">
        <v>1</v>
      </c>
      <c r="H51" s="1">
        <v>60</v>
      </c>
      <c r="I51" s="1"/>
      <c r="J51" s="1">
        <v>22.9</v>
      </c>
      <c r="K51" s="1">
        <f t="shared" si="11"/>
        <v>-0.55599999999999739</v>
      </c>
      <c r="L51" s="1"/>
      <c r="M51" s="1"/>
      <c r="N51" s="1"/>
      <c r="O51" s="1">
        <f t="shared" si="2"/>
        <v>4.4687999999999999</v>
      </c>
      <c r="P51" s="13"/>
      <c r="Q51" s="19">
        <f t="shared" si="3"/>
        <v>0</v>
      </c>
      <c r="R51" s="14"/>
      <c r="S51" s="1"/>
      <c r="T51" s="1">
        <f t="shared" si="4"/>
        <v>22.781507339778017</v>
      </c>
      <c r="U51" s="1">
        <f t="shared" si="5"/>
        <v>22.781507339778017</v>
      </c>
      <c r="V51" s="1">
        <v>5.4214000000000002</v>
      </c>
      <c r="W51" s="1">
        <v>7.5444000000000004</v>
      </c>
      <c r="X51" s="1">
        <v>5.5915999999999997</v>
      </c>
      <c r="Y51" s="1">
        <v>4.0540000000000003</v>
      </c>
      <c r="Z51" s="1">
        <v>0</v>
      </c>
      <c r="AA51" s="10" t="s">
        <v>37</v>
      </c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29</v>
      </c>
      <c r="C52" s="1">
        <v>43.911000000000001</v>
      </c>
      <c r="D52" s="1">
        <v>54.997999999999998</v>
      </c>
      <c r="E52" s="1">
        <v>30.033999999999999</v>
      </c>
      <c r="F52" s="1">
        <v>60.767000000000003</v>
      </c>
      <c r="G52" s="5">
        <v>1</v>
      </c>
      <c r="H52" s="1">
        <v>45</v>
      </c>
      <c r="I52" s="1"/>
      <c r="J52" s="1">
        <v>33.299999999999997</v>
      </c>
      <c r="K52" s="1">
        <f t="shared" si="11"/>
        <v>-3.2659999999999982</v>
      </c>
      <c r="L52" s="1"/>
      <c r="M52" s="1"/>
      <c r="N52" s="1"/>
      <c r="O52" s="1">
        <f t="shared" si="2"/>
        <v>6.0068000000000001</v>
      </c>
      <c r="P52" s="13">
        <f t="shared" si="12"/>
        <v>23.328200000000002</v>
      </c>
      <c r="Q52" s="19">
        <f t="shared" si="3"/>
        <v>23.328200000000002</v>
      </c>
      <c r="R52" s="14"/>
      <c r="S52" s="1"/>
      <c r="T52" s="1">
        <f t="shared" si="4"/>
        <v>14</v>
      </c>
      <c r="U52" s="1">
        <f t="shared" si="5"/>
        <v>10.116368116135048</v>
      </c>
      <c r="V52" s="1">
        <v>6.5798000000000014</v>
      </c>
      <c r="W52" s="1">
        <v>4.0148000000000001</v>
      </c>
      <c r="X52" s="1">
        <v>4.7782</v>
      </c>
      <c r="Y52" s="1">
        <v>3.7589999999999999</v>
      </c>
      <c r="Z52" s="1">
        <v>6.4550000000000001</v>
      </c>
      <c r="AA52" s="1"/>
      <c r="AB52" s="1">
        <f t="shared" si="6"/>
        <v>23.328200000000002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80</v>
      </c>
      <c r="B53" s="1" t="s">
        <v>29</v>
      </c>
      <c r="C53" s="1">
        <v>95.61</v>
      </c>
      <c r="D53" s="1">
        <v>7.5650000000000004</v>
      </c>
      <c r="E53" s="1">
        <v>49.34</v>
      </c>
      <c r="F53" s="1">
        <v>53.835000000000001</v>
      </c>
      <c r="G53" s="5">
        <v>1</v>
      </c>
      <c r="H53" s="1" t="e">
        <v>#N/A</v>
      </c>
      <c r="I53" s="1"/>
      <c r="J53" s="1">
        <v>52.695</v>
      </c>
      <c r="K53" s="1">
        <f t="shared" si="11"/>
        <v>-3.3549999999999969</v>
      </c>
      <c r="L53" s="1"/>
      <c r="M53" s="1"/>
      <c r="N53" s="1"/>
      <c r="O53" s="1">
        <f t="shared" si="2"/>
        <v>9.8680000000000003</v>
      </c>
      <c r="P53" s="13">
        <f t="shared" si="12"/>
        <v>84.317000000000007</v>
      </c>
      <c r="Q53" s="19">
        <f t="shared" si="3"/>
        <v>84.317000000000007</v>
      </c>
      <c r="R53" s="14"/>
      <c r="S53" s="1"/>
      <c r="T53" s="1">
        <f t="shared" si="4"/>
        <v>14.000000000000002</v>
      </c>
      <c r="U53" s="1">
        <f t="shared" si="5"/>
        <v>5.4555127685447911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 t="s">
        <v>81</v>
      </c>
      <c r="AB53" s="1">
        <f t="shared" si="6"/>
        <v>84.317000000000007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31</v>
      </c>
      <c r="C54" s="1">
        <v>48</v>
      </c>
      <c r="D54" s="1">
        <v>8</v>
      </c>
      <c r="E54" s="1">
        <v>23</v>
      </c>
      <c r="F54" s="1">
        <v>33</v>
      </c>
      <c r="G54" s="5">
        <v>0.28000000000000003</v>
      </c>
      <c r="H54" s="1">
        <v>45</v>
      </c>
      <c r="I54" s="1"/>
      <c r="J54" s="1">
        <v>23</v>
      </c>
      <c r="K54" s="1">
        <f t="shared" si="11"/>
        <v>0</v>
      </c>
      <c r="L54" s="1"/>
      <c r="M54" s="1"/>
      <c r="N54" s="1"/>
      <c r="O54" s="1">
        <f t="shared" si="2"/>
        <v>4.5999999999999996</v>
      </c>
      <c r="P54" s="13">
        <f t="shared" si="12"/>
        <v>31.399999999999991</v>
      </c>
      <c r="Q54" s="19">
        <f t="shared" si="3"/>
        <v>31.399999999999991</v>
      </c>
      <c r="R54" s="14"/>
      <c r="S54" s="1"/>
      <c r="T54" s="1">
        <f t="shared" si="4"/>
        <v>14</v>
      </c>
      <c r="U54" s="1">
        <f t="shared" si="5"/>
        <v>7.1739130434782616</v>
      </c>
      <c r="V54" s="1">
        <v>3.8</v>
      </c>
      <c r="W54" s="1">
        <v>4.4000000000000004</v>
      </c>
      <c r="X54" s="1">
        <v>1.6</v>
      </c>
      <c r="Y54" s="1">
        <v>4.2</v>
      </c>
      <c r="Z54" s="1">
        <v>3.4</v>
      </c>
      <c r="AA54" s="1"/>
      <c r="AB54" s="1">
        <f t="shared" si="6"/>
        <v>8.791999999999998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29</v>
      </c>
      <c r="C55" s="1">
        <v>192.178</v>
      </c>
      <c r="D55" s="1">
        <v>474.553</v>
      </c>
      <c r="E55" s="1">
        <v>167.404</v>
      </c>
      <c r="F55" s="1">
        <v>463.23399999999998</v>
      </c>
      <c r="G55" s="5">
        <v>1</v>
      </c>
      <c r="H55" s="1">
        <v>45</v>
      </c>
      <c r="I55" s="1"/>
      <c r="J55" s="1">
        <v>167.4</v>
      </c>
      <c r="K55" s="1">
        <f t="shared" si="11"/>
        <v>3.9999999999906777E-3</v>
      </c>
      <c r="L55" s="1"/>
      <c r="M55" s="1"/>
      <c r="N55" s="1"/>
      <c r="O55" s="1">
        <f t="shared" si="2"/>
        <v>33.480800000000002</v>
      </c>
      <c r="P55" s="13"/>
      <c r="Q55" s="19">
        <f t="shared" si="3"/>
        <v>0</v>
      </c>
      <c r="R55" s="14"/>
      <c r="S55" s="1"/>
      <c r="T55" s="1">
        <f t="shared" si="4"/>
        <v>13.835810374901435</v>
      </c>
      <c r="U55" s="1">
        <f t="shared" si="5"/>
        <v>13.835810374901435</v>
      </c>
      <c r="V55" s="1">
        <v>43.650399999999998</v>
      </c>
      <c r="W55" s="1">
        <v>25.227</v>
      </c>
      <c r="X55" s="1">
        <v>26.351400000000002</v>
      </c>
      <c r="Y55" s="1">
        <v>30.195399999999999</v>
      </c>
      <c r="Z55" s="1">
        <v>25.482199999999999</v>
      </c>
      <c r="AA55" s="1"/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31</v>
      </c>
      <c r="C56" s="1"/>
      <c r="D56" s="1">
        <v>50</v>
      </c>
      <c r="E56" s="1"/>
      <c r="F56" s="1">
        <v>50</v>
      </c>
      <c r="G56" s="5">
        <v>0.09</v>
      </c>
      <c r="H56" s="1">
        <v>45</v>
      </c>
      <c r="I56" s="1"/>
      <c r="J56" s="1"/>
      <c r="K56" s="1">
        <f t="shared" si="11"/>
        <v>0</v>
      </c>
      <c r="L56" s="1"/>
      <c r="M56" s="1"/>
      <c r="N56" s="1"/>
      <c r="O56" s="1">
        <f t="shared" si="2"/>
        <v>0</v>
      </c>
      <c r="P56" s="13"/>
      <c r="Q56" s="19">
        <f t="shared" si="3"/>
        <v>0</v>
      </c>
      <c r="R56" s="14"/>
      <c r="S56" s="1"/>
      <c r="T56" s="1" t="e">
        <f t="shared" si="4"/>
        <v>#DIV/0!</v>
      </c>
      <c r="U56" s="1" t="e">
        <f t="shared" si="5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29</v>
      </c>
      <c r="C57" s="1">
        <v>116.267</v>
      </c>
      <c r="D57" s="1"/>
      <c r="E57" s="1">
        <v>8.1050000000000004</v>
      </c>
      <c r="F57" s="1"/>
      <c r="G57" s="5">
        <v>1</v>
      </c>
      <c r="H57" s="1">
        <v>60</v>
      </c>
      <c r="I57" s="1"/>
      <c r="J57" s="1">
        <v>14.3</v>
      </c>
      <c r="K57" s="1">
        <f t="shared" si="11"/>
        <v>-6.1950000000000003</v>
      </c>
      <c r="L57" s="1"/>
      <c r="M57" s="1"/>
      <c r="N57" s="1"/>
      <c r="O57" s="1">
        <f t="shared" si="2"/>
        <v>1.621</v>
      </c>
      <c r="P57" s="13">
        <f>14*O57-F57</f>
        <v>22.693999999999999</v>
      </c>
      <c r="Q57" s="19">
        <f t="shared" si="3"/>
        <v>22.693999999999999</v>
      </c>
      <c r="R57" s="14"/>
      <c r="S57" s="1"/>
      <c r="T57" s="1">
        <f t="shared" si="4"/>
        <v>14</v>
      </c>
      <c r="U57" s="1">
        <f t="shared" si="5"/>
        <v>0</v>
      </c>
      <c r="V57" s="1">
        <v>7.0282</v>
      </c>
      <c r="W57" s="1">
        <v>5.1429999999999998</v>
      </c>
      <c r="X57" s="1">
        <v>5.3941999999999997</v>
      </c>
      <c r="Y57" s="1">
        <v>8.3697999999999997</v>
      </c>
      <c r="Z57" s="1">
        <v>2.9740000000000002</v>
      </c>
      <c r="AA57" s="1"/>
      <c r="AB57" s="1">
        <f t="shared" si="6"/>
        <v>22.693999999999999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29</v>
      </c>
      <c r="C58" s="1">
        <v>66.540999999999997</v>
      </c>
      <c r="D58" s="1">
        <v>121.96599999999999</v>
      </c>
      <c r="E58" s="1">
        <v>28.545999999999999</v>
      </c>
      <c r="F58" s="1">
        <v>142.261</v>
      </c>
      <c r="G58" s="5">
        <v>1</v>
      </c>
      <c r="H58" s="1">
        <v>60</v>
      </c>
      <c r="I58" s="1"/>
      <c r="J58" s="1">
        <v>27.3</v>
      </c>
      <c r="K58" s="1">
        <f t="shared" si="11"/>
        <v>1.2459999999999987</v>
      </c>
      <c r="L58" s="1"/>
      <c r="M58" s="1"/>
      <c r="N58" s="1"/>
      <c r="O58" s="1">
        <f t="shared" si="2"/>
        <v>5.7092000000000001</v>
      </c>
      <c r="P58" s="13"/>
      <c r="Q58" s="19">
        <f t="shared" si="3"/>
        <v>0</v>
      </c>
      <c r="R58" s="14"/>
      <c r="S58" s="1"/>
      <c r="T58" s="1">
        <f t="shared" si="4"/>
        <v>24.917851888180479</v>
      </c>
      <c r="U58" s="1">
        <f t="shared" si="5"/>
        <v>24.917851888180479</v>
      </c>
      <c r="V58" s="1">
        <v>11.919600000000001</v>
      </c>
      <c r="W58" s="1">
        <v>4.0651999999999999</v>
      </c>
      <c r="X58" s="1">
        <v>8.8878000000000004</v>
      </c>
      <c r="Y58" s="1">
        <v>9.5472000000000001</v>
      </c>
      <c r="Z58" s="1">
        <v>6.7084000000000001</v>
      </c>
      <c r="AA58" s="10" t="s">
        <v>37</v>
      </c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29</v>
      </c>
      <c r="C59" s="1">
        <v>55.320999999999998</v>
      </c>
      <c r="D59" s="1">
        <v>52.595999999999997</v>
      </c>
      <c r="E59" s="1">
        <v>16.209</v>
      </c>
      <c r="F59" s="1">
        <v>57.994</v>
      </c>
      <c r="G59" s="5">
        <v>1</v>
      </c>
      <c r="H59" s="1">
        <v>60</v>
      </c>
      <c r="I59" s="1"/>
      <c r="J59" s="1">
        <v>16.899999999999999</v>
      </c>
      <c r="K59" s="1">
        <f t="shared" si="11"/>
        <v>-0.69099999999999895</v>
      </c>
      <c r="L59" s="1"/>
      <c r="M59" s="1"/>
      <c r="N59" s="1"/>
      <c r="O59" s="1">
        <f t="shared" si="2"/>
        <v>3.2418</v>
      </c>
      <c r="P59" s="13"/>
      <c r="Q59" s="19">
        <f t="shared" si="3"/>
        <v>0</v>
      </c>
      <c r="R59" s="14"/>
      <c r="S59" s="1"/>
      <c r="T59" s="1">
        <f t="shared" si="4"/>
        <v>17.889444135973843</v>
      </c>
      <c r="U59" s="1">
        <f t="shared" si="5"/>
        <v>17.889444135973843</v>
      </c>
      <c r="V59" s="1">
        <v>6.7295999999999996</v>
      </c>
      <c r="W59" s="1">
        <v>2.9702000000000002</v>
      </c>
      <c r="X59" s="1">
        <v>4.5814000000000004</v>
      </c>
      <c r="Y59" s="1">
        <v>7.569799999999999</v>
      </c>
      <c r="Z59" s="1">
        <v>1.64</v>
      </c>
      <c r="AA59" s="1"/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31</v>
      </c>
      <c r="C60" s="1">
        <v>176</v>
      </c>
      <c r="D60" s="1"/>
      <c r="E60" s="1">
        <v>47</v>
      </c>
      <c r="F60" s="1">
        <v>111</v>
      </c>
      <c r="G60" s="5">
        <v>0.35</v>
      </c>
      <c r="H60" s="1">
        <v>45</v>
      </c>
      <c r="I60" s="1"/>
      <c r="J60" s="1">
        <v>51</v>
      </c>
      <c r="K60" s="1">
        <f t="shared" si="11"/>
        <v>-4</v>
      </c>
      <c r="L60" s="1"/>
      <c r="M60" s="1"/>
      <c r="N60" s="1"/>
      <c r="O60" s="1">
        <f t="shared" si="2"/>
        <v>9.4</v>
      </c>
      <c r="P60" s="13">
        <f t="shared" si="12"/>
        <v>20.599999999999994</v>
      </c>
      <c r="Q60" s="19">
        <f t="shared" si="3"/>
        <v>20.599999999999994</v>
      </c>
      <c r="R60" s="14"/>
      <c r="S60" s="1"/>
      <c r="T60" s="1">
        <f t="shared" si="4"/>
        <v>13.999999999999998</v>
      </c>
      <c r="U60" s="1">
        <f t="shared" si="5"/>
        <v>11.808510638297872</v>
      </c>
      <c r="V60" s="1">
        <v>11</v>
      </c>
      <c r="W60" s="1">
        <v>7.6</v>
      </c>
      <c r="X60" s="1">
        <v>14.4</v>
      </c>
      <c r="Y60" s="1">
        <v>11</v>
      </c>
      <c r="Z60" s="1">
        <v>11.6</v>
      </c>
      <c r="AA60" s="1"/>
      <c r="AB60" s="1">
        <f t="shared" si="6"/>
        <v>7.2099999999999973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29</v>
      </c>
      <c r="C61" s="1">
        <v>168.86600000000001</v>
      </c>
      <c r="D61" s="1">
        <v>170.334</v>
      </c>
      <c r="E61" s="1">
        <v>50.098999999999997</v>
      </c>
      <c r="F61" s="1">
        <v>281.505</v>
      </c>
      <c r="G61" s="5">
        <v>1</v>
      </c>
      <c r="H61" s="1">
        <v>45</v>
      </c>
      <c r="I61" s="1"/>
      <c r="J61" s="1">
        <v>49.78</v>
      </c>
      <c r="K61" s="1">
        <f t="shared" ref="K61:K83" si="15">E61-J61</f>
        <v>0.31899999999999551</v>
      </c>
      <c r="L61" s="1"/>
      <c r="M61" s="1"/>
      <c r="N61" s="1"/>
      <c r="O61" s="1">
        <f t="shared" si="2"/>
        <v>10.0198</v>
      </c>
      <c r="P61" s="13"/>
      <c r="Q61" s="19">
        <f t="shared" si="3"/>
        <v>0</v>
      </c>
      <c r="R61" s="14"/>
      <c r="S61" s="1"/>
      <c r="T61" s="1">
        <f t="shared" si="4"/>
        <v>28.094872153136787</v>
      </c>
      <c r="U61" s="1">
        <f t="shared" si="5"/>
        <v>28.094872153136787</v>
      </c>
      <c r="V61" s="1">
        <v>22.88</v>
      </c>
      <c r="W61" s="1">
        <v>15.2698</v>
      </c>
      <c r="X61" s="1">
        <v>13.0966</v>
      </c>
      <c r="Y61" s="1">
        <v>13.145799999999999</v>
      </c>
      <c r="Z61" s="1">
        <v>11.579000000000001</v>
      </c>
      <c r="AA61" s="10" t="s">
        <v>37</v>
      </c>
      <c r="AB61" s="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90</v>
      </c>
      <c r="B62" s="1" t="s">
        <v>31</v>
      </c>
      <c r="C62" s="1">
        <v>98</v>
      </c>
      <c r="D62" s="1">
        <v>18</v>
      </c>
      <c r="E62" s="1">
        <v>37</v>
      </c>
      <c r="F62" s="1">
        <v>78</v>
      </c>
      <c r="G62" s="5">
        <v>0.4</v>
      </c>
      <c r="H62" s="1">
        <v>45</v>
      </c>
      <c r="I62" s="1"/>
      <c r="J62" s="1">
        <v>37</v>
      </c>
      <c r="K62" s="1">
        <f t="shared" si="15"/>
        <v>0</v>
      </c>
      <c r="L62" s="1"/>
      <c r="M62" s="1"/>
      <c r="N62" s="1"/>
      <c r="O62" s="1">
        <f t="shared" si="2"/>
        <v>7.4</v>
      </c>
      <c r="P62" s="13">
        <f t="shared" si="12"/>
        <v>25.600000000000009</v>
      </c>
      <c r="Q62" s="19">
        <f t="shared" si="3"/>
        <v>25.600000000000009</v>
      </c>
      <c r="R62" s="14"/>
      <c r="S62" s="1"/>
      <c r="T62" s="1">
        <f t="shared" si="4"/>
        <v>14</v>
      </c>
      <c r="U62" s="1">
        <f t="shared" si="5"/>
        <v>10.54054054054054</v>
      </c>
      <c r="V62" s="1">
        <v>0.8</v>
      </c>
      <c r="W62" s="1">
        <v>5</v>
      </c>
      <c r="X62" s="1">
        <v>10.199199999999999</v>
      </c>
      <c r="Y62" s="1">
        <v>0.8</v>
      </c>
      <c r="Z62" s="1">
        <v>3.6</v>
      </c>
      <c r="AA62" s="1"/>
      <c r="AB62" s="1">
        <f t="shared" si="6"/>
        <v>10.240000000000004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91</v>
      </c>
      <c r="B63" s="1" t="s">
        <v>31</v>
      </c>
      <c r="C63" s="1">
        <v>3</v>
      </c>
      <c r="D63" s="1"/>
      <c r="E63" s="1"/>
      <c r="F63" s="1"/>
      <c r="G63" s="5">
        <v>0</v>
      </c>
      <c r="H63" s="1" t="e">
        <v>#N/A</v>
      </c>
      <c r="I63" s="1"/>
      <c r="J63" s="1"/>
      <c r="K63" s="1">
        <f t="shared" si="15"/>
        <v>0</v>
      </c>
      <c r="L63" s="1"/>
      <c r="M63" s="1"/>
      <c r="N63" s="1"/>
      <c r="O63" s="1">
        <f t="shared" si="2"/>
        <v>0</v>
      </c>
      <c r="P63" s="13"/>
      <c r="Q63" s="19">
        <f t="shared" si="3"/>
        <v>0</v>
      </c>
      <c r="R63" s="14"/>
      <c r="S63" s="1"/>
      <c r="T63" s="1" t="e">
        <f t="shared" si="4"/>
        <v>#DIV/0!</v>
      </c>
      <c r="U63" s="1" t="e">
        <f t="shared" si="5"/>
        <v>#DIV/0!</v>
      </c>
      <c r="V63" s="1">
        <v>1.8</v>
      </c>
      <c r="W63" s="1">
        <v>0.2</v>
      </c>
      <c r="X63" s="1">
        <v>0</v>
      </c>
      <c r="Y63" s="1">
        <v>0</v>
      </c>
      <c r="Z63" s="1">
        <v>0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92</v>
      </c>
      <c r="B64" s="1" t="s">
        <v>31</v>
      </c>
      <c r="C64" s="1">
        <v>35</v>
      </c>
      <c r="D64" s="1"/>
      <c r="E64" s="1">
        <v>6</v>
      </c>
      <c r="F64" s="1">
        <v>27</v>
      </c>
      <c r="G64" s="5">
        <v>0.33</v>
      </c>
      <c r="H64" s="1">
        <v>45</v>
      </c>
      <c r="I64" s="1"/>
      <c r="J64" s="1">
        <v>7</v>
      </c>
      <c r="K64" s="1">
        <f t="shared" si="15"/>
        <v>-1</v>
      </c>
      <c r="L64" s="1"/>
      <c r="M64" s="1"/>
      <c r="N64" s="1"/>
      <c r="O64" s="1">
        <f t="shared" si="2"/>
        <v>1.2</v>
      </c>
      <c r="P64" s="13"/>
      <c r="Q64" s="19">
        <f t="shared" si="3"/>
        <v>0</v>
      </c>
      <c r="R64" s="14"/>
      <c r="S64" s="1"/>
      <c r="T64" s="1">
        <f t="shared" si="4"/>
        <v>22.5</v>
      </c>
      <c r="U64" s="1">
        <f t="shared" si="5"/>
        <v>22.5</v>
      </c>
      <c r="V64" s="1">
        <v>1.2</v>
      </c>
      <c r="W64" s="1">
        <v>2.6</v>
      </c>
      <c r="X64" s="1">
        <v>3.2</v>
      </c>
      <c r="Y64" s="1">
        <v>4</v>
      </c>
      <c r="Z64" s="1">
        <v>0</v>
      </c>
      <c r="AA64" s="10" t="s">
        <v>37</v>
      </c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93</v>
      </c>
      <c r="B65" s="1" t="s">
        <v>31</v>
      </c>
      <c r="C65" s="1">
        <v>168</v>
      </c>
      <c r="D65" s="1"/>
      <c r="E65" s="1">
        <v>55</v>
      </c>
      <c r="F65" s="1">
        <v>90</v>
      </c>
      <c r="G65" s="5">
        <v>0.28000000000000003</v>
      </c>
      <c r="H65" s="1">
        <v>45</v>
      </c>
      <c r="I65" s="1"/>
      <c r="J65" s="1">
        <v>59</v>
      </c>
      <c r="K65" s="1">
        <f t="shared" si="15"/>
        <v>-4</v>
      </c>
      <c r="L65" s="1"/>
      <c r="M65" s="1"/>
      <c r="N65" s="1"/>
      <c r="O65" s="1">
        <f t="shared" si="2"/>
        <v>11</v>
      </c>
      <c r="P65" s="13">
        <f t="shared" ref="P65:P72" si="16">14*O65-F65</f>
        <v>64</v>
      </c>
      <c r="Q65" s="19">
        <f t="shared" si="3"/>
        <v>64</v>
      </c>
      <c r="R65" s="14"/>
      <c r="S65" s="1"/>
      <c r="T65" s="1">
        <f t="shared" si="4"/>
        <v>14</v>
      </c>
      <c r="U65" s="1">
        <f t="shared" si="5"/>
        <v>8.1818181818181817</v>
      </c>
      <c r="V65" s="1">
        <v>12.4</v>
      </c>
      <c r="W65" s="1">
        <v>14.4</v>
      </c>
      <c r="X65" s="1">
        <v>11.2</v>
      </c>
      <c r="Y65" s="1">
        <v>12.8</v>
      </c>
      <c r="Z65" s="1">
        <v>13.2</v>
      </c>
      <c r="AA65" s="1"/>
      <c r="AB65" s="1">
        <f t="shared" si="6"/>
        <v>17.920000000000002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94</v>
      </c>
      <c r="B66" s="1" t="s">
        <v>31</v>
      </c>
      <c r="C66" s="1">
        <v>182</v>
      </c>
      <c r="D66" s="1">
        <v>112</v>
      </c>
      <c r="E66" s="1">
        <v>47</v>
      </c>
      <c r="F66" s="1">
        <v>222</v>
      </c>
      <c r="G66" s="5">
        <v>0.28000000000000003</v>
      </c>
      <c r="H66" s="1">
        <v>45</v>
      </c>
      <c r="I66" s="1"/>
      <c r="J66" s="1">
        <v>53</v>
      </c>
      <c r="K66" s="1">
        <f t="shared" si="15"/>
        <v>-6</v>
      </c>
      <c r="L66" s="1"/>
      <c r="M66" s="1"/>
      <c r="N66" s="1"/>
      <c r="O66" s="1">
        <f t="shared" si="2"/>
        <v>9.4</v>
      </c>
      <c r="P66" s="13"/>
      <c r="Q66" s="19">
        <f t="shared" si="3"/>
        <v>0</v>
      </c>
      <c r="R66" s="14"/>
      <c r="S66" s="1"/>
      <c r="T66" s="1">
        <f t="shared" si="4"/>
        <v>23.617021276595743</v>
      </c>
      <c r="U66" s="1">
        <f t="shared" si="5"/>
        <v>23.617021276595743</v>
      </c>
      <c r="V66" s="1">
        <v>18.600000000000001</v>
      </c>
      <c r="W66" s="1">
        <v>17.8</v>
      </c>
      <c r="X66" s="1">
        <v>16.399999999999999</v>
      </c>
      <c r="Y66" s="1">
        <v>15.8</v>
      </c>
      <c r="Z66" s="1">
        <v>11</v>
      </c>
      <c r="AA66" s="10" t="s">
        <v>37</v>
      </c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95</v>
      </c>
      <c r="B67" s="1" t="s">
        <v>31</v>
      </c>
      <c r="C67" s="1">
        <v>185</v>
      </c>
      <c r="D67" s="1">
        <v>50</v>
      </c>
      <c r="E67" s="1">
        <v>80</v>
      </c>
      <c r="F67" s="1">
        <v>136</v>
      </c>
      <c r="G67" s="5">
        <v>0.35</v>
      </c>
      <c r="H67" s="1">
        <v>45</v>
      </c>
      <c r="I67" s="1"/>
      <c r="J67" s="1">
        <v>80</v>
      </c>
      <c r="K67" s="1">
        <f t="shared" si="15"/>
        <v>0</v>
      </c>
      <c r="L67" s="1"/>
      <c r="M67" s="1"/>
      <c r="N67" s="1"/>
      <c r="O67" s="1">
        <f t="shared" si="2"/>
        <v>16</v>
      </c>
      <c r="P67" s="13">
        <f t="shared" si="16"/>
        <v>88</v>
      </c>
      <c r="Q67" s="19">
        <f t="shared" si="3"/>
        <v>88</v>
      </c>
      <c r="R67" s="14"/>
      <c r="S67" s="1"/>
      <c r="T67" s="1">
        <f t="shared" si="4"/>
        <v>14</v>
      </c>
      <c r="U67" s="1">
        <f t="shared" si="5"/>
        <v>8.5</v>
      </c>
      <c r="V67" s="1">
        <v>14.6</v>
      </c>
      <c r="W67" s="1">
        <v>15.4</v>
      </c>
      <c r="X67" s="1">
        <v>19.399999999999999</v>
      </c>
      <c r="Y67" s="1">
        <v>12</v>
      </c>
      <c r="Z67" s="1">
        <v>9.6</v>
      </c>
      <c r="AA67" s="1"/>
      <c r="AB67" s="1">
        <f t="shared" si="6"/>
        <v>30.799999999999997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96</v>
      </c>
      <c r="B68" s="1" t="s">
        <v>31</v>
      </c>
      <c r="C68" s="1">
        <v>96</v>
      </c>
      <c r="D68" s="1">
        <v>1</v>
      </c>
      <c r="E68" s="1">
        <v>95</v>
      </c>
      <c r="F68" s="1">
        <v>2</v>
      </c>
      <c r="G68" s="5">
        <v>0.28000000000000003</v>
      </c>
      <c r="H68" s="1">
        <v>45</v>
      </c>
      <c r="I68" s="1"/>
      <c r="J68" s="1">
        <v>96</v>
      </c>
      <c r="K68" s="1">
        <f t="shared" si="15"/>
        <v>-1</v>
      </c>
      <c r="L68" s="1"/>
      <c r="M68" s="1"/>
      <c r="N68" s="1"/>
      <c r="O68" s="1">
        <f t="shared" si="2"/>
        <v>19</v>
      </c>
      <c r="P68" s="13">
        <f>10*O68-F68</f>
        <v>188</v>
      </c>
      <c r="Q68" s="19">
        <f t="shared" si="3"/>
        <v>188</v>
      </c>
      <c r="R68" s="14"/>
      <c r="S68" s="1"/>
      <c r="T68" s="1">
        <f t="shared" si="4"/>
        <v>10</v>
      </c>
      <c r="U68" s="1">
        <f t="shared" si="5"/>
        <v>0.10526315789473684</v>
      </c>
      <c r="V68" s="1">
        <v>0</v>
      </c>
      <c r="W68" s="1">
        <v>9.8000000000000007</v>
      </c>
      <c r="X68" s="1">
        <v>0</v>
      </c>
      <c r="Y68" s="1">
        <v>4.5999999999999996</v>
      </c>
      <c r="Z68" s="1">
        <v>4.8</v>
      </c>
      <c r="AA68" s="1"/>
      <c r="AB68" s="1">
        <f t="shared" si="6"/>
        <v>52.640000000000008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31</v>
      </c>
      <c r="C69" s="1">
        <v>304</v>
      </c>
      <c r="D69" s="1">
        <v>111</v>
      </c>
      <c r="E69" s="1">
        <v>159</v>
      </c>
      <c r="F69" s="1">
        <v>213</v>
      </c>
      <c r="G69" s="5">
        <v>0.35</v>
      </c>
      <c r="H69" s="1">
        <v>45</v>
      </c>
      <c r="I69" s="1"/>
      <c r="J69" s="1">
        <v>167</v>
      </c>
      <c r="K69" s="1">
        <f t="shared" si="15"/>
        <v>-8</v>
      </c>
      <c r="L69" s="1"/>
      <c r="M69" s="1"/>
      <c r="N69" s="1"/>
      <c r="O69" s="1">
        <f t="shared" si="2"/>
        <v>31.8</v>
      </c>
      <c r="P69" s="13">
        <f t="shared" si="16"/>
        <v>232.2</v>
      </c>
      <c r="Q69" s="19">
        <f t="shared" si="3"/>
        <v>232.2</v>
      </c>
      <c r="R69" s="14"/>
      <c r="S69" s="1"/>
      <c r="T69" s="1">
        <f t="shared" si="4"/>
        <v>14</v>
      </c>
      <c r="U69" s="1">
        <f t="shared" si="5"/>
        <v>6.6981132075471699</v>
      </c>
      <c r="V69" s="1">
        <v>24.2</v>
      </c>
      <c r="W69" s="1">
        <v>24.6</v>
      </c>
      <c r="X69" s="1">
        <v>20.8</v>
      </c>
      <c r="Y69" s="1">
        <v>17.600000000000001</v>
      </c>
      <c r="Z69" s="1">
        <v>25.6</v>
      </c>
      <c r="AA69" s="1"/>
      <c r="AB69" s="1">
        <f t="shared" si="6"/>
        <v>81.27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98</v>
      </c>
      <c r="B70" s="1" t="s">
        <v>31</v>
      </c>
      <c r="C70" s="1">
        <v>254</v>
      </c>
      <c r="D70" s="1">
        <v>2</v>
      </c>
      <c r="E70" s="1">
        <v>84</v>
      </c>
      <c r="F70" s="1">
        <v>148</v>
      </c>
      <c r="G70" s="5">
        <v>0.28000000000000003</v>
      </c>
      <c r="H70" s="1">
        <v>45</v>
      </c>
      <c r="I70" s="1"/>
      <c r="J70" s="1">
        <v>85</v>
      </c>
      <c r="K70" s="1">
        <f t="shared" si="15"/>
        <v>-1</v>
      </c>
      <c r="L70" s="1"/>
      <c r="M70" s="1"/>
      <c r="N70" s="1"/>
      <c r="O70" s="1">
        <f t="shared" si="2"/>
        <v>16.8</v>
      </c>
      <c r="P70" s="13">
        <f t="shared" si="16"/>
        <v>87.200000000000017</v>
      </c>
      <c r="Q70" s="19">
        <f t="shared" si="3"/>
        <v>87.200000000000017</v>
      </c>
      <c r="R70" s="14"/>
      <c r="S70" s="1"/>
      <c r="T70" s="1">
        <f t="shared" si="4"/>
        <v>14</v>
      </c>
      <c r="U70" s="1">
        <f t="shared" si="5"/>
        <v>8.8095238095238084</v>
      </c>
      <c r="V70" s="1">
        <v>14.4</v>
      </c>
      <c r="W70" s="1">
        <v>8.1999999999999993</v>
      </c>
      <c r="X70" s="1">
        <v>34.6</v>
      </c>
      <c r="Y70" s="1">
        <v>16.2</v>
      </c>
      <c r="Z70" s="1">
        <v>21.2</v>
      </c>
      <c r="AA70" s="1"/>
      <c r="AB70" s="1">
        <f t="shared" si="6"/>
        <v>24.416000000000007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99</v>
      </c>
      <c r="B71" s="1" t="s">
        <v>31</v>
      </c>
      <c r="C71" s="1">
        <v>592</v>
      </c>
      <c r="D71" s="1"/>
      <c r="E71" s="1">
        <v>187</v>
      </c>
      <c r="F71" s="1">
        <v>370</v>
      </c>
      <c r="G71" s="5">
        <v>0.3</v>
      </c>
      <c r="H71" s="1">
        <v>45</v>
      </c>
      <c r="I71" s="1"/>
      <c r="J71" s="1">
        <v>185</v>
      </c>
      <c r="K71" s="1">
        <f t="shared" si="15"/>
        <v>2</v>
      </c>
      <c r="L71" s="1"/>
      <c r="M71" s="1"/>
      <c r="N71" s="1"/>
      <c r="O71" s="1">
        <f t="shared" ref="O71:O83" si="17">E71/5</f>
        <v>37.4</v>
      </c>
      <c r="P71" s="13">
        <f t="shared" si="16"/>
        <v>153.60000000000002</v>
      </c>
      <c r="Q71" s="19">
        <f t="shared" ref="Q71:Q83" si="18">P71</f>
        <v>153.60000000000002</v>
      </c>
      <c r="R71" s="14"/>
      <c r="S71" s="1"/>
      <c r="T71" s="1">
        <f t="shared" ref="T71:T83" si="19">(F71+Q71)/O71</f>
        <v>14.000000000000002</v>
      </c>
      <c r="U71" s="1">
        <f t="shared" ref="U71:U83" si="20">F71/O71</f>
        <v>9.8930481283422456</v>
      </c>
      <c r="V71" s="1">
        <v>40.4</v>
      </c>
      <c r="W71" s="1">
        <v>45.6</v>
      </c>
      <c r="X71" s="1">
        <v>27.4</v>
      </c>
      <c r="Y71" s="1">
        <v>50.8</v>
      </c>
      <c r="Z71" s="1">
        <v>29.8</v>
      </c>
      <c r="AA71" s="1"/>
      <c r="AB71" s="1">
        <f t="shared" ref="AB71:AB83" si="21">Q71*G71</f>
        <v>46.080000000000005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100</v>
      </c>
      <c r="B72" s="1" t="s">
        <v>31</v>
      </c>
      <c r="C72" s="1">
        <v>192</v>
      </c>
      <c r="D72" s="1">
        <v>200</v>
      </c>
      <c r="E72" s="1">
        <v>131</v>
      </c>
      <c r="F72" s="1">
        <v>222</v>
      </c>
      <c r="G72" s="5">
        <v>0.41</v>
      </c>
      <c r="H72" s="1">
        <v>45</v>
      </c>
      <c r="I72" s="1"/>
      <c r="J72" s="1">
        <v>131</v>
      </c>
      <c r="K72" s="1">
        <f t="shared" si="15"/>
        <v>0</v>
      </c>
      <c r="L72" s="1"/>
      <c r="M72" s="1"/>
      <c r="N72" s="1"/>
      <c r="O72" s="1">
        <f t="shared" si="17"/>
        <v>26.2</v>
      </c>
      <c r="P72" s="13">
        <f t="shared" si="16"/>
        <v>144.80000000000001</v>
      </c>
      <c r="Q72" s="19">
        <f t="shared" si="18"/>
        <v>144.80000000000001</v>
      </c>
      <c r="R72" s="14"/>
      <c r="S72" s="1"/>
      <c r="T72" s="1">
        <f t="shared" si="19"/>
        <v>14</v>
      </c>
      <c r="U72" s="1">
        <f t="shared" si="20"/>
        <v>8.4732824427480917</v>
      </c>
      <c r="V72" s="1">
        <v>25.8</v>
      </c>
      <c r="W72" s="1">
        <v>18</v>
      </c>
      <c r="X72" s="1">
        <v>26</v>
      </c>
      <c r="Y72" s="1">
        <v>18.600000000000001</v>
      </c>
      <c r="Z72" s="1">
        <v>11.4</v>
      </c>
      <c r="AA72" s="1"/>
      <c r="AB72" s="1">
        <f t="shared" si="21"/>
        <v>59.368000000000002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101</v>
      </c>
      <c r="B73" s="1" t="s">
        <v>31</v>
      </c>
      <c r="C73" s="1">
        <v>77</v>
      </c>
      <c r="D73" s="1">
        <v>346</v>
      </c>
      <c r="E73" s="11">
        <f>72+E81</f>
        <v>95</v>
      </c>
      <c r="F73" s="11">
        <f>168+F81</f>
        <v>336</v>
      </c>
      <c r="G73" s="5">
        <v>0.5</v>
      </c>
      <c r="H73" s="1">
        <v>60</v>
      </c>
      <c r="I73" s="1"/>
      <c r="J73" s="1">
        <v>168</v>
      </c>
      <c r="K73" s="1">
        <f t="shared" si="15"/>
        <v>-73</v>
      </c>
      <c r="L73" s="1"/>
      <c r="M73" s="1"/>
      <c r="N73" s="1"/>
      <c r="O73" s="1">
        <f t="shared" si="17"/>
        <v>19</v>
      </c>
      <c r="P73" s="13"/>
      <c r="Q73" s="19">
        <f t="shared" si="18"/>
        <v>0</v>
      </c>
      <c r="R73" s="14"/>
      <c r="S73" s="1"/>
      <c r="T73" s="1">
        <f t="shared" si="19"/>
        <v>17.684210526315791</v>
      </c>
      <c r="U73" s="1">
        <f t="shared" si="20"/>
        <v>17.684210526315791</v>
      </c>
      <c r="V73" s="1">
        <v>33.200000000000003</v>
      </c>
      <c r="W73" s="1">
        <v>10.199999999999999</v>
      </c>
      <c r="X73" s="1">
        <v>2</v>
      </c>
      <c r="Y73" s="1">
        <v>22.4</v>
      </c>
      <c r="Z73" s="1">
        <v>1.617</v>
      </c>
      <c r="AA73" s="1"/>
      <c r="AB73" s="1">
        <f t="shared" si="21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102</v>
      </c>
      <c r="B74" s="1" t="s">
        <v>31</v>
      </c>
      <c r="C74" s="1">
        <v>220</v>
      </c>
      <c r="D74" s="1">
        <v>212</v>
      </c>
      <c r="E74" s="11">
        <f>124+E82</f>
        <v>192</v>
      </c>
      <c r="F74" s="11">
        <f>94+F82</f>
        <v>187</v>
      </c>
      <c r="G74" s="5">
        <v>0.41</v>
      </c>
      <c r="H74" s="1">
        <v>45</v>
      </c>
      <c r="I74" s="1"/>
      <c r="J74" s="1">
        <v>125</v>
      </c>
      <c r="K74" s="1">
        <f t="shared" si="15"/>
        <v>67</v>
      </c>
      <c r="L74" s="1"/>
      <c r="M74" s="1"/>
      <c r="N74" s="1"/>
      <c r="O74" s="1">
        <f t="shared" si="17"/>
        <v>38.4</v>
      </c>
      <c r="P74" s="13">
        <f>13*O74-F74</f>
        <v>312.2</v>
      </c>
      <c r="Q74" s="19">
        <f t="shared" si="18"/>
        <v>312.2</v>
      </c>
      <c r="R74" s="14"/>
      <c r="S74" s="1"/>
      <c r="T74" s="1">
        <f t="shared" si="19"/>
        <v>13</v>
      </c>
      <c r="U74" s="1">
        <f t="shared" si="20"/>
        <v>4.869791666666667</v>
      </c>
      <c r="V74" s="1">
        <v>20.399999999999999</v>
      </c>
      <c r="W74" s="1">
        <v>14.8</v>
      </c>
      <c r="X74" s="1">
        <v>0</v>
      </c>
      <c r="Y74" s="1">
        <v>0</v>
      </c>
      <c r="Z74" s="1">
        <v>0</v>
      </c>
      <c r="AA74" s="1"/>
      <c r="AB74" s="1">
        <f t="shared" si="21"/>
        <v>128.00199999999998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103</v>
      </c>
      <c r="B75" s="1" t="s">
        <v>31</v>
      </c>
      <c r="C75" s="1">
        <v>67</v>
      </c>
      <c r="D75" s="1"/>
      <c r="E75" s="1">
        <v>35</v>
      </c>
      <c r="F75" s="1">
        <v>30</v>
      </c>
      <c r="G75" s="5">
        <v>0.5</v>
      </c>
      <c r="H75" s="1">
        <v>60</v>
      </c>
      <c r="I75" s="1"/>
      <c r="J75" s="1">
        <v>35</v>
      </c>
      <c r="K75" s="1">
        <f t="shared" si="15"/>
        <v>0</v>
      </c>
      <c r="L75" s="1"/>
      <c r="M75" s="1"/>
      <c r="N75" s="1"/>
      <c r="O75" s="1">
        <f t="shared" si="17"/>
        <v>7</v>
      </c>
      <c r="P75" s="13">
        <f>17*O75-F75</f>
        <v>89</v>
      </c>
      <c r="Q75" s="19">
        <f t="shared" si="18"/>
        <v>89</v>
      </c>
      <c r="R75" s="14"/>
      <c r="S75" s="1"/>
      <c r="T75" s="1">
        <f t="shared" si="19"/>
        <v>17</v>
      </c>
      <c r="U75" s="1">
        <f t="shared" si="20"/>
        <v>4.2857142857142856</v>
      </c>
      <c r="V75" s="1">
        <v>4.5999999999999996</v>
      </c>
      <c r="W75" s="1">
        <v>1.6</v>
      </c>
      <c r="X75" s="1">
        <v>0</v>
      </c>
      <c r="Y75" s="1">
        <v>41.6</v>
      </c>
      <c r="Z75" s="1">
        <v>0.6</v>
      </c>
      <c r="AA75" s="1"/>
      <c r="AB75" s="1">
        <f t="shared" si="21"/>
        <v>44.5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104</v>
      </c>
      <c r="B76" s="1" t="s">
        <v>31</v>
      </c>
      <c r="C76" s="1">
        <v>20</v>
      </c>
      <c r="D76" s="1"/>
      <c r="E76" s="1">
        <v>20</v>
      </c>
      <c r="F76" s="1"/>
      <c r="G76" s="5">
        <v>0.41</v>
      </c>
      <c r="H76" s="1">
        <v>45</v>
      </c>
      <c r="I76" s="1"/>
      <c r="J76" s="1">
        <v>21</v>
      </c>
      <c r="K76" s="1">
        <f t="shared" si="15"/>
        <v>-1</v>
      </c>
      <c r="L76" s="1"/>
      <c r="M76" s="1"/>
      <c r="N76" s="1"/>
      <c r="O76" s="1">
        <f t="shared" si="17"/>
        <v>4</v>
      </c>
      <c r="P76" s="13">
        <f>10*O76-F76</f>
        <v>40</v>
      </c>
      <c r="Q76" s="19">
        <f t="shared" si="18"/>
        <v>40</v>
      </c>
      <c r="R76" s="14"/>
      <c r="S76" s="1"/>
      <c r="T76" s="1">
        <f t="shared" si="19"/>
        <v>10</v>
      </c>
      <c r="U76" s="1">
        <f t="shared" si="20"/>
        <v>0</v>
      </c>
      <c r="V76" s="1">
        <v>-1</v>
      </c>
      <c r="W76" s="1">
        <v>1.4</v>
      </c>
      <c r="X76" s="1">
        <v>0</v>
      </c>
      <c r="Y76" s="1">
        <v>0</v>
      </c>
      <c r="Z76" s="1">
        <v>0</v>
      </c>
      <c r="AA76" s="1"/>
      <c r="AB76" s="1">
        <f t="shared" si="21"/>
        <v>16.399999999999999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105</v>
      </c>
      <c r="B77" s="1" t="s">
        <v>31</v>
      </c>
      <c r="C77" s="1">
        <v>90</v>
      </c>
      <c r="D77" s="1">
        <v>21</v>
      </c>
      <c r="E77" s="1">
        <v>68</v>
      </c>
      <c r="F77" s="1">
        <v>43</v>
      </c>
      <c r="G77" s="5">
        <v>0.4</v>
      </c>
      <c r="H77" s="1">
        <v>90</v>
      </c>
      <c r="I77" s="1"/>
      <c r="J77" s="1">
        <v>68</v>
      </c>
      <c r="K77" s="1">
        <f t="shared" si="15"/>
        <v>0</v>
      </c>
      <c r="L77" s="1"/>
      <c r="M77" s="1"/>
      <c r="N77" s="1"/>
      <c r="O77" s="1">
        <f t="shared" si="17"/>
        <v>13.6</v>
      </c>
      <c r="P77" s="13">
        <f>20*O77-F77</f>
        <v>229</v>
      </c>
      <c r="Q77" s="19">
        <f t="shared" si="18"/>
        <v>229</v>
      </c>
      <c r="R77" s="14"/>
      <c r="S77" s="1"/>
      <c r="T77" s="1">
        <f t="shared" si="19"/>
        <v>20</v>
      </c>
      <c r="U77" s="1">
        <f t="shared" si="20"/>
        <v>3.1617647058823528</v>
      </c>
      <c r="V77" s="1">
        <v>0</v>
      </c>
      <c r="W77" s="1">
        <v>6.8</v>
      </c>
      <c r="X77" s="1">
        <v>0</v>
      </c>
      <c r="Y77" s="1">
        <v>6.2</v>
      </c>
      <c r="Z77" s="1">
        <v>6.6</v>
      </c>
      <c r="AA77" s="1"/>
      <c r="AB77" s="1">
        <f t="shared" si="21"/>
        <v>91.600000000000009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106</v>
      </c>
      <c r="B78" s="1" t="s">
        <v>29</v>
      </c>
      <c r="C78" s="1">
        <v>60.444000000000003</v>
      </c>
      <c r="D78" s="1">
        <v>54.564999999999998</v>
      </c>
      <c r="E78" s="1">
        <v>58.932000000000002</v>
      </c>
      <c r="F78" s="1">
        <v>54.564999999999998</v>
      </c>
      <c r="G78" s="5">
        <v>1</v>
      </c>
      <c r="H78" s="1">
        <v>90</v>
      </c>
      <c r="I78" s="1"/>
      <c r="J78" s="1">
        <v>56.2</v>
      </c>
      <c r="K78" s="1">
        <f t="shared" si="15"/>
        <v>2.7319999999999993</v>
      </c>
      <c r="L78" s="1"/>
      <c r="M78" s="1"/>
      <c r="N78" s="1"/>
      <c r="O78" s="1">
        <f t="shared" si="17"/>
        <v>11.7864</v>
      </c>
      <c r="P78" s="13">
        <f>20*O78-F78</f>
        <v>181.16300000000001</v>
      </c>
      <c r="Q78" s="19">
        <f t="shared" si="18"/>
        <v>181.16300000000001</v>
      </c>
      <c r="R78" s="14"/>
      <c r="S78" s="1"/>
      <c r="T78" s="1">
        <f t="shared" si="19"/>
        <v>20</v>
      </c>
      <c r="U78" s="1">
        <f t="shared" si="20"/>
        <v>4.6294882237154686</v>
      </c>
      <c r="V78" s="1">
        <v>8.1430000000000007</v>
      </c>
      <c r="W78" s="1">
        <v>5.7810000000000006</v>
      </c>
      <c r="X78" s="1">
        <v>0</v>
      </c>
      <c r="Y78" s="1">
        <v>3.3439999999999999</v>
      </c>
      <c r="Z78" s="1">
        <v>7.9430000000000014</v>
      </c>
      <c r="AA78" s="1"/>
      <c r="AB78" s="1">
        <f t="shared" si="21"/>
        <v>181.16300000000001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107</v>
      </c>
      <c r="B79" s="1" t="s">
        <v>31</v>
      </c>
      <c r="C79" s="1">
        <v>328</v>
      </c>
      <c r="D79" s="1">
        <v>2</v>
      </c>
      <c r="E79" s="1">
        <v>256</v>
      </c>
      <c r="F79" s="1">
        <v>74</v>
      </c>
      <c r="G79" s="5">
        <v>0.31</v>
      </c>
      <c r="H79" s="1" t="e">
        <v>#N/A</v>
      </c>
      <c r="I79" s="1"/>
      <c r="J79" s="1">
        <v>252</v>
      </c>
      <c r="K79" s="1">
        <f t="shared" si="15"/>
        <v>4</v>
      </c>
      <c r="L79" s="1"/>
      <c r="M79" s="1"/>
      <c r="N79" s="1"/>
      <c r="O79" s="1">
        <f t="shared" si="17"/>
        <v>51.2</v>
      </c>
      <c r="P79" s="13">
        <f>11*O79-F79</f>
        <v>489.20000000000005</v>
      </c>
      <c r="Q79" s="19">
        <v>0</v>
      </c>
      <c r="R79" s="15">
        <v>0</v>
      </c>
      <c r="S79" s="10" t="s">
        <v>114</v>
      </c>
      <c r="T79" s="1">
        <f t="shared" si="19"/>
        <v>1.4453125</v>
      </c>
      <c r="U79" s="1">
        <f t="shared" si="20"/>
        <v>1.4453125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21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108</v>
      </c>
      <c r="B80" s="1" t="s">
        <v>29</v>
      </c>
      <c r="C80" s="1"/>
      <c r="D80" s="1">
        <v>200.41800000000001</v>
      </c>
      <c r="E80" s="11">
        <v>13.57</v>
      </c>
      <c r="F80" s="11">
        <v>152.87299999999999</v>
      </c>
      <c r="G80" s="5">
        <v>0</v>
      </c>
      <c r="H80" s="1" t="e">
        <v>#N/A</v>
      </c>
      <c r="I80" s="1"/>
      <c r="J80" s="1">
        <v>10.6</v>
      </c>
      <c r="K80" s="1">
        <f t="shared" si="15"/>
        <v>2.9700000000000006</v>
      </c>
      <c r="L80" s="1"/>
      <c r="M80" s="1"/>
      <c r="N80" s="1"/>
      <c r="O80" s="1">
        <f t="shared" si="17"/>
        <v>2.714</v>
      </c>
      <c r="P80" s="13"/>
      <c r="Q80" s="19">
        <f t="shared" si="18"/>
        <v>0</v>
      </c>
      <c r="R80" s="14"/>
      <c r="S80" s="1"/>
      <c r="T80" s="1">
        <f t="shared" si="19"/>
        <v>56.327560795873246</v>
      </c>
      <c r="U80" s="1">
        <f t="shared" si="20"/>
        <v>56.327560795873246</v>
      </c>
      <c r="V80" s="1">
        <v>1.921</v>
      </c>
      <c r="W80" s="1">
        <v>0.53899999999999992</v>
      </c>
      <c r="X80" s="1">
        <v>0</v>
      </c>
      <c r="Y80" s="1">
        <v>0</v>
      </c>
      <c r="Z80" s="1">
        <v>0</v>
      </c>
      <c r="AA80" s="1"/>
      <c r="AB80" s="1">
        <f t="shared" si="21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2" t="s">
        <v>109</v>
      </c>
      <c r="B81" s="1" t="s">
        <v>31</v>
      </c>
      <c r="C81" s="1">
        <v>34</v>
      </c>
      <c r="D81" s="1">
        <v>169</v>
      </c>
      <c r="E81" s="11">
        <v>23</v>
      </c>
      <c r="F81" s="11">
        <v>168</v>
      </c>
      <c r="G81" s="5">
        <v>0</v>
      </c>
      <c r="H81" s="1" t="e">
        <v>#N/A</v>
      </c>
      <c r="I81" s="1"/>
      <c r="J81" s="1">
        <v>32</v>
      </c>
      <c r="K81" s="1">
        <f t="shared" si="15"/>
        <v>-9</v>
      </c>
      <c r="L81" s="1"/>
      <c r="M81" s="1"/>
      <c r="N81" s="1"/>
      <c r="O81" s="1">
        <f t="shared" si="17"/>
        <v>4.5999999999999996</v>
      </c>
      <c r="P81" s="13"/>
      <c r="Q81" s="19">
        <f t="shared" si="18"/>
        <v>0</v>
      </c>
      <c r="R81" s="14"/>
      <c r="S81" s="1"/>
      <c r="T81" s="1">
        <f t="shared" si="19"/>
        <v>36.521739130434788</v>
      </c>
      <c r="U81" s="1">
        <f t="shared" si="20"/>
        <v>36.521739130434788</v>
      </c>
      <c r="V81" s="1">
        <v>4.8</v>
      </c>
      <c r="W81" s="1">
        <v>1.6</v>
      </c>
      <c r="X81" s="1">
        <v>0</v>
      </c>
      <c r="Y81" s="1">
        <v>0</v>
      </c>
      <c r="Z81" s="1">
        <v>0</v>
      </c>
      <c r="AA81" s="1"/>
      <c r="AB81" s="1">
        <f t="shared" si="21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2" t="s">
        <v>110</v>
      </c>
      <c r="B82" s="1" t="s">
        <v>31</v>
      </c>
      <c r="C82" s="1"/>
      <c r="D82" s="1">
        <v>188</v>
      </c>
      <c r="E82" s="11">
        <v>68</v>
      </c>
      <c r="F82" s="11">
        <v>93</v>
      </c>
      <c r="G82" s="5">
        <v>0</v>
      </c>
      <c r="H82" s="1">
        <v>45</v>
      </c>
      <c r="I82" s="1"/>
      <c r="J82" s="1">
        <v>68</v>
      </c>
      <c r="K82" s="1">
        <f t="shared" si="15"/>
        <v>0</v>
      </c>
      <c r="L82" s="1"/>
      <c r="M82" s="1"/>
      <c r="N82" s="1"/>
      <c r="O82" s="1">
        <f t="shared" si="17"/>
        <v>13.6</v>
      </c>
      <c r="P82" s="13"/>
      <c r="Q82" s="19">
        <f t="shared" si="18"/>
        <v>0</v>
      </c>
      <c r="R82" s="14"/>
      <c r="S82" s="1"/>
      <c r="T82" s="1">
        <f t="shared" si="19"/>
        <v>6.8382352941176476</v>
      </c>
      <c r="U82" s="1">
        <f t="shared" si="20"/>
        <v>6.8382352941176476</v>
      </c>
      <c r="V82" s="1">
        <v>4.8</v>
      </c>
      <c r="W82" s="1">
        <v>13.417400000000001</v>
      </c>
      <c r="X82" s="1">
        <v>2.4</v>
      </c>
      <c r="Y82" s="1">
        <v>15</v>
      </c>
      <c r="Z82" s="1">
        <v>9.6</v>
      </c>
      <c r="AA82" s="1"/>
      <c r="AB82" s="1">
        <f t="shared" si="21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ht="15.75" thickBot="1" x14ac:dyDescent="0.3">
      <c r="A83" s="12" t="s">
        <v>111</v>
      </c>
      <c r="B83" s="1" t="s">
        <v>29</v>
      </c>
      <c r="C83" s="1">
        <v>93.058999999999997</v>
      </c>
      <c r="D83" s="1">
        <v>410.40600000000001</v>
      </c>
      <c r="E83" s="11">
        <v>137.917</v>
      </c>
      <c r="F83" s="11">
        <v>320</v>
      </c>
      <c r="G83" s="5">
        <v>0</v>
      </c>
      <c r="H83" s="1">
        <v>45</v>
      </c>
      <c r="I83" s="1"/>
      <c r="J83" s="1">
        <v>130</v>
      </c>
      <c r="K83" s="1">
        <f t="shared" si="15"/>
        <v>7.9170000000000016</v>
      </c>
      <c r="L83" s="1"/>
      <c r="M83" s="1"/>
      <c r="N83" s="1"/>
      <c r="O83" s="1">
        <f t="shared" si="17"/>
        <v>27.583400000000001</v>
      </c>
      <c r="P83" s="13"/>
      <c r="Q83" s="20">
        <f t="shared" si="18"/>
        <v>0</v>
      </c>
      <c r="R83" s="14"/>
      <c r="S83" s="1"/>
      <c r="T83" s="1">
        <f t="shared" si="19"/>
        <v>11.601180420107745</v>
      </c>
      <c r="U83" s="1">
        <f t="shared" si="20"/>
        <v>11.601180420107745</v>
      </c>
      <c r="V83" s="1">
        <v>24.037400000000002</v>
      </c>
      <c r="W83" s="1">
        <v>7.0501999999999994</v>
      </c>
      <c r="X83" s="1">
        <v>20.299399999999999</v>
      </c>
      <c r="Y83" s="1">
        <v>7.7122000000000002</v>
      </c>
      <c r="Z83" s="1">
        <v>11.4094</v>
      </c>
      <c r="AA83" s="1"/>
      <c r="AB83" s="1">
        <f t="shared" si="21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B83" xr:uid="{3719DE59-585B-4034-AC21-CFA2171B1AD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2024-02-27T13:27:48Z</dcterms:created>
  <dcterms:modified xsi:type="dcterms:W3CDTF">2024-03-04T10:30:29Z</dcterms:modified>
</cp:coreProperties>
</file>