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4 Ост филиалы\"/>
    </mc:Choice>
  </mc:AlternateContent>
  <xr:revisionPtr revIDLastSave="0" documentId="13_ncr:1_{DD204D82-ACB0-47DD-8F03-0578F41FAF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E33" i="1"/>
  <c r="F68" i="1"/>
  <c r="E68" i="1"/>
  <c r="F67" i="1"/>
  <c r="E67" i="1"/>
  <c r="E29" i="1"/>
  <c r="F29" i="1" l="1"/>
  <c r="AA53" i="1" l="1"/>
  <c r="AA45" i="1"/>
  <c r="AA37" i="1"/>
  <c r="AA33" i="1"/>
  <c r="AA29" i="1"/>
  <c r="AA28" i="1"/>
  <c r="AA56" i="1"/>
  <c r="AA74" i="1"/>
  <c r="AA75" i="1"/>
  <c r="AA76" i="1"/>
  <c r="AA77" i="1"/>
  <c r="O7" i="1"/>
  <c r="P7" i="1" s="1"/>
  <c r="O8" i="1"/>
  <c r="P8" i="1" s="1"/>
  <c r="O9" i="1"/>
  <c r="P9" i="1" s="1"/>
  <c r="O10" i="1"/>
  <c r="P10" i="1" s="1"/>
  <c r="O11" i="1"/>
  <c r="P11" i="1" s="1"/>
  <c r="O12" i="1"/>
  <c r="O13" i="1"/>
  <c r="P13" i="1" s="1"/>
  <c r="O14" i="1"/>
  <c r="AA14" i="1" s="1"/>
  <c r="O15" i="1"/>
  <c r="O16" i="1"/>
  <c r="AA16" i="1" s="1"/>
  <c r="O17" i="1"/>
  <c r="O18" i="1"/>
  <c r="O19" i="1"/>
  <c r="P19" i="1" s="1"/>
  <c r="O20" i="1"/>
  <c r="P20" i="1" s="1"/>
  <c r="O21" i="1"/>
  <c r="O22" i="1"/>
  <c r="AA22" i="1" s="1"/>
  <c r="O23" i="1"/>
  <c r="P23" i="1" s="1"/>
  <c r="O24" i="1"/>
  <c r="P24" i="1" s="1"/>
  <c r="O25" i="1"/>
  <c r="T25" i="1" s="1"/>
  <c r="O26" i="1"/>
  <c r="P26" i="1" s="1"/>
  <c r="O27" i="1"/>
  <c r="P27" i="1" s="1"/>
  <c r="O28" i="1"/>
  <c r="O29" i="1"/>
  <c r="T29" i="1" s="1"/>
  <c r="O30" i="1"/>
  <c r="AA30" i="1" s="1"/>
  <c r="O31" i="1"/>
  <c r="T31" i="1" s="1"/>
  <c r="O32" i="1"/>
  <c r="O33" i="1"/>
  <c r="T33" i="1" s="1"/>
  <c r="O34" i="1"/>
  <c r="O35" i="1"/>
  <c r="T35" i="1" s="1"/>
  <c r="O36" i="1"/>
  <c r="P36" i="1" s="1"/>
  <c r="O37" i="1"/>
  <c r="T37" i="1" s="1"/>
  <c r="O38" i="1"/>
  <c r="O39" i="1"/>
  <c r="T39" i="1" s="1"/>
  <c r="O40" i="1"/>
  <c r="O41" i="1"/>
  <c r="P41" i="1" s="1"/>
  <c r="O42" i="1"/>
  <c r="P42" i="1" s="1"/>
  <c r="O43" i="1"/>
  <c r="T43" i="1" s="1"/>
  <c r="O44" i="1"/>
  <c r="P44" i="1" s="1"/>
  <c r="O45" i="1"/>
  <c r="T45" i="1" s="1"/>
  <c r="O46" i="1"/>
  <c r="P46" i="1" s="1"/>
  <c r="O47" i="1"/>
  <c r="O48" i="1"/>
  <c r="O49" i="1"/>
  <c r="O50" i="1"/>
  <c r="O51" i="1"/>
  <c r="T51" i="1" s="1"/>
  <c r="O52" i="1"/>
  <c r="P52" i="1" s="1"/>
  <c r="O53" i="1"/>
  <c r="T53" i="1" s="1"/>
  <c r="O54" i="1"/>
  <c r="O55" i="1"/>
  <c r="T55" i="1" s="1"/>
  <c r="O56" i="1"/>
  <c r="S56" i="1" s="1"/>
  <c r="O57" i="1"/>
  <c r="P57" i="1" s="1"/>
  <c r="O58" i="1"/>
  <c r="P58" i="1" s="1"/>
  <c r="O59" i="1"/>
  <c r="P59" i="1" s="1"/>
  <c r="O60" i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O68" i="1"/>
  <c r="P68" i="1" s="1"/>
  <c r="O69" i="1"/>
  <c r="O70" i="1"/>
  <c r="P70" i="1" s="1"/>
  <c r="O71" i="1"/>
  <c r="O72" i="1"/>
  <c r="P72" i="1" s="1"/>
  <c r="O73" i="1"/>
  <c r="P73" i="1" s="1"/>
  <c r="O74" i="1"/>
  <c r="S74" i="1" s="1"/>
  <c r="O75" i="1"/>
  <c r="O76" i="1"/>
  <c r="S76" i="1" s="1"/>
  <c r="O77" i="1"/>
  <c r="S77" i="1" s="1"/>
  <c r="O6" i="1"/>
  <c r="P6" i="1" s="1"/>
  <c r="P32" i="1" l="1"/>
  <c r="AA32" i="1" s="1"/>
  <c r="AA20" i="1"/>
  <c r="AA8" i="1"/>
  <c r="T65" i="1"/>
  <c r="T57" i="1"/>
  <c r="T41" i="1"/>
  <c r="AA41" i="1"/>
  <c r="T9" i="1"/>
  <c r="T6" i="1"/>
  <c r="AA6" i="1"/>
  <c r="AA26" i="1"/>
  <c r="AA24" i="1"/>
  <c r="P18" i="1"/>
  <c r="AA18" i="1" s="1"/>
  <c r="P12" i="1"/>
  <c r="AA12" i="1" s="1"/>
  <c r="AA10" i="1"/>
  <c r="T73" i="1"/>
  <c r="AA73" i="1"/>
  <c r="P49" i="1"/>
  <c r="AA49" i="1" s="1"/>
  <c r="T47" i="1"/>
  <c r="P47" i="1"/>
  <c r="AA47" i="1" s="1"/>
  <c r="T17" i="1"/>
  <c r="P17" i="1"/>
  <c r="AA17" i="1" s="1"/>
  <c r="T13" i="1"/>
  <c r="AA13" i="1"/>
  <c r="AA43" i="1"/>
  <c r="T49" i="1"/>
  <c r="AA54" i="1"/>
  <c r="AA52" i="1"/>
  <c r="AA50" i="1"/>
  <c r="AA48" i="1"/>
  <c r="AA46" i="1"/>
  <c r="AA44" i="1"/>
  <c r="AA42" i="1"/>
  <c r="AA40" i="1"/>
  <c r="AA38" i="1"/>
  <c r="AA36" i="1"/>
  <c r="AA34" i="1"/>
  <c r="AA58" i="1"/>
  <c r="AA62" i="1"/>
  <c r="AA66" i="1"/>
  <c r="AA70" i="1"/>
  <c r="S75" i="1"/>
  <c r="T75" i="1"/>
  <c r="AA71" i="1"/>
  <c r="T71" i="1"/>
  <c r="S69" i="1"/>
  <c r="AA69" i="1"/>
  <c r="S67" i="1"/>
  <c r="AA67" i="1"/>
  <c r="T67" i="1"/>
  <c r="AA65" i="1"/>
  <c r="AA63" i="1"/>
  <c r="T63" i="1"/>
  <c r="AA61" i="1"/>
  <c r="AA59" i="1"/>
  <c r="T59" i="1"/>
  <c r="AA57" i="1"/>
  <c r="AA27" i="1"/>
  <c r="T27" i="1"/>
  <c r="S25" i="1"/>
  <c r="AA25" i="1"/>
  <c r="AA23" i="1"/>
  <c r="T23" i="1"/>
  <c r="AA21" i="1"/>
  <c r="T77" i="1"/>
  <c r="T69" i="1"/>
  <c r="T61" i="1"/>
  <c r="T21" i="1"/>
  <c r="AA31" i="1"/>
  <c r="AA35" i="1"/>
  <c r="AA39" i="1"/>
  <c r="AA51" i="1"/>
  <c r="AA55" i="1"/>
  <c r="AA60" i="1"/>
  <c r="AA64" i="1"/>
  <c r="AA68" i="1"/>
  <c r="AA72" i="1"/>
  <c r="T19" i="1"/>
  <c r="T15" i="1"/>
  <c r="T11" i="1"/>
  <c r="T7" i="1"/>
  <c r="AA7" i="1"/>
  <c r="AA9" i="1"/>
  <c r="AA11" i="1"/>
  <c r="AA15" i="1"/>
  <c r="AA19" i="1"/>
  <c r="S53" i="1"/>
  <c r="S51" i="1"/>
  <c r="S45" i="1"/>
  <c r="S39" i="1"/>
  <c r="S37" i="1"/>
  <c r="S35" i="1"/>
  <c r="S33" i="1"/>
  <c r="S31" i="1"/>
  <c r="S29" i="1"/>
  <c r="S32" i="1"/>
  <c r="T32" i="1"/>
  <c r="S30" i="1"/>
  <c r="T30" i="1"/>
  <c r="S28" i="1"/>
  <c r="T28" i="1"/>
  <c r="T26" i="1"/>
  <c r="T24" i="1"/>
  <c r="S22" i="1"/>
  <c r="T22" i="1"/>
  <c r="T20" i="1"/>
  <c r="T18" i="1"/>
  <c r="S16" i="1"/>
  <c r="T16" i="1"/>
  <c r="S14" i="1"/>
  <c r="T14" i="1"/>
  <c r="T12" i="1"/>
  <c r="T10" i="1"/>
  <c r="S8" i="1"/>
  <c r="T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0" i="1" l="1"/>
  <c r="S10" i="1"/>
  <c r="S12" i="1"/>
  <c r="S18" i="1"/>
  <c r="S24" i="1"/>
  <c r="S26" i="1"/>
  <c r="S49" i="1"/>
  <c r="S6" i="1"/>
  <c r="S43" i="1"/>
  <c r="S13" i="1"/>
  <c r="AA5" i="1"/>
  <c r="S41" i="1"/>
  <c r="S58" i="1"/>
  <c r="P5" i="1"/>
  <c r="S9" i="1"/>
  <c r="S17" i="1"/>
  <c r="S23" i="1"/>
  <c r="S59" i="1"/>
  <c r="S61" i="1"/>
  <c r="S66" i="1"/>
  <c r="S62" i="1"/>
  <c r="S70" i="1"/>
  <c r="S47" i="1"/>
  <c r="S55" i="1"/>
  <c r="S7" i="1"/>
  <c r="S11" i="1"/>
  <c r="S15" i="1"/>
  <c r="S19" i="1"/>
  <c r="S21" i="1"/>
  <c r="S27" i="1"/>
  <c r="S57" i="1"/>
  <c r="S63" i="1"/>
  <c r="S65" i="1"/>
  <c r="S71" i="1"/>
  <c r="S73" i="1"/>
  <c r="S34" i="1"/>
  <c r="S36" i="1"/>
  <c r="S38" i="1"/>
  <c r="S40" i="1"/>
  <c r="S42" i="1"/>
  <c r="S44" i="1"/>
  <c r="S46" i="1"/>
  <c r="S48" i="1"/>
  <c r="S50" i="1"/>
  <c r="S52" i="1"/>
  <c r="S54" i="1"/>
  <c r="S60" i="1"/>
  <c r="S64" i="1"/>
  <c r="S68" i="1"/>
  <c r="S72" i="1"/>
  <c r="K5" i="1"/>
</calcChain>
</file>

<file path=xl/sharedStrings.xml><?xml version="1.0" encoding="utf-8"?>
<sst xmlns="http://schemas.openxmlformats.org/spreadsheetml/2006/main" count="201" uniqueCount="108">
  <si>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</si>
  <si>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</si>
  <si>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</si>
  <si>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</si>
  <si>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</si>
  <si>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</si>
  <si>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</si>
  <si>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</si>
  <si>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</si>
  <si>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</si>
  <si>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</si>
  <si>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</si>
  <si>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</si>
  <si>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</si>
  <si>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</si>
  <si>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</si>
  <si>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</si>
  <si>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</si>
  <si>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</si>
  <si>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</si>
  <si>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</si>
  <si>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</si>
  <si>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</si>
  <si>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</si>
  <si>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27,02,</t>
  </si>
  <si>
    <t>20,02,</t>
  </si>
  <si>
    <t>13,02,</t>
  </si>
  <si>
    <t>06,02,</t>
  </si>
  <si>
    <t>24,01,</t>
  </si>
  <si>
    <t>3215 ВЕТЧ.МЯСНАЯ Папа может п/о 0.4кг 8шт.    ОСТАНКИНО</t>
  </si>
  <si>
    <t>шт</t>
  </si>
  <si>
    <t>необходимо увеличить продажи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</si>
  <si>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</si>
  <si>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</si>
  <si>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</si>
  <si>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</si>
  <si>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</si>
  <si>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</si>
  <si>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</si>
  <si>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</si>
  <si>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</si>
  <si>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</si>
  <si>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</si>
  <si>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</si>
  <si>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</si>
  <si>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</si>
  <si>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</si>
  <si>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</si>
  <si>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</si>
  <si>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</si>
  <si>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</si>
  <si>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</si>
  <si>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</si>
  <si>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</si>
  <si>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5965 С ИНДЕЙКОЙ Папа может сар б/о мгс 1*3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</si>
  <si>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</si>
  <si>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</si>
  <si>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</si>
  <si>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</si>
  <si>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</si>
  <si>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</si>
  <si>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</si>
  <si>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</si>
  <si>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</si>
  <si>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</si>
  <si>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</si>
  <si>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</si>
  <si>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</si>
  <si>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</si>
  <si>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</si>
  <si>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</si>
  <si>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</si>
  <si>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</si>
  <si>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</si>
  <si>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</si>
  <si>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</si>
  <si>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</si>
  <si>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</si>
  <si>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</si>
  <si>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</si>
  <si>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</si>
  <si>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</si>
  <si>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</si>
  <si>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</si>
  <si>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</si>
  <si>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</si>
  <si>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</si>
  <si>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</si>
  <si>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</si>
  <si>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</si>
  <si>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</si>
  <si>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</si>
  <si>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</si>
  <si>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</si>
  <si>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</si>
  <si>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</si>
  <si>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</si>
  <si>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</si>
  <si>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</si>
  <si>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</si>
  <si>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</si>
  <si>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</si>
  <si>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</si>
  <si>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</si>
  <si>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</si>
  <si>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09,03,</t>
  </si>
  <si>
    <t>вывод Лыгин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</si>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</sst>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45" activePane="bottomLeft" state="frozen"/>
      <selection pane="bottomLeft" activeCell="R48" sqref="R48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28515625" style="8" customWidth="1"/>
    <col min="8" max="8" width="5.28515625" customWidth="1"/>
    <col min="9" max="9" width="1.140625" customWidth="1"/>
    <col min="10" max="11" width="7" customWidth="1"/>
    <col min="12" max="13" width="1" customWidth="1"/>
    <col min="14" max="17" width="7" customWidth="1"/>
    <col min="18" max="18" width="22.42578125" customWidth="1"/>
    <col min="19" max="20" width="5.140625" customWidth="1"/>
    <col min="21" max="25" width="7" customWidth="1"/>
    <col min="26" max="26" width="30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107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1" t="s">
        <v>105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9019.8760000000002</v>
      </c>
      <c r="F5" s="4">
        <f>SUM(F6:F500)</f>
        <v>16961.405999999999</v>
      </c>
      <c r="G5" s="6"/>
      <c r="H5" s="1"/>
      <c r="I5" s="1"/>
      <c r="J5" s="4">
        <f t="shared" ref="J5:Q5" si="0">SUM(J6:J500)</f>
        <v>9010.9980000000014</v>
      </c>
      <c r="K5" s="4">
        <f t="shared" si="0"/>
        <v>8.8779999999999291</v>
      </c>
      <c r="L5" s="4">
        <f t="shared" si="0"/>
        <v>0</v>
      </c>
      <c r="M5" s="4">
        <f t="shared" si="0"/>
        <v>0</v>
      </c>
      <c r="N5" s="4">
        <f t="shared" si="0"/>
        <v>5794.311999999999</v>
      </c>
      <c r="O5" s="4">
        <f t="shared" si="0"/>
        <v>1803.9751999999996</v>
      </c>
      <c r="P5" s="4">
        <f t="shared" si="0"/>
        <v>8169.6473999999989</v>
      </c>
      <c r="Q5" s="4">
        <f t="shared" si="0"/>
        <v>0</v>
      </c>
      <c r="R5" s="1"/>
      <c r="S5" s="1"/>
      <c r="T5" s="1"/>
      <c r="U5" s="4">
        <f t="shared" ref="U5:Y5" si="1">SUM(U6:U500)</f>
        <v>2032.8244</v>
      </c>
      <c r="V5" s="4">
        <f t="shared" si="1"/>
        <v>1925.9770000000001</v>
      </c>
      <c r="W5" s="4">
        <f t="shared" si="1"/>
        <v>2002.1417999999992</v>
      </c>
      <c r="X5" s="4">
        <f t="shared" si="1"/>
        <v>1937.8447999999999</v>
      </c>
      <c r="Y5" s="4">
        <f t="shared" si="1"/>
        <v>1839.2043999999999</v>
      </c>
      <c r="Z5" s="1"/>
      <c r="AA5" s="4">
        <f>SUM(AA6:AA500)</f>
        <v>4694.2654000000002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684</v>
      </c>
      <c r="D6" s="1">
        <v>3</v>
      </c>
      <c r="E6" s="1">
        <v>247</v>
      </c>
      <c r="F6" s="1">
        <v>437</v>
      </c>
      <c r="G6" s="6">
        <v>0.4</v>
      </c>
      <c r="H6" s="1">
        <v>60</v>
      </c>
      <c r="I6" s="1"/>
      <c r="J6" s="1">
        <v>253</v>
      </c>
      <c r="K6" s="1">
        <f t="shared" ref="K6:K37" si="2">E6-J6</f>
        <v>-6</v>
      </c>
      <c r="L6" s="1"/>
      <c r="M6" s="1"/>
      <c r="N6" s="1">
        <v>8</v>
      </c>
      <c r="O6" s="1">
        <f>E6/5</f>
        <v>49.4</v>
      </c>
      <c r="P6" s="5">
        <f>17*O6-N6-F6</f>
        <v>394.79999999999995</v>
      </c>
      <c r="Q6" s="5"/>
      <c r="R6" s="1"/>
      <c r="S6" s="1">
        <f>(F6+N6+P6)/O6</f>
        <v>17</v>
      </c>
      <c r="T6" s="1">
        <f>(F6+N6)/O6</f>
        <v>9.0080971659919022</v>
      </c>
      <c r="U6" s="1">
        <v>42</v>
      </c>
      <c r="V6" s="1">
        <v>51.6</v>
      </c>
      <c r="W6" s="1">
        <v>33</v>
      </c>
      <c r="X6" s="1">
        <v>50.4</v>
      </c>
      <c r="Y6" s="1">
        <v>24</v>
      </c>
      <c r="Z6" s="1"/>
      <c r="AA6" s="1">
        <f t="shared" ref="AA6:AA37" si="3">P6*G6</f>
        <v>157.91999999999999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47.41</v>
      </c>
      <c r="D7" s="1"/>
      <c r="E7" s="1">
        <v>45.89</v>
      </c>
      <c r="F7" s="1">
        <v>1.52</v>
      </c>
      <c r="G7" s="6">
        <v>1</v>
      </c>
      <c r="H7" s="1">
        <v>120</v>
      </c>
      <c r="I7" s="1"/>
      <c r="J7" s="1">
        <v>47.378999999999998</v>
      </c>
      <c r="K7" s="1">
        <f t="shared" si="2"/>
        <v>-1.4889999999999972</v>
      </c>
      <c r="L7" s="1"/>
      <c r="M7" s="1"/>
      <c r="N7" s="1">
        <v>70.878999999999991</v>
      </c>
      <c r="O7" s="1">
        <f t="shared" ref="O7:O70" si="4">E7/5</f>
        <v>9.1780000000000008</v>
      </c>
      <c r="P7" s="5">
        <f>19*O7-N7-F7</f>
        <v>101.98300000000002</v>
      </c>
      <c r="Q7" s="5"/>
      <c r="R7" s="1"/>
      <c r="S7" s="1">
        <f t="shared" ref="S7:S70" si="5">(F7+N7+P7)/O7</f>
        <v>19</v>
      </c>
      <c r="T7" s="1">
        <f t="shared" ref="T7:T70" si="6">(F7+N7)/O7</f>
        <v>7.8883198954020459</v>
      </c>
      <c r="U7" s="1">
        <v>5.7223999999999986</v>
      </c>
      <c r="V7" s="1">
        <v>3.7766000000000002</v>
      </c>
      <c r="W7" s="1">
        <v>3.6492</v>
      </c>
      <c r="X7" s="1">
        <v>7.6587999999999994</v>
      </c>
      <c r="Y7" s="1">
        <v>7.9366000000000003</v>
      </c>
      <c r="Z7" s="1"/>
      <c r="AA7" s="1">
        <f t="shared" si="3"/>
        <v>101.98300000000002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288.46300000000002</v>
      </c>
      <c r="D8" s="1"/>
      <c r="E8" s="1">
        <v>89.182000000000002</v>
      </c>
      <c r="F8" s="1">
        <v>189.059</v>
      </c>
      <c r="G8" s="6">
        <v>1</v>
      </c>
      <c r="H8" s="1">
        <v>45</v>
      </c>
      <c r="I8" s="1"/>
      <c r="J8" s="1">
        <v>98.177000000000007</v>
      </c>
      <c r="K8" s="1">
        <f t="shared" si="2"/>
        <v>-8.9950000000000045</v>
      </c>
      <c r="L8" s="1"/>
      <c r="M8" s="1"/>
      <c r="N8" s="1">
        <v>0</v>
      </c>
      <c r="O8" s="1">
        <f t="shared" si="4"/>
        <v>17.836400000000001</v>
      </c>
      <c r="P8" s="5">
        <f>16*O8-N8-F8</f>
        <v>96.323400000000021</v>
      </c>
      <c r="Q8" s="5"/>
      <c r="R8" s="1"/>
      <c r="S8" s="1">
        <f t="shared" si="5"/>
        <v>16</v>
      </c>
      <c r="T8" s="1">
        <f t="shared" si="6"/>
        <v>10.599616514543293</v>
      </c>
      <c r="U8" s="1">
        <v>20.196000000000002</v>
      </c>
      <c r="V8" s="1">
        <v>24.537400000000002</v>
      </c>
      <c r="W8" s="1">
        <v>33.808199999999999</v>
      </c>
      <c r="X8" s="1">
        <v>40</v>
      </c>
      <c r="Y8" s="1">
        <v>39.891000000000012</v>
      </c>
      <c r="Z8" s="1"/>
      <c r="AA8" s="1">
        <f t="shared" si="3"/>
        <v>96.323400000000021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496.64</v>
      </c>
      <c r="D9" s="1">
        <v>8.1370000000000005</v>
      </c>
      <c r="E9" s="1">
        <v>215.124</v>
      </c>
      <c r="F9" s="1">
        <v>289.65300000000002</v>
      </c>
      <c r="G9" s="6">
        <v>1</v>
      </c>
      <c r="H9" s="1">
        <v>45</v>
      </c>
      <c r="I9" s="1"/>
      <c r="J9" s="1">
        <v>213.22900000000001</v>
      </c>
      <c r="K9" s="1">
        <f t="shared" si="2"/>
        <v>1.8949999999999818</v>
      </c>
      <c r="L9" s="1"/>
      <c r="M9" s="1"/>
      <c r="N9" s="1">
        <v>228.93339999999989</v>
      </c>
      <c r="O9" s="1">
        <f t="shared" si="4"/>
        <v>43.024799999999999</v>
      </c>
      <c r="P9" s="5">
        <f>16*O9-N9-F9</f>
        <v>169.81040000000007</v>
      </c>
      <c r="Q9" s="5"/>
      <c r="R9" s="1"/>
      <c r="S9" s="1">
        <f t="shared" si="5"/>
        <v>16</v>
      </c>
      <c r="T9" s="1">
        <f t="shared" si="6"/>
        <v>12.053197225786057</v>
      </c>
      <c r="U9" s="1">
        <v>52.395799999999987</v>
      </c>
      <c r="V9" s="1">
        <v>54.314</v>
      </c>
      <c r="W9" s="1">
        <v>64.490399999999994</v>
      </c>
      <c r="X9" s="1">
        <v>60</v>
      </c>
      <c r="Y9" s="1">
        <v>59.976599999999998</v>
      </c>
      <c r="Z9" s="1"/>
      <c r="AA9" s="1">
        <f t="shared" si="3"/>
        <v>169.81040000000007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1196.7909999999999</v>
      </c>
      <c r="D10" s="1">
        <v>2.2930000000000001</v>
      </c>
      <c r="E10" s="1">
        <v>383.26400000000001</v>
      </c>
      <c r="F10" s="1">
        <v>813.22</v>
      </c>
      <c r="G10" s="6">
        <v>1</v>
      </c>
      <c r="H10" s="1">
        <v>60</v>
      </c>
      <c r="I10" s="1"/>
      <c r="J10" s="1">
        <v>384.37200000000001</v>
      </c>
      <c r="K10" s="1">
        <f t="shared" si="2"/>
        <v>-1.1080000000000041</v>
      </c>
      <c r="L10" s="1"/>
      <c r="M10" s="1"/>
      <c r="N10" s="1">
        <v>0</v>
      </c>
      <c r="O10" s="1">
        <f t="shared" si="4"/>
        <v>76.652799999999999</v>
      </c>
      <c r="P10" s="5">
        <f>17*O10-N10-F10</f>
        <v>489.87760000000003</v>
      </c>
      <c r="Q10" s="5"/>
      <c r="R10" s="1"/>
      <c r="S10" s="1">
        <f t="shared" si="5"/>
        <v>17</v>
      </c>
      <c r="T10" s="1">
        <f t="shared" si="6"/>
        <v>10.609136261167238</v>
      </c>
      <c r="U10" s="1">
        <v>72.511200000000002</v>
      </c>
      <c r="V10" s="1">
        <v>81.426400000000001</v>
      </c>
      <c r="W10" s="1">
        <v>82.923199999999994</v>
      </c>
      <c r="X10" s="1">
        <v>99.707399999999993</v>
      </c>
      <c r="Y10" s="1">
        <v>100.8828</v>
      </c>
      <c r="Z10" s="1"/>
      <c r="AA10" s="1">
        <f t="shared" si="3"/>
        <v>489.87760000000003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48.378999999999998</v>
      </c>
      <c r="D11" s="1">
        <v>0.30599999999999999</v>
      </c>
      <c r="E11" s="1">
        <v>28.577000000000002</v>
      </c>
      <c r="F11" s="1">
        <v>20.108000000000001</v>
      </c>
      <c r="G11" s="6">
        <v>1</v>
      </c>
      <c r="H11" s="1">
        <v>120</v>
      </c>
      <c r="I11" s="1"/>
      <c r="J11" s="1">
        <v>29.984000000000002</v>
      </c>
      <c r="K11" s="1">
        <f t="shared" si="2"/>
        <v>-1.407</v>
      </c>
      <c r="L11" s="1"/>
      <c r="M11" s="1"/>
      <c r="N11" s="1">
        <v>39.606999999999999</v>
      </c>
      <c r="O11" s="1">
        <f t="shared" si="4"/>
        <v>5.7154000000000007</v>
      </c>
      <c r="P11" s="5">
        <f>19*O11-N11-F11</f>
        <v>48.877600000000015</v>
      </c>
      <c r="Q11" s="5"/>
      <c r="R11" s="1"/>
      <c r="S11" s="1">
        <f t="shared" si="5"/>
        <v>19</v>
      </c>
      <c r="T11" s="1">
        <f t="shared" si="6"/>
        <v>10.448087622913532</v>
      </c>
      <c r="U11" s="1">
        <v>4.2755999999999998</v>
      </c>
      <c r="V11" s="1">
        <v>3.0310000000000001</v>
      </c>
      <c r="W11" s="1">
        <v>3.6716000000000002</v>
      </c>
      <c r="X11" s="1">
        <v>6</v>
      </c>
      <c r="Y11" s="1">
        <v>6.0098000000000003</v>
      </c>
      <c r="Z11" s="1"/>
      <c r="AA11" s="1">
        <f t="shared" si="3"/>
        <v>48.877600000000015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147.95400000000001</v>
      </c>
      <c r="D12" s="1">
        <v>36.151000000000003</v>
      </c>
      <c r="E12" s="1">
        <v>71.641999999999996</v>
      </c>
      <c r="F12" s="1">
        <v>112.46299999999999</v>
      </c>
      <c r="G12" s="6">
        <v>1</v>
      </c>
      <c r="H12" s="1">
        <v>60</v>
      </c>
      <c r="I12" s="1"/>
      <c r="J12" s="1">
        <v>72.778000000000006</v>
      </c>
      <c r="K12" s="1">
        <f t="shared" si="2"/>
        <v>-1.1360000000000099</v>
      </c>
      <c r="L12" s="1"/>
      <c r="M12" s="1"/>
      <c r="N12" s="1">
        <v>0</v>
      </c>
      <c r="O12" s="1">
        <f t="shared" si="4"/>
        <v>14.328399999999998</v>
      </c>
      <c r="P12" s="5">
        <f t="shared" ref="P12" si="7">16*O12-N12-F12</f>
        <v>116.79139999999998</v>
      </c>
      <c r="Q12" s="5"/>
      <c r="R12" s="1"/>
      <c r="S12" s="1">
        <f t="shared" si="5"/>
        <v>16</v>
      </c>
      <c r="T12" s="1">
        <f t="shared" si="6"/>
        <v>7.8489573155411634</v>
      </c>
      <c r="U12" s="1">
        <v>10.806800000000001</v>
      </c>
      <c r="V12" s="1">
        <v>17.4284</v>
      </c>
      <c r="W12" s="1">
        <v>17.697800000000001</v>
      </c>
      <c r="X12" s="1">
        <v>22</v>
      </c>
      <c r="Y12" s="1">
        <v>22.4802</v>
      </c>
      <c r="Z12" s="1"/>
      <c r="AA12" s="1">
        <f t="shared" si="3"/>
        <v>116.79139999999998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468.94099999999997</v>
      </c>
      <c r="D13" s="1"/>
      <c r="E13" s="1">
        <v>200.13</v>
      </c>
      <c r="F13" s="1">
        <v>268.81099999999998</v>
      </c>
      <c r="G13" s="6">
        <v>1</v>
      </c>
      <c r="H13" s="1">
        <v>60</v>
      </c>
      <c r="I13" s="1"/>
      <c r="J13" s="1">
        <v>201.54900000000001</v>
      </c>
      <c r="K13" s="1">
        <f t="shared" si="2"/>
        <v>-1.4190000000000111</v>
      </c>
      <c r="L13" s="1"/>
      <c r="M13" s="1"/>
      <c r="N13" s="1">
        <v>111.18600000000001</v>
      </c>
      <c r="O13" s="1">
        <f t="shared" si="4"/>
        <v>40.025999999999996</v>
      </c>
      <c r="P13" s="5">
        <f>17*O13-N13-F13</f>
        <v>300.44499999999988</v>
      </c>
      <c r="Q13" s="5"/>
      <c r="R13" s="1"/>
      <c r="S13" s="1">
        <f t="shared" si="5"/>
        <v>16.999999999999996</v>
      </c>
      <c r="T13" s="1">
        <f t="shared" si="6"/>
        <v>9.4937540598610894</v>
      </c>
      <c r="U13" s="1">
        <v>35.972200000000001</v>
      </c>
      <c r="V13" s="1">
        <v>40.711599999999997</v>
      </c>
      <c r="W13" s="1">
        <v>18.777999999999999</v>
      </c>
      <c r="X13" s="1">
        <v>16</v>
      </c>
      <c r="Y13" s="1">
        <v>15.967599999999999</v>
      </c>
      <c r="Z13" s="1"/>
      <c r="AA13" s="1">
        <f t="shared" si="3"/>
        <v>300.44499999999988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30</v>
      </c>
      <c r="C14" s="1">
        <v>888</v>
      </c>
      <c r="D14" s="1">
        <v>16</v>
      </c>
      <c r="E14" s="1">
        <v>187</v>
      </c>
      <c r="F14" s="1">
        <v>714</v>
      </c>
      <c r="G14" s="6">
        <v>0.25</v>
      </c>
      <c r="H14" s="1">
        <v>120</v>
      </c>
      <c r="I14" s="1"/>
      <c r="J14" s="1">
        <v>188</v>
      </c>
      <c r="K14" s="1">
        <f t="shared" si="2"/>
        <v>-1</v>
      </c>
      <c r="L14" s="1"/>
      <c r="M14" s="1"/>
      <c r="N14" s="1">
        <v>0</v>
      </c>
      <c r="O14" s="1">
        <f t="shared" si="4"/>
        <v>37.4</v>
      </c>
      <c r="P14" s="5"/>
      <c r="Q14" s="5"/>
      <c r="R14" s="1"/>
      <c r="S14" s="1">
        <f t="shared" si="5"/>
        <v>19.09090909090909</v>
      </c>
      <c r="T14" s="1">
        <f t="shared" si="6"/>
        <v>19.09090909090909</v>
      </c>
      <c r="U14" s="1">
        <v>40.200000000000003</v>
      </c>
      <c r="V14" s="1">
        <v>40.6</v>
      </c>
      <c r="W14" s="1">
        <v>46.6</v>
      </c>
      <c r="X14" s="1">
        <v>52</v>
      </c>
      <c r="Y14" s="1">
        <v>52.2</v>
      </c>
      <c r="Z14" s="12" t="s">
        <v>31</v>
      </c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30</v>
      </c>
      <c r="C15" s="1">
        <v>158</v>
      </c>
      <c r="D15" s="1"/>
      <c r="E15" s="1">
        <v>66</v>
      </c>
      <c r="F15" s="1">
        <v>86</v>
      </c>
      <c r="G15" s="6">
        <v>0.15</v>
      </c>
      <c r="H15" s="1">
        <v>60</v>
      </c>
      <c r="I15" s="1"/>
      <c r="J15" s="1">
        <v>66</v>
      </c>
      <c r="K15" s="1">
        <f t="shared" si="2"/>
        <v>0</v>
      </c>
      <c r="L15" s="1"/>
      <c r="M15" s="1"/>
      <c r="N15" s="1">
        <v>235</v>
      </c>
      <c r="O15" s="1">
        <f t="shared" si="4"/>
        <v>13.2</v>
      </c>
      <c r="P15" s="5"/>
      <c r="Q15" s="5"/>
      <c r="R15" s="1"/>
      <c r="S15" s="1">
        <f t="shared" si="5"/>
        <v>24.31818181818182</v>
      </c>
      <c r="T15" s="1">
        <f t="shared" si="6"/>
        <v>24.31818181818182</v>
      </c>
      <c r="U15" s="1">
        <v>25</v>
      </c>
      <c r="V15" s="1">
        <v>5.2</v>
      </c>
      <c r="W15" s="1">
        <v>18.600000000000001</v>
      </c>
      <c r="X15" s="1">
        <v>21</v>
      </c>
      <c r="Y15" s="1">
        <v>21.4</v>
      </c>
      <c r="Z15" s="12" t="s">
        <v>31</v>
      </c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30</v>
      </c>
      <c r="C16" s="1">
        <v>485</v>
      </c>
      <c r="D16" s="1"/>
      <c r="E16" s="1">
        <v>144</v>
      </c>
      <c r="F16" s="1">
        <v>329</v>
      </c>
      <c r="G16" s="6">
        <v>0.15</v>
      </c>
      <c r="H16" s="1">
        <v>60</v>
      </c>
      <c r="I16" s="1"/>
      <c r="J16" s="1">
        <v>144</v>
      </c>
      <c r="K16" s="1">
        <f t="shared" si="2"/>
        <v>0</v>
      </c>
      <c r="L16" s="1"/>
      <c r="M16" s="1"/>
      <c r="N16" s="1">
        <v>257</v>
      </c>
      <c r="O16" s="1">
        <f t="shared" si="4"/>
        <v>28.8</v>
      </c>
      <c r="P16" s="5"/>
      <c r="Q16" s="5"/>
      <c r="R16" s="1"/>
      <c r="S16" s="1">
        <f t="shared" si="5"/>
        <v>20.347222222222221</v>
      </c>
      <c r="T16" s="1">
        <f t="shared" si="6"/>
        <v>20.347222222222221</v>
      </c>
      <c r="U16" s="1">
        <v>46.6</v>
      </c>
      <c r="V16" s="1">
        <v>45</v>
      </c>
      <c r="W16" s="1">
        <v>35</v>
      </c>
      <c r="X16" s="1">
        <v>57</v>
      </c>
      <c r="Y16" s="1">
        <v>57.4</v>
      </c>
      <c r="Z16" s="12" t="s">
        <v>31</v>
      </c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30</v>
      </c>
      <c r="C17" s="1">
        <v>720</v>
      </c>
      <c r="D17" s="1">
        <v>25</v>
      </c>
      <c r="E17" s="1">
        <v>210</v>
      </c>
      <c r="F17" s="1">
        <v>525</v>
      </c>
      <c r="G17" s="6">
        <v>0.15</v>
      </c>
      <c r="H17" s="1">
        <v>60</v>
      </c>
      <c r="I17" s="1"/>
      <c r="J17" s="1">
        <v>210</v>
      </c>
      <c r="K17" s="1">
        <f t="shared" si="2"/>
        <v>0</v>
      </c>
      <c r="L17" s="1"/>
      <c r="M17" s="1"/>
      <c r="N17" s="1">
        <v>49</v>
      </c>
      <c r="O17" s="1">
        <f t="shared" si="4"/>
        <v>42</v>
      </c>
      <c r="P17" s="5">
        <f t="shared" ref="P17:P18" si="8">16*O17-N17-F17</f>
        <v>98</v>
      </c>
      <c r="Q17" s="5"/>
      <c r="R17" s="1"/>
      <c r="S17" s="1">
        <f t="shared" si="5"/>
        <v>16</v>
      </c>
      <c r="T17" s="1">
        <f t="shared" si="6"/>
        <v>13.666666666666666</v>
      </c>
      <c r="U17" s="1">
        <v>48</v>
      </c>
      <c r="V17" s="1">
        <v>58</v>
      </c>
      <c r="W17" s="1">
        <v>48.8</v>
      </c>
      <c r="X17" s="1">
        <v>63.2</v>
      </c>
      <c r="Y17" s="1">
        <v>0</v>
      </c>
      <c r="Z17" s="1"/>
      <c r="AA17" s="1">
        <f t="shared" si="3"/>
        <v>14.7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33</v>
      </c>
      <c r="C18" s="1">
        <v>284.65699999999998</v>
      </c>
      <c r="D18" s="1"/>
      <c r="E18" s="1">
        <v>142.47300000000001</v>
      </c>
      <c r="F18" s="1">
        <v>142.184</v>
      </c>
      <c r="G18" s="6">
        <v>1</v>
      </c>
      <c r="H18" s="1">
        <v>60</v>
      </c>
      <c r="I18" s="1"/>
      <c r="J18" s="1">
        <v>142.477</v>
      </c>
      <c r="K18" s="1">
        <f t="shared" si="2"/>
        <v>-3.9999999999906777E-3</v>
      </c>
      <c r="L18" s="1"/>
      <c r="M18" s="1"/>
      <c r="N18" s="1">
        <v>93.572999999999979</v>
      </c>
      <c r="O18" s="1">
        <f t="shared" si="4"/>
        <v>28.494600000000002</v>
      </c>
      <c r="P18" s="5">
        <f t="shared" si="8"/>
        <v>220.15660000000005</v>
      </c>
      <c r="Q18" s="5"/>
      <c r="R18" s="1"/>
      <c r="S18" s="1">
        <f t="shared" si="5"/>
        <v>16</v>
      </c>
      <c r="T18" s="1">
        <f t="shared" si="6"/>
        <v>8.2737430951829456</v>
      </c>
      <c r="U18" s="1">
        <v>23.651199999999999</v>
      </c>
      <c r="V18" s="1">
        <v>12.046799999999999</v>
      </c>
      <c r="W18" s="1">
        <v>4.3558000000000003</v>
      </c>
      <c r="X18" s="1">
        <v>0</v>
      </c>
      <c r="Y18" s="1">
        <v>0</v>
      </c>
      <c r="Z18" s="1"/>
      <c r="AA18" s="1">
        <f t="shared" si="3"/>
        <v>220.15660000000005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33</v>
      </c>
      <c r="C19" s="1">
        <v>88.736000000000004</v>
      </c>
      <c r="D19" s="1">
        <v>0.02</v>
      </c>
      <c r="E19" s="1">
        <v>86.841999999999999</v>
      </c>
      <c r="F19" s="1">
        <v>1.9139999999999999</v>
      </c>
      <c r="G19" s="6">
        <v>1</v>
      </c>
      <c r="H19" s="1" t="e">
        <v>#N/A</v>
      </c>
      <c r="I19" s="1"/>
      <c r="J19" s="1">
        <v>86.841999999999999</v>
      </c>
      <c r="K19" s="1">
        <f t="shared" si="2"/>
        <v>0</v>
      </c>
      <c r="L19" s="1"/>
      <c r="M19" s="1"/>
      <c r="N19" s="1">
        <v>0</v>
      </c>
      <c r="O19" s="1">
        <f t="shared" si="4"/>
        <v>17.368400000000001</v>
      </c>
      <c r="P19" s="5">
        <f>10*O19-N19-F19</f>
        <v>171.77000000000004</v>
      </c>
      <c r="Q19" s="5"/>
      <c r="R19" s="1"/>
      <c r="S19" s="1">
        <f t="shared" si="5"/>
        <v>10</v>
      </c>
      <c r="T19" s="1">
        <f t="shared" si="6"/>
        <v>0.11020013357591947</v>
      </c>
      <c r="U19" s="1">
        <v>2.7648000000000001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3"/>
        <v>171.77000000000004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33</v>
      </c>
      <c r="C20" s="1">
        <v>104.848</v>
      </c>
      <c r="D20" s="1">
        <v>185.05099999999999</v>
      </c>
      <c r="E20" s="1">
        <v>103.994</v>
      </c>
      <c r="F20" s="1">
        <v>179.90700000000001</v>
      </c>
      <c r="G20" s="6">
        <v>1</v>
      </c>
      <c r="H20" s="1">
        <v>45</v>
      </c>
      <c r="I20" s="1"/>
      <c r="J20" s="1">
        <v>106.504</v>
      </c>
      <c r="K20" s="1">
        <f t="shared" si="2"/>
        <v>-2.5100000000000051</v>
      </c>
      <c r="L20" s="1"/>
      <c r="M20" s="1"/>
      <c r="N20" s="1">
        <v>113.62439999999999</v>
      </c>
      <c r="O20" s="1">
        <f t="shared" si="4"/>
        <v>20.7988</v>
      </c>
      <c r="P20" s="5">
        <f>16*O20-N20-F20</f>
        <v>39.249400000000009</v>
      </c>
      <c r="Q20" s="5"/>
      <c r="R20" s="1"/>
      <c r="S20" s="1">
        <f t="shared" si="5"/>
        <v>16</v>
      </c>
      <c r="T20" s="1">
        <f t="shared" si="6"/>
        <v>14.112900744273709</v>
      </c>
      <c r="U20" s="1">
        <v>30.040800000000001</v>
      </c>
      <c r="V20" s="1">
        <v>33.192</v>
      </c>
      <c r="W20" s="1">
        <v>27.2836</v>
      </c>
      <c r="X20" s="1">
        <v>41</v>
      </c>
      <c r="Y20" s="1">
        <v>40.8874</v>
      </c>
      <c r="Z20" s="1"/>
      <c r="AA20" s="1">
        <f t="shared" si="3"/>
        <v>39.249400000000009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33</v>
      </c>
      <c r="C21" s="1"/>
      <c r="D21" s="1">
        <v>4.13</v>
      </c>
      <c r="E21" s="1">
        <v>1.375</v>
      </c>
      <c r="F21" s="1">
        <v>2.7549999999999999</v>
      </c>
      <c r="G21" s="6">
        <v>1</v>
      </c>
      <c r="H21" s="1">
        <v>60</v>
      </c>
      <c r="I21" s="1"/>
      <c r="J21" s="1">
        <v>1.375</v>
      </c>
      <c r="K21" s="1">
        <f t="shared" si="2"/>
        <v>0</v>
      </c>
      <c r="L21" s="1"/>
      <c r="M21" s="1"/>
      <c r="N21" s="1">
        <v>107.0094</v>
      </c>
      <c r="O21" s="1">
        <f t="shared" si="4"/>
        <v>0.27500000000000002</v>
      </c>
      <c r="P21" s="5"/>
      <c r="Q21" s="5"/>
      <c r="R21" s="1"/>
      <c r="S21" s="1">
        <f t="shared" si="5"/>
        <v>399.14327272727269</v>
      </c>
      <c r="T21" s="1">
        <f t="shared" si="6"/>
        <v>399.14327272727269</v>
      </c>
      <c r="U21" s="1">
        <v>8.7706</v>
      </c>
      <c r="V21" s="1">
        <v>3.8058000000000001</v>
      </c>
      <c r="W21" s="1">
        <v>0</v>
      </c>
      <c r="X21" s="1">
        <v>16</v>
      </c>
      <c r="Y21" s="1">
        <v>16.126000000000001</v>
      </c>
      <c r="Z21" s="1"/>
      <c r="AA21" s="1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1047</v>
      </c>
      <c r="D22" s="1">
        <v>3</v>
      </c>
      <c r="E22" s="1">
        <v>218</v>
      </c>
      <c r="F22" s="1">
        <v>823</v>
      </c>
      <c r="G22" s="6">
        <v>0.25</v>
      </c>
      <c r="H22" s="1">
        <v>120</v>
      </c>
      <c r="I22" s="1"/>
      <c r="J22" s="1">
        <v>218</v>
      </c>
      <c r="K22" s="1">
        <f t="shared" si="2"/>
        <v>0</v>
      </c>
      <c r="L22" s="1"/>
      <c r="M22" s="1"/>
      <c r="N22" s="1">
        <v>0</v>
      </c>
      <c r="O22" s="1">
        <f t="shared" si="4"/>
        <v>43.6</v>
      </c>
      <c r="P22" s="5"/>
      <c r="Q22" s="5"/>
      <c r="R22" s="1"/>
      <c r="S22" s="1">
        <f t="shared" si="5"/>
        <v>18.876146788990827</v>
      </c>
      <c r="T22" s="1">
        <f t="shared" si="6"/>
        <v>18.876146788990827</v>
      </c>
      <c r="U22" s="1">
        <v>44.8</v>
      </c>
      <c r="V22" s="1">
        <v>37</v>
      </c>
      <c r="W22" s="1">
        <v>56.6</v>
      </c>
      <c r="X22" s="1">
        <v>57.2</v>
      </c>
      <c r="Y22" s="1">
        <v>62.2</v>
      </c>
      <c r="Z22" s="12" t="s">
        <v>31</v>
      </c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33</v>
      </c>
      <c r="C23" s="1">
        <v>339.839</v>
      </c>
      <c r="D23" s="1">
        <v>2.617</v>
      </c>
      <c r="E23" s="1">
        <v>139.20599999999999</v>
      </c>
      <c r="F23" s="1">
        <v>201.6</v>
      </c>
      <c r="G23" s="6">
        <v>1</v>
      </c>
      <c r="H23" s="1">
        <v>45</v>
      </c>
      <c r="I23" s="1"/>
      <c r="J23" s="1">
        <v>142.57900000000001</v>
      </c>
      <c r="K23" s="1">
        <f t="shared" si="2"/>
        <v>-3.3730000000000189</v>
      </c>
      <c r="L23" s="1"/>
      <c r="M23" s="1"/>
      <c r="N23" s="1">
        <v>70.780199999999979</v>
      </c>
      <c r="O23" s="1">
        <f t="shared" si="4"/>
        <v>27.841199999999997</v>
      </c>
      <c r="P23" s="5">
        <f>16*O23-N23-F23</f>
        <v>173.07899999999998</v>
      </c>
      <c r="Q23" s="5"/>
      <c r="R23" s="1"/>
      <c r="S23" s="1">
        <f t="shared" si="5"/>
        <v>15.999999999999998</v>
      </c>
      <c r="T23" s="1">
        <f t="shared" si="6"/>
        <v>9.7833498556096714</v>
      </c>
      <c r="U23" s="1">
        <v>30.025400000000001</v>
      </c>
      <c r="V23" s="1">
        <v>34.500599999999999</v>
      </c>
      <c r="W23" s="1">
        <v>30.6614</v>
      </c>
      <c r="X23" s="1">
        <v>48</v>
      </c>
      <c r="Y23" s="1">
        <v>47.7014</v>
      </c>
      <c r="Z23" s="1"/>
      <c r="AA23" s="1">
        <f t="shared" si="3"/>
        <v>173.07899999999998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30</v>
      </c>
      <c r="C24" s="1">
        <v>504</v>
      </c>
      <c r="D24" s="1">
        <v>50</v>
      </c>
      <c r="E24" s="1">
        <v>208</v>
      </c>
      <c r="F24" s="1">
        <v>344</v>
      </c>
      <c r="G24" s="6">
        <v>0.25</v>
      </c>
      <c r="H24" s="1">
        <v>120</v>
      </c>
      <c r="I24" s="1"/>
      <c r="J24" s="1">
        <v>208</v>
      </c>
      <c r="K24" s="1">
        <f t="shared" si="2"/>
        <v>0</v>
      </c>
      <c r="L24" s="1"/>
      <c r="M24" s="1"/>
      <c r="N24" s="1">
        <v>44.799999999999947</v>
      </c>
      <c r="O24" s="1">
        <f t="shared" si="4"/>
        <v>41.6</v>
      </c>
      <c r="P24" s="5">
        <f>19*O24-N24-F24</f>
        <v>401.6</v>
      </c>
      <c r="Q24" s="5"/>
      <c r="R24" s="1"/>
      <c r="S24" s="1">
        <f t="shared" si="5"/>
        <v>19</v>
      </c>
      <c r="T24" s="1">
        <f t="shared" si="6"/>
        <v>9.3461538461538449</v>
      </c>
      <c r="U24" s="1">
        <v>42.4</v>
      </c>
      <c r="V24" s="1">
        <v>35.200000000000003</v>
      </c>
      <c r="W24" s="1">
        <v>47.8</v>
      </c>
      <c r="X24" s="1">
        <v>67</v>
      </c>
      <c r="Y24" s="1">
        <v>64.2</v>
      </c>
      <c r="Z24" s="1"/>
      <c r="AA24" s="1">
        <f t="shared" si="3"/>
        <v>100.4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33</v>
      </c>
      <c r="C25" s="1">
        <v>136.95599999999999</v>
      </c>
      <c r="D25" s="1">
        <v>5.5659999999999998</v>
      </c>
      <c r="E25" s="1">
        <v>23.297999999999998</v>
      </c>
      <c r="F25" s="1">
        <v>118.7</v>
      </c>
      <c r="G25" s="6">
        <v>1</v>
      </c>
      <c r="H25" s="1">
        <v>120</v>
      </c>
      <c r="I25" s="1"/>
      <c r="J25" s="1">
        <v>23.556000000000001</v>
      </c>
      <c r="K25" s="1">
        <f t="shared" si="2"/>
        <v>-0.25800000000000267</v>
      </c>
      <c r="L25" s="1"/>
      <c r="M25" s="1"/>
      <c r="N25" s="1">
        <v>0</v>
      </c>
      <c r="O25" s="1">
        <f t="shared" si="4"/>
        <v>4.6595999999999993</v>
      </c>
      <c r="P25" s="5"/>
      <c r="Q25" s="5"/>
      <c r="R25" s="1"/>
      <c r="S25" s="1">
        <f t="shared" si="5"/>
        <v>25.474289638595593</v>
      </c>
      <c r="T25" s="1">
        <f t="shared" si="6"/>
        <v>25.474289638595593</v>
      </c>
      <c r="U25" s="1">
        <v>3.6265999999999998</v>
      </c>
      <c r="V25" s="1">
        <v>4.5262000000000002</v>
      </c>
      <c r="W25" s="1">
        <v>3.0941999999999998</v>
      </c>
      <c r="X25" s="1">
        <v>7.4513999999999996</v>
      </c>
      <c r="Y25" s="1">
        <v>7.0822000000000003</v>
      </c>
      <c r="Z25" s="12" t="s">
        <v>31</v>
      </c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30</v>
      </c>
      <c r="C26" s="1">
        <v>171</v>
      </c>
      <c r="D26" s="1"/>
      <c r="E26" s="1">
        <v>75</v>
      </c>
      <c r="F26" s="1">
        <v>89</v>
      </c>
      <c r="G26" s="6">
        <v>0.4</v>
      </c>
      <c r="H26" s="1" t="e">
        <v>#N/A</v>
      </c>
      <c r="I26" s="1"/>
      <c r="J26" s="1">
        <v>75</v>
      </c>
      <c r="K26" s="1">
        <f t="shared" si="2"/>
        <v>0</v>
      </c>
      <c r="L26" s="1"/>
      <c r="M26" s="1"/>
      <c r="N26" s="1">
        <v>0</v>
      </c>
      <c r="O26" s="1">
        <f t="shared" si="4"/>
        <v>15</v>
      </c>
      <c r="P26" s="5">
        <f>16*O26-N26-F26</f>
        <v>151</v>
      </c>
      <c r="Q26" s="5"/>
      <c r="R26" s="1"/>
      <c r="S26" s="1">
        <f t="shared" si="5"/>
        <v>16</v>
      </c>
      <c r="T26" s="1">
        <f t="shared" si="6"/>
        <v>5.9333333333333336</v>
      </c>
      <c r="U26" s="1">
        <v>10.4</v>
      </c>
      <c r="V26" s="1">
        <v>14.6</v>
      </c>
      <c r="W26" s="1">
        <v>10.8</v>
      </c>
      <c r="X26" s="1">
        <v>0.2</v>
      </c>
      <c r="Y26" s="1">
        <v>0</v>
      </c>
      <c r="Z26" s="1"/>
      <c r="AA26" s="1">
        <f t="shared" si="3"/>
        <v>60.400000000000006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33</v>
      </c>
      <c r="C27" s="1">
        <v>412.06799999999998</v>
      </c>
      <c r="D27" s="1"/>
      <c r="E27" s="1">
        <v>148.393</v>
      </c>
      <c r="F27" s="1">
        <v>261</v>
      </c>
      <c r="G27" s="6">
        <v>1</v>
      </c>
      <c r="H27" s="1">
        <v>60</v>
      </c>
      <c r="I27" s="1"/>
      <c r="J27" s="1">
        <v>150.82599999999999</v>
      </c>
      <c r="K27" s="1">
        <f t="shared" si="2"/>
        <v>-2.4329999999999927</v>
      </c>
      <c r="L27" s="1"/>
      <c r="M27" s="1"/>
      <c r="N27" s="1">
        <v>111.93600000000011</v>
      </c>
      <c r="O27" s="1">
        <f t="shared" si="4"/>
        <v>29.678599999999999</v>
      </c>
      <c r="P27" s="5">
        <f t="shared" ref="P27" si="9">16*O27-N27-F27</f>
        <v>101.9215999999999</v>
      </c>
      <c r="Q27" s="5"/>
      <c r="R27" s="1"/>
      <c r="S27" s="1">
        <f t="shared" si="5"/>
        <v>16</v>
      </c>
      <c r="T27" s="1">
        <f t="shared" si="6"/>
        <v>12.565821837957319</v>
      </c>
      <c r="U27" s="1">
        <v>32.873199999999997</v>
      </c>
      <c r="V27" s="1">
        <v>41.213799999999999</v>
      </c>
      <c r="W27" s="1">
        <v>45.752800000000001</v>
      </c>
      <c r="X27" s="1">
        <v>46</v>
      </c>
      <c r="Y27" s="1">
        <v>46.308</v>
      </c>
      <c r="Z27" s="1"/>
      <c r="AA27" s="1">
        <f t="shared" si="3"/>
        <v>101.9215999999999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9" t="s">
        <v>54</v>
      </c>
      <c r="B28" s="1" t="s">
        <v>33</v>
      </c>
      <c r="C28" s="1"/>
      <c r="D28" s="1">
        <v>1.0149999999999999</v>
      </c>
      <c r="E28" s="1"/>
      <c r="F28" s="1"/>
      <c r="G28" s="6">
        <v>0</v>
      </c>
      <c r="H28" s="1" t="e">
        <v>#N/A</v>
      </c>
      <c r="I28" s="1"/>
      <c r="J28" s="1">
        <v>1.0009999999999999</v>
      </c>
      <c r="K28" s="1">
        <f t="shared" si="2"/>
        <v>-1.0009999999999999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/>
      <c r="V28" s="1"/>
      <c r="W28" s="1"/>
      <c r="X28" s="1"/>
      <c r="Y28" s="1"/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33</v>
      </c>
      <c r="C29" s="1">
        <v>435.76799999999997</v>
      </c>
      <c r="D29" s="1"/>
      <c r="E29" s="13">
        <f>18.973+E74</f>
        <v>25.766999999999999</v>
      </c>
      <c r="F29" s="13">
        <f>412.742+F74</f>
        <v>431.82400000000001</v>
      </c>
      <c r="G29" s="6">
        <v>1</v>
      </c>
      <c r="H29" s="1">
        <v>60</v>
      </c>
      <c r="I29" s="1"/>
      <c r="J29" s="1">
        <v>18.972999999999999</v>
      </c>
      <c r="K29" s="1">
        <f t="shared" si="2"/>
        <v>6.7940000000000005</v>
      </c>
      <c r="L29" s="1"/>
      <c r="M29" s="1"/>
      <c r="N29" s="1">
        <v>0</v>
      </c>
      <c r="O29" s="1">
        <f t="shared" si="4"/>
        <v>5.1533999999999995</v>
      </c>
      <c r="P29" s="5"/>
      <c r="Q29" s="5"/>
      <c r="R29" s="1"/>
      <c r="S29" s="1">
        <f t="shared" si="5"/>
        <v>83.794000077618676</v>
      </c>
      <c r="T29" s="1">
        <f t="shared" si="6"/>
        <v>83.794000077618676</v>
      </c>
      <c r="U29" s="1">
        <v>9.5521999999999991</v>
      </c>
      <c r="V29" s="1">
        <v>13.2384</v>
      </c>
      <c r="W29" s="1">
        <v>20.757400000000001</v>
      </c>
      <c r="X29" s="1">
        <v>4.8391999999999999</v>
      </c>
      <c r="Y29" s="1">
        <v>7.6012000000000004</v>
      </c>
      <c r="Z29" s="12" t="s">
        <v>31</v>
      </c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33</v>
      </c>
      <c r="C30" s="1">
        <v>83.736000000000004</v>
      </c>
      <c r="D30" s="1"/>
      <c r="E30" s="1">
        <v>6.01</v>
      </c>
      <c r="F30" s="1">
        <v>75.721000000000004</v>
      </c>
      <c r="G30" s="6">
        <v>1</v>
      </c>
      <c r="H30" s="1">
        <v>60</v>
      </c>
      <c r="I30" s="1"/>
      <c r="J30" s="1">
        <v>6.0149999999999997</v>
      </c>
      <c r="K30" s="1">
        <f t="shared" si="2"/>
        <v>-4.9999999999998934E-3</v>
      </c>
      <c r="L30" s="1"/>
      <c r="M30" s="1"/>
      <c r="N30" s="1">
        <v>0</v>
      </c>
      <c r="O30" s="1">
        <f t="shared" si="4"/>
        <v>1.202</v>
      </c>
      <c r="P30" s="5"/>
      <c r="Q30" s="5"/>
      <c r="R30" s="1"/>
      <c r="S30" s="1">
        <f t="shared" si="5"/>
        <v>62.99584026622297</v>
      </c>
      <c r="T30" s="1">
        <f t="shared" si="6"/>
        <v>62.99584026622297</v>
      </c>
      <c r="U30" s="1">
        <v>3.613</v>
      </c>
      <c r="V30" s="1">
        <v>0.79600000000000004</v>
      </c>
      <c r="W30" s="1">
        <v>4.0190000000000001</v>
      </c>
      <c r="X30" s="1">
        <v>5</v>
      </c>
      <c r="Y30" s="1">
        <v>5.0780000000000003</v>
      </c>
      <c r="Z30" s="12" t="s">
        <v>31</v>
      </c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30</v>
      </c>
      <c r="C31" s="1">
        <v>1076</v>
      </c>
      <c r="D31" s="1">
        <v>10</v>
      </c>
      <c r="E31" s="1">
        <v>238</v>
      </c>
      <c r="F31" s="1">
        <v>839</v>
      </c>
      <c r="G31" s="6">
        <v>0.4</v>
      </c>
      <c r="H31" s="1">
        <v>45</v>
      </c>
      <c r="I31" s="1"/>
      <c r="J31" s="1">
        <v>253</v>
      </c>
      <c r="K31" s="1">
        <f t="shared" si="2"/>
        <v>-15</v>
      </c>
      <c r="L31" s="1"/>
      <c r="M31" s="1"/>
      <c r="N31" s="1">
        <v>0</v>
      </c>
      <c r="O31" s="1">
        <f t="shared" si="4"/>
        <v>47.6</v>
      </c>
      <c r="P31" s="5"/>
      <c r="Q31" s="5"/>
      <c r="R31" s="1"/>
      <c r="S31" s="1">
        <f t="shared" si="5"/>
        <v>17.626050420168067</v>
      </c>
      <c r="T31" s="1">
        <f t="shared" si="6"/>
        <v>17.626050420168067</v>
      </c>
      <c r="U31" s="1">
        <v>57</v>
      </c>
      <c r="V31" s="1">
        <v>64.400000000000006</v>
      </c>
      <c r="W31" s="1">
        <v>72.8</v>
      </c>
      <c r="X31" s="1">
        <v>67</v>
      </c>
      <c r="Y31" s="1">
        <v>58</v>
      </c>
      <c r="Z31" s="12" t="s">
        <v>31</v>
      </c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33</v>
      </c>
      <c r="C32" s="1">
        <v>214.30699999999999</v>
      </c>
      <c r="D32" s="1">
        <v>109.045</v>
      </c>
      <c r="E32" s="1">
        <v>97.852000000000004</v>
      </c>
      <c r="F32" s="1">
        <v>225.5</v>
      </c>
      <c r="G32" s="6">
        <v>1</v>
      </c>
      <c r="H32" s="1">
        <v>45</v>
      </c>
      <c r="I32" s="1"/>
      <c r="J32" s="1">
        <v>94.375</v>
      </c>
      <c r="K32" s="1">
        <f t="shared" si="2"/>
        <v>3.4770000000000039</v>
      </c>
      <c r="L32" s="1"/>
      <c r="M32" s="1"/>
      <c r="N32" s="1">
        <v>62.527799999999957</v>
      </c>
      <c r="O32" s="1">
        <f t="shared" si="4"/>
        <v>19.570399999999999</v>
      </c>
      <c r="P32" s="5">
        <f>16*O32-N32-F32</f>
        <v>25.098600000000033</v>
      </c>
      <c r="Q32" s="5"/>
      <c r="R32" s="1"/>
      <c r="S32" s="1">
        <f t="shared" si="5"/>
        <v>16</v>
      </c>
      <c r="T32" s="1">
        <f t="shared" si="6"/>
        <v>14.717522380738256</v>
      </c>
      <c r="U32" s="1">
        <v>27.45</v>
      </c>
      <c r="V32" s="1">
        <v>32.555399999999999</v>
      </c>
      <c r="W32" s="1">
        <v>27.644200000000001</v>
      </c>
      <c r="X32" s="1">
        <v>22.3888</v>
      </c>
      <c r="Y32" s="1">
        <v>21.468800000000002</v>
      </c>
      <c r="Z32" s="1"/>
      <c r="AA32" s="1">
        <f t="shared" si="3"/>
        <v>25.098600000000033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33</v>
      </c>
      <c r="C33" s="1">
        <v>257.53199999999998</v>
      </c>
      <c r="D33" s="1"/>
      <c r="E33" s="13">
        <f>63.14+E77</f>
        <v>85.632000000000005</v>
      </c>
      <c r="F33" s="13">
        <f>192.292+F77</f>
        <v>223.386</v>
      </c>
      <c r="G33" s="6">
        <v>1</v>
      </c>
      <c r="H33" s="1">
        <v>45</v>
      </c>
      <c r="I33" s="1"/>
      <c r="J33" s="1">
        <v>65.421000000000006</v>
      </c>
      <c r="K33" s="1">
        <f t="shared" si="2"/>
        <v>20.210999999999999</v>
      </c>
      <c r="L33" s="1"/>
      <c r="M33" s="1"/>
      <c r="N33" s="1">
        <v>80.433400000000006</v>
      </c>
      <c r="O33" s="1">
        <f t="shared" si="4"/>
        <v>17.1264</v>
      </c>
      <c r="P33" s="5"/>
      <c r="Q33" s="5"/>
      <c r="R33" s="1"/>
      <c r="S33" s="1">
        <f t="shared" si="5"/>
        <v>17.739828568759339</v>
      </c>
      <c r="T33" s="1">
        <f t="shared" si="6"/>
        <v>17.739828568759339</v>
      </c>
      <c r="U33" s="1">
        <v>28.227799999999998</v>
      </c>
      <c r="V33" s="1">
        <v>17.0306</v>
      </c>
      <c r="W33" s="1">
        <v>34.385599999999997</v>
      </c>
      <c r="X33" s="1">
        <v>40</v>
      </c>
      <c r="Y33" s="1">
        <v>40.053400000000003</v>
      </c>
      <c r="Z33" s="12" t="s">
        <v>31</v>
      </c>
      <c r="AA33" s="1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33</v>
      </c>
      <c r="C34" s="1">
        <v>384.32900000000001</v>
      </c>
      <c r="D34" s="1">
        <v>26.788</v>
      </c>
      <c r="E34" s="1">
        <v>119.68899999999999</v>
      </c>
      <c r="F34" s="1">
        <v>289.34300000000002</v>
      </c>
      <c r="G34" s="6">
        <v>1</v>
      </c>
      <c r="H34" s="1">
        <v>45</v>
      </c>
      <c r="I34" s="1"/>
      <c r="J34" s="1">
        <v>117.645</v>
      </c>
      <c r="K34" s="1">
        <f t="shared" si="2"/>
        <v>2.0439999999999969</v>
      </c>
      <c r="L34" s="1"/>
      <c r="M34" s="1"/>
      <c r="N34" s="1">
        <v>192.4684</v>
      </c>
      <c r="O34" s="1">
        <f t="shared" si="4"/>
        <v>23.937799999999999</v>
      </c>
      <c r="P34" s="5"/>
      <c r="Q34" s="5"/>
      <c r="R34" s="1"/>
      <c r="S34" s="1">
        <f t="shared" si="5"/>
        <v>20.127639131415588</v>
      </c>
      <c r="T34" s="1">
        <f t="shared" si="6"/>
        <v>20.127639131415588</v>
      </c>
      <c r="U34" s="1">
        <v>43.782200000000003</v>
      </c>
      <c r="V34" s="1">
        <v>45.5364</v>
      </c>
      <c r="W34" s="1">
        <v>44.3476</v>
      </c>
      <c r="X34" s="1">
        <v>41</v>
      </c>
      <c r="Y34" s="1">
        <v>40.6248</v>
      </c>
      <c r="Z34" s="12" t="s">
        <v>31</v>
      </c>
      <c r="AA34" s="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30</v>
      </c>
      <c r="C35" s="1">
        <v>24</v>
      </c>
      <c r="D35" s="1"/>
      <c r="E35" s="1">
        <v>19</v>
      </c>
      <c r="F35" s="1"/>
      <c r="G35" s="6">
        <v>0.36</v>
      </c>
      <c r="H35" s="1" t="e">
        <v>#N/A</v>
      </c>
      <c r="I35" s="1"/>
      <c r="J35" s="1">
        <v>19</v>
      </c>
      <c r="K35" s="1">
        <f t="shared" si="2"/>
        <v>0</v>
      </c>
      <c r="L35" s="1"/>
      <c r="M35" s="1"/>
      <c r="N35" s="1">
        <v>314</v>
      </c>
      <c r="O35" s="1">
        <f t="shared" si="4"/>
        <v>3.8</v>
      </c>
      <c r="P35" s="5"/>
      <c r="Q35" s="5"/>
      <c r="R35" s="1"/>
      <c r="S35" s="1">
        <f t="shared" si="5"/>
        <v>82.631578947368425</v>
      </c>
      <c r="T35" s="1">
        <f t="shared" si="6"/>
        <v>82.631578947368425</v>
      </c>
      <c r="U35" s="1">
        <v>25</v>
      </c>
      <c r="V35" s="1">
        <v>0.8</v>
      </c>
      <c r="W35" s="1">
        <v>0</v>
      </c>
      <c r="X35" s="1">
        <v>0</v>
      </c>
      <c r="Y35" s="1">
        <v>0</v>
      </c>
      <c r="Z35" s="1"/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33</v>
      </c>
      <c r="C36" s="1">
        <v>435.96499999999997</v>
      </c>
      <c r="D36" s="1">
        <v>6.819</v>
      </c>
      <c r="E36" s="1">
        <v>118.33499999999999</v>
      </c>
      <c r="F36" s="1">
        <v>324.44900000000001</v>
      </c>
      <c r="G36" s="6">
        <v>1</v>
      </c>
      <c r="H36" s="1">
        <v>60</v>
      </c>
      <c r="I36" s="1"/>
      <c r="J36" s="1">
        <v>118.736</v>
      </c>
      <c r="K36" s="1">
        <f t="shared" si="2"/>
        <v>-0.40100000000001046</v>
      </c>
      <c r="L36" s="1"/>
      <c r="M36" s="1"/>
      <c r="N36" s="1">
        <v>0</v>
      </c>
      <c r="O36" s="1">
        <f t="shared" si="4"/>
        <v>23.666999999999998</v>
      </c>
      <c r="P36" s="5">
        <f>16*O36-N36-F36</f>
        <v>54.222999999999956</v>
      </c>
      <c r="Q36" s="5"/>
      <c r="R36" s="1"/>
      <c r="S36" s="1">
        <f t="shared" si="5"/>
        <v>16</v>
      </c>
      <c r="T36" s="1">
        <f t="shared" si="6"/>
        <v>13.708919592681795</v>
      </c>
      <c r="U36" s="1">
        <v>24.666399999999999</v>
      </c>
      <c r="V36" s="1">
        <v>33.406599999999997</v>
      </c>
      <c r="W36" s="1">
        <v>44.101199999999999</v>
      </c>
      <c r="X36" s="1">
        <v>41</v>
      </c>
      <c r="Y36" s="1">
        <v>41.470199999999998</v>
      </c>
      <c r="Z36" s="12" t="s">
        <v>31</v>
      </c>
      <c r="AA36" s="1">
        <f t="shared" si="3"/>
        <v>54.222999999999956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30</v>
      </c>
      <c r="C37" s="1">
        <v>319</v>
      </c>
      <c r="D37" s="1"/>
      <c r="E37" s="1">
        <v>63</v>
      </c>
      <c r="F37" s="1">
        <v>256</v>
      </c>
      <c r="G37" s="6">
        <v>0.4</v>
      </c>
      <c r="H37" s="1" t="e">
        <v>#N/A</v>
      </c>
      <c r="I37" s="1"/>
      <c r="J37" s="1">
        <v>63</v>
      </c>
      <c r="K37" s="1">
        <f t="shared" si="2"/>
        <v>0</v>
      </c>
      <c r="L37" s="1"/>
      <c r="M37" s="1"/>
      <c r="N37" s="1">
        <v>0</v>
      </c>
      <c r="O37" s="1">
        <f t="shared" si="4"/>
        <v>12.6</v>
      </c>
      <c r="P37" s="5"/>
      <c r="Q37" s="5"/>
      <c r="R37" s="1"/>
      <c r="S37" s="1">
        <f t="shared" si="5"/>
        <v>20.317460317460316</v>
      </c>
      <c r="T37" s="1">
        <f t="shared" si="6"/>
        <v>20.317460317460316</v>
      </c>
      <c r="U37" s="1">
        <v>10.4</v>
      </c>
      <c r="V37" s="1">
        <v>10</v>
      </c>
      <c r="W37" s="1">
        <v>25.4</v>
      </c>
      <c r="X37" s="1">
        <v>19</v>
      </c>
      <c r="Y37" s="1">
        <v>19.2</v>
      </c>
      <c r="Z37" s="12" t="s">
        <v>31</v>
      </c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33</v>
      </c>
      <c r="C38" s="1">
        <v>314.57600000000002</v>
      </c>
      <c r="D38" s="1"/>
      <c r="E38" s="1">
        <v>73.128</v>
      </c>
      <c r="F38" s="1">
        <v>240.75</v>
      </c>
      <c r="G38" s="6">
        <v>1</v>
      </c>
      <c r="H38" s="1">
        <v>60</v>
      </c>
      <c r="I38" s="1"/>
      <c r="J38" s="1">
        <v>72.912999999999997</v>
      </c>
      <c r="K38" s="1">
        <f t="shared" ref="K38:K69" si="10">E38-J38</f>
        <v>0.21500000000000341</v>
      </c>
      <c r="L38" s="1"/>
      <c r="M38" s="1"/>
      <c r="N38" s="1">
        <v>0</v>
      </c>
      <c r="O38" s="1">
        <f t="shared" si="4"/>
        <v>14.6256</v>
      </c>
      <c r="P38" s="5"/>
      <c r="Q38" s="5"/>
      <c r="R38" s="1"/>
      <c r="S38" s="1">
        <f t="shared" si="5"/>
        <v>16.460863144076139</v>
      </c>
      <c r="T38" s="1">
        <f t="shared" si="6"/>
        <v>16.460863144076139</v>
      </c>
      <c r="U38" s="1">
        <v>15.7308</v>
      </c>
      <c r="V38" s="1">
        <v>22.8566</v>
      </c>
      <c r="W38" s="1">
        <v>30.1602</v>
      </c>
      <c r="X38" s="1">
        <v>32</v>
      </c>
      <c r="Y38" s="1">
        <v>32.115400000000001</v>
      </c>
      <c r="Z38" s="12" t="s">
        <v>31</v>
      </c>
      <c r="AA38" s="1">
        <f t="shared" ref="AA38:AA69" si="11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30</v>
      </c>
      <c r="C39" s="1">
        <v>104</v>
      </c>
      <c r="D39" s="1"/>
      <c r="E39" s="1">
        <v>36</v>
      </c>
      <c r="F39" s="1">
        <v>67</v>
      </c>
      <c r="G39" s="6">
        <v>0.09</v>
      </c>
      <c r="H39" s="1">
        <v>45</v>
      </c>
      <c r="I39" s="1"/>
      <c r="J39" s="1">
        <v>37</v>
      </c>
      <c r="K39" s="1">
        <f t="shared" si="10"/>
        <v>-1</v>
      </c>
      <c r="L39" s="1"/>
      <c r="M39" s="1"/>
      <c r="N39" s="1">
        <v>99.6</v>
      </c>
      <c r="O39" s="1">
        <f t="shared" si="4"/>
        <v>7.2</v>
      </c>
      <c r="P39" s="5"/>
      <c r="Q39" s="5"/>
      <c r="R39" s="1"/>
      <c r="S39" s="1">
        <f t="shared" si="5"/>
        <v>23.138888888888889</v>
      </c>
      <c r="T39" s="1">
        <f t="shared" si="6"/>
        <v>23.138888888888889</v>
      </c>
      <c r="U39" s="1">
        <v>15.2</v>
      </c>
      <c r="V39" s="1">
        <v>10.4</v>
      </c>
      <c r="W39" s="1">
        <v>8.1999999999999993</v>
      </c>
      <c r="X39" s="1">
        <v>13.6</v>
      </c>
      <c r="Y39" s="1">
        <v>12.8</v>
      </c>
      <c r="Z39" s="1" t="s">
        <v>66</v>
      </c>
      <c r="AA39" s="1">
        <f t="shared" si="11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30</v>
      </c>
      <c r="C40" s="1">
        <v>152</v>
      </c>
      <c r="D40" s="1"/>
      <c r="E40" s="1">
        <v>35</v>
      </c>
      <c r="F40" s="1">
        <v>116</v>
      </c>
      <c r="G40" s="6">
        <v>0.09</v>
      </c>
      <c r="H40" s="1">
        <v>45</v>
      </c>
      <c r="I40" s="1"/>
      <c r="J40" s="1">
        <v>36</v>
      </c>
      <c r="K40" s="1">
        <f t="shared" si="10"/>
        <v>-1</v>
      </c>
      <c r="L40" s="1"/>
      <c r="M40" s="1"/>
      <c r="N40" s="1">
        <v>15.799999999999979</v>
      </c>
      <c r="O40" s="1">
        <f t="shared" si="4"/>
        <v>7</v>
      </c>
      <c r="P40" s="5"/>
      <c r="Q40" s="5"/>
      <c r="R40" s="1"/>
      <c r="S40" s="1">
        <f t="shared" si="5"/>
        <v>18.828571428571426</v>
      </c>
      <c r="T40" s="1">
        <f t="shared" si="6"/>
        <v>18.828571428571426</v>
      </c>
      <c r="U40" s="1">
        <v>12.6</v>
      </c>
      <c r="V40" s="1">
        <v>11.2</v>
      </c>
      <c r="W40" s="1">
        <v>7</v>
      </c>
      <c r="X40" s="1">
        <v>8.4</v>
      </c>
      <c r="Y40" s="1">
        <v>0</v>
      </c>
      <c r="Z40" s="12" t="s">
        <v>31</v>
      </c>
      <c r="AA40" s="1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30</v>
      </c>
      <c r="C41" s="1">
        <v>241</v>
      </c>
      <c r="D41" s="1">
        <v>91</v>
      </c>
      <c r="E41" s="1">
        <v>221</v>
      </c>
      <c r="F41" s="1">
        <v>109</v>
      </c>
      <c r="G41" s="6">
        <v>0.45</v>
      </c>
      <c r="H41" s="1">
        <v>45</v>
      </c>
      <c r="I41" s="1"/>
      <c r="J41" s="1">
        <v>225</v>
      </c>
      <c r="K41" s="1">
        <f t="shared" si="10"/>
        <v>-4</v>
      </c>
      <c r="L41" s="1"/>
      <c r="M41" s="1"/>
      <c r="N41" s="1">
        <v>163.6</v>
      </c>
      <c r="O41" s="1">
        <f t="shared" si="4"/>
        <v>44.2</v>
      </c>
      <c r="P41" s="5">
        <f t="shared" ref="P41:P42" si="12">16*O41-N41-F41</f>
        <v>434.6</v>
      </c>
      <c r="Q41" s="5"/>
      <c r="R41" s="1"/>
      <c r="S41" s="1">
        <f t="shared" si="5"/>
        <v>16</v>
      </c>
      <c r="T41" s="1">
        <f t="shared" si="6"/>
        <v>6.1674208144796383</v>
      </c>
      <c r="U41" s="1">
        <v>33.799999999999997</v>
      </c>
      <c r="V41" s="1">
        <v>34.6</v>
      </c>
      <c r="W41" s="1">
        <v>29.4</v>
      </c>
      <c r="X41" s="1">
        <v>18</v>
      </c>
      <c r="Y41" s="1">
        <v>18.2</v>
      </c>
      <c r="Z41" s="1"/>
      <c r="AA41" s="1">
        <f t="shared" si="11"/>
        <v>195.57000000000002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30</v>
      </c>
      <c r="C42" s="1">
        <v>281</v>
      </c>
      <c r="D42" s="1"/>
      <c r="E42" s="1">
        <v>222</v>
      </c>
      <c r="F42" s="1">
        <v>54</v>
      </c>
      <c r="G42" s="6">
        <v>0.3</v>
      </c>
      <c r="H42" s="1">
        <v>45</v>
      </c>
      <c r="I42" s="1"/>
      <c r="J42" s="1">
        <v>225</v>
      </c>
      <c r="K42" s="1">
        <f t="shared" si="10"/>
        <v>-3</v>
      </c>
      <c r="L42" s="1"/>
      <c r="M42" s="1"/>
      <c r="N42" s="1">
        <v>146.19999999999999</v>
      </c>
      <c r="O42" s="1">
        <f t="shared" si="4"/>
        <v>44.4</v>
      </c>
      <c r="P42" s="5">
        <f t="shared" si="12"/>
        <v>510.20000000000005</v>
      </c>
      <c r="Q42" s="5"/>
      <c r="R42" s="1"/>
      <c r="S42" s="1">
        <f t="shared" si="5"/>
        <v>16.000000000000004</v>
      </c>
      <c r="T42" s="1">
        <f t="shared" si="6"/>
        <v>4.5090090090090085</v>
      </c>
      <c r="U42" s="1">
        <v>29.4</v>
      </c>
      <c r="V42" s="1">
        <v>24.2</v>
      </c>
      <c r="W42" s="1">
        <v>25.8</v>
      </c>
      <c r="X42" s="1">
        <v>36.799999999999997</v>
      </c>
      <c r="Y42" s="1">
        <v>39.6</v>
      </c>
      <c r="Z42" s="1"/>
      <c r="AA42" s="1">
        <f t="shared" si="11"/>
        <v>153.06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33</v>
      </c>
      <c r="C43" s="1">
        <v>183.39099999999999</v>
      </c>
      <c r="D43" s="1"/>
      <c r="E43" s="1">
        <v>182.84899999999999</v>
      </c>
      <c r="F43" s="1"/>
      <c r="G43" s="6">
        <v>0</v>
      </c>
      <c r="H43" s="1">
        <v>30</v>
      </c>
      <c r="I43" s="1"/>
      <c r="J43" s="1">
        <v>180.239</v>
      </c>
      <c r="K43" s="1">
        <f t="shared" si="10"/>
        <v>2.6099999999999852</v>
      </c>
      <c r="L43" s="1"/>
      <c r="M43" s="1"/>
      <c r="N43" s="1">
        <v>0</v>
      </c>
      <c r="O43" s="1">
        <f t="shared" si="4"/>
        <v>36.569800000000001</v>
      </c>
      <c r="P43" s="5">
        <v>0</v>
      </c>
      <c r="Q43" s="5"/>
      <c r="R43" s="1"/>
      <c r="S43" s="1">
        <f t="shared" si="5"/>
        <v>0</v>
      </c>
      <c r="T43" s="1">
        <f t="shared" si="6"/>
        <v>0</v>
      </c>
      <c r="U43" s="1">
        <v>2.0289999999999999</v>
      </c>
      <c r="V43" s="1">
        <v>1.4885999999999999</v>
      </c>
      <c r="W43" s="1">
        <v>2.6316000000000002</v>
      </c>
      <c r="X43" s="1">
        <v>7.9396000000000004</v>
      </c>
      <c r="Y43" s="1">
        <v>8.5846</v>
      </c>
      <c r="Z43" s="1" t="s">
        <v>106</v>
      </c>
      <c r="AA43" s="1">
        <f t="shared" si="11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30</v>
      </c>
      <c r="C44" s="1">
        <v>549</v>
      </c>
      <c r="D44" s="1"/>
      <c r="E44" s="1">
        <v>160</v>
      </c>
      <c r="F44" s="1">
        <v>384</v>
      </c>
      <c r="G44" s="6">
        <v>0.27</v>
      </c>
      <c r="H44" s="1">
        <v>45</v>
      </c>
      <c r="I44" s="1"/>
      <c r="J44" s="1">
        <v>164</v>
      </c>
      <c r="K44" s="1">
        <f t="shared" si="10"/>
        <v>-4</v>
      </c>
      <c r="L44" s="1"/>
      <c r="M44" s="1"/>
      <c r="N44" s="1">
        <v>8</v>
      </c>
      <c r="O44" s="1">
        <f t="shared" si="4"/>
        <v>32</v>
      </c>
      <c r="P44" s="5">
        <f>16*O44-N44-F44</f>
        <v>120</v>
      </c>
      <c r="Q44" s="5"/>
      <c r="R44" s="1"/>
      <c r="S44" s="1">
        <f t="shared" si="5"/>
        <v>16</v>
      </c>
      <c r="T44" s="1">
        <f t="shared" si="6"/>
        <v>12.25</v>
      </c>
      <c r="U44" s="1">
        <v>39</v>
      </c>
      <c r="V44" s="1">
        <v>33.4</v>
      </c>
      <c r="W44" s="1">
        <v>60.6</v>
      </c>
      <c r="X44" s="1">
        <v>72</v>
      </c>
      <c r="Y44" s="1">
        <v>72.2</v>
      </c>
      <c r="Z44" s="1"/>
      <c r="AA44" s="1">
        <f t="shared" si="11"/>
        <v>32.400000000000006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33</v>
      </c>
      <c r="C45" s="1">
        <v>257.74299999999999</v>
      </c>
      <c r="D45" s="1"/>
      <c r="E45" s="1">
        <v>18.893999999999998</v>
      </c>
      <c r="F45" s="1">
        <v>238.43899999999999</v>
      </c>
      <c r="G45" s="6">
        <v>1</v>
      </c>
      <c r="H45" s="1">
        <v>45</v>
      </c>
      <c r="I45" s="1"/>
      <c r="J45" s="1">
        <v>19.303999999999998</v>
      </c>
      <c r="K45" s="1">
        <f t="shared" si="10"/>
        <v>-0.41000000000000014</v>
      </c>
      <c r="L45" s="1"/>
      <c r="M45" s="1"/>
      <c r="N45" s="1">
        <v>0</v>
      </c>
      <c r="O45" s="1">
        <f t="shared" si="4"/>
        <v>3.7787999999999995</v>
      </c>
      <c r="P45" s="5"/>
      <c r="Q45" s="5"/>
      <c r="R45" s="1"/>
      <c r="S45" s="1">
        <f t="shared" si="5"/>
        <v>63.099131999576592</v>
      </c>
      <c r="T45" s="1">
        <f t="shared" si="6"/>
        <v>63.099131999576592</v>
      </c>
      <c r="U45" s="1">
        <v>6.3798000000000004</v>
      </c>
      <c r="V45" s="1">
        <v>10.581799999999999</v>
      </c>
      <c r="W45" s="1">
        <v>2.8824000000000001</v>
      </c>
      <c r="X45" s="1">
        <v>0</v>
      </c>
      <c r="Y45" s="1">
        <v>0</v>
      </c>
      <c r="Z45" s="12" t="s">
        <v>31</v>
      </c>
      <c r="AA45" s="1">
        <f t="shared" si="11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33</v>
      </c>
      <c r="C46" s="1">
        <v>50.939</v>
      </c>
      <c r="D46" s="1">
        <v>92.929000000000002</v>
      </c>
      <c r="E46" s="1">
        <v>45.066000000000003</v>
      </c>
      <c r="F46" s="1">
        <v>97.787000000000006</v>
      </c>
      <c r="G46" s="6">
        <v>1</v>
      </c>
      <c r="H46" s="1">
        <v>45</v>
      </c>
      <c r="I46" s="1"/>
      <c r="J46" s="1">
        <v>46.027999999999999</v>
      </c>
      <c r="K46" s="1">
        <f t="shared" si="10"/>
        <v>-0.96199999999999619</v>
      </c>
      <c r="L46" s="1"/>
      <c r="M46" s="1"/>
      <c r="N46" s="1">
        <v>24.478000000000009</v>
      </c>
      <c r="O46" s="1">
        <f t="shared" si="4"/>
        <v>9.0132000000000012</v>
      </c>
      <c r="P46" s="5">
        <f>16*O46-N46-F46</f>
        <v>21.946200000000005</v>
      </c>
      <c r="Q46" s="5"/>
      <c r="R46" s="1"/>
      <c r="S46" s="1">
        <f t="shared" si="5"/>
        <v>16</v>
      </c>
      <c r="T46" s="1">
        <f t="shared" si="6"/>
        <v>13.565104513380374</v>
      </c>
      <c r="U46" s="1">
        <v>12.646599999999999</v>
      </c>
      <c r="V46" s="1">
        <v>15.550599999999999</v>
      </c>
      <c r="W46" s="1">
        <v>10.425800000000001</v>
      </c>
      <c r="X46" s="1">
        <v>0.58979999999999999</v>
      </c>
      <c r="Y46" s="1">
        <v>0</v>
      </c>
      <c r="Z46" s="1"/>
      <c r="AA46" s="1">
        <f t="shared" si="11"/>
        <v>21.946200000000005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30</v>
      </c>
      <c r="C47" s="1">
        <v>343</v>
      </c>
      <c r="D47" s="1">
        <v>144</v>
      </c>
      <c r="E47" s="1">
        <v>302</v>
      </c>
      <c r="F47" s="1">
        <v>183</v>
      </c>
      <c r="G47" s="6">
        <v>0.4</v>
      </c>
      <c r="H47" s="1">
        <v>60</v>
      </c>
      <c r="I47" s="1"/>
      <c r="J47" s="1">
        <v>303</v>
      </c>
      <c r="K47" s="1">
        <f t="shared" si="10"/>
        <v>-1</v>
      </c>
      <c r="L47" s="1"/>
      <c r="M47" s="1"/>
      <c r="N47" s="1">
        <v>581.19999999999993</v>
      </c>
      <c r="O47" s="1">
        <f t="shared" si="4"/>
        <v>60.4</v>
      </c>
      <c r="P47" s="5">
        <f>16*O47-N47-F47</f>
        <v>202.20000000000005</v>
      </c>
      <c r="Q47" s="5"/>
      <c r="R47" s="1"/>
      <c r="S47" s="1">
        <f t="shared" si="5"/>
        <v>16</v>
      </c>
      <c r="T47" s="1">
        <f t="shared" si="6"/>
        <v>12.652317880794701</v>
      </c>
      <c r="U47" s="1">
        <v>67</v>
      </c>
      <c r="V47" s="1">
        <v>57.6</v>
      </c>
      <c r="W47" s="1">
        <v>54</v>
      </c>
      <c r="X47" s="1">
        <v>27.2</v>
      </c>
      <c r="Y47" s="1">
        <v>25.8</v>
      </c>
      <c r="Z47" s="1"/>
      <c r="AA47" s="1">
        <f t="shared" si="11"/>
        <v>80.880000000000024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30</v>
      </c>
      <c r="C48" s="1">
        <v>1055</v>
      </c>
      <c r="D48" s="1"/>
      <c r="E48" s="1">
        <v>238</v>
      </c>
      <c r="F48" s="1">
        <v>810</v>
      </c>
      <c r="G48" s="6">
        <v>0.4</v>
      </c>
      <c r="H48" s="1">
        <v>60</v>
      </c>
      <c r="I48" s="1"/>
      <c r="J48" s="1">
        <v>239</v>
      </c>
      <c r="K48" s="1">
        <f t="shared" si="10"/>
        <v>-1</v>
      </c>
      <c r="L48" s="1"/>
      <c r="M48" s="1"/>
      <c r="N48" s="1">
        <v>0</v>
      </c>
      <c r="O48" s="1">
        <f t="shared" si="4"/>
        <v>47.6</v>
      </c>
      <c r="P48" s="5"/>
      <c r="Q48" s="5"/>
      <c r="R48" s="1"/>
      <c r="S48" s="1">
        <f t="shared" si="5"/>
        <v>17.016806722689076</v>
      </c>
      <c r="T48" s="1">
        <f t="shared" si="6"/>
        <v>17.016806722689076</v>
      </c>
      <c r="U48" s="1">
        <v>49.6</v>
      </c>
      <c r="V48" s="1">
        <v>63</v>
      </c>
      <c r="W48" s="1">
        <v>89</v>
      </c>
      <c r="X48" s="1">
        <v>45.6</v>
      </c>
      <c r="Y48" s="1">
        <v>72.2</v>
      </c>
      <c r="Z48" s="12" t="s">
        <v>31</v>
      </c>
      <c r="AA48" s="1">
        <f t="shared" si="11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30</v>
      </c>
      <c r="C49" s="1">
        <v>774</v>
      </c>
      <c r="D49" s="1">
        <v>6</v>
      </c>
      <c r="E49" s="1">
        <v>236</v>
      </c>
      <c r="F49" s="1">
        <v>544</v>
      </c>
      <c r="G49" s="6">
        <v>0.4</v>
      </c>
      <c r="H49" s="1">
        <v>60</v>
      </c>
      <c r="I49" s="1"/>
      <c r="J49" s="1">
        <v>236.2</v>
      </c>
      <c r="K49" s="1">
        <f t="shared" si="10"/>
        <v>-0.19999999999998863</v>
      </c>
      <c r="L49" s="1"/>
      <c r="M49" s="1"/>
      <c r="N49" s="1">
        <v>0</v>
      </c>
      <c r="O49" s="1">
        <f t="shared" si="4"/>
        <v>47.2</v>
      </c>
      <c r="P49" s="5">
        <f>16*O49-N49-F49</f>
        <v>211.20000000000005</v>
      </c>
      <c r="Q49" s="5"/>
      <c r="R49" s="1"/>
      <c r="S49" s="1">
        <f t="shared" si="5"/>
        <v>16</v>
      </c>
      <c r="T49" s="1">
        <f t="shared" si="6"/>
        <v>11.525423728813559</v>
      </c>
      <c r="U49" s="1">
        <v>50.8</v>
      </c>
      <c r="V49" s="1">
        <v>58.2</v>
      </c>
      <c r="W49" s="1">
        <v>39.6</v>
      </c>
      <c r="X49" s="1">
        <v>46</v>
      </c>
      <c r="Y49" s="1">
        <v>3.6</v>
      </c>
      <c r="Z49" s="1"/>
      <c r="AA49" s="1">
        <f t="shared" si="11"/>
        <v>84.480000000000018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33</v>
      </c>
      <c r="C50" s="1">
        <v>1.758</v>
      </c>
      <c r="D50" s="1">
        <v>45.712000000000003</v>
      </c>
      <c r="E50" s="1">
        <v>2.8000000000000001E-2</v>
      </c>
      <c r="F50" s="1">
        <v>45.762999999999998</v>
      </c>
      <c r="G50" s="6">
        <v>1</v>
      </c>
      <c r="H50" s="1" t="e">
        <v>#N/A</v>
      </c>
      <c r="I50" s="1"/>
      <c r="J50" s="1">
        <v>7.6580000000000004</v>
      </c>
      <c r="K50" s="1">
        <f t="shared" si="10"/>
        <v>-7.6300000000000008</v>
      </c>
      <c r="L50" s="1"/>
      <c r="M50" s="1"/>
      <c r="N50" s="1">
        <v>108.7102</v>
      </c>
      <c r="O50" s="1">
        <f t="shared" si="4"/>
        <v>5.5999999999999999E-3</v>
      </c>
      <c r="P50" s="5"/>
      <c r="Q50" s="5"/>
      <c r="R50" s="1"/>
      <c r="S50" s="1">
        <f t="shared" si="5"/>
        <v>27584.5</v>
      </c>
      <c r="T50" s="1">
        <f t="shared" si="6"/>
        <v>27584.5</v>
      </c>
      <c r="U50" s="1">
        <v>11.9354</v>
      </c>
      <c r="V50" s="1">
        <v>8.1579999999999995</v>
      </c>
      <c r="W50" s="1">
        <v>0</v>
      </c>
      <c r="X50" s="1">
        <v>0</v>
      </c>
      <c r="Y50" s="1">
        <v>0</v>
      </c>
      <c r="Z50" s="1"/>
      <c r="AA50" s="1">
        <f t="shared" si="11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9" t="s">
        <v>78</v>
      </c>
      <c r="B51" s="1" t="s">
        <v>30</v>
      </c>
      <c r="C51" s="1"/>
      <c r="D51" s="1"/>
      <c r="E51" s="1"/>
      <c r="F51" s="1"/>
      <c r="G51" s="6">
        <v>0.4</v>
      </c>
      <c r="H51" s="1">
        <v>45</v>
      </c>
      <c r="I51" s="1"/>
      <c r="J51" s="1"/>
      <c r="K51" s="1">
        <f t="shared" si="10"/>
        <v>0</v>
      </c>
      <c r="L51" s="1"/>
      <c r="M51" s="1"/>
      <c r="N51" s="1">
        <v>160</v>
      </c>
      <c r="O51" s="1">
        <f t="shared" si="4"/>
        <v>0</v>
      </c>
      <c r="P51" s="5"/>
      <c r="Q51" s="5"/>
      <c r="R51" s="1"/>
      <c r="S51" s="1" t="e">
        <f t="shared" si="5"/>
        <v>#DIV/0!</v>
      </c>
      <c r="T51" s="1" t="e">
        <f t="shared" si="6"/>
        <v>#DIV/0!</v>
      </c>
      <c r="U51" s="1">
        <v>15.8</v>
      </c>
      <c r="V51" s="1">
        <v>15.4</v>
      </c>
      <c r="W51" s="1">
        <v>0</v>
      </c>
      <c r="X51" s="1">
        <v>0</v>
      </c>
      <c r="Y51" s="1">
        <v>0</v>
      </c>
      <c r="Z51" s="1"/>
      <c r="AA51" s="1">
        <f t="shared" si="11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33</v>
      </c>
      <c r="C52" s="1">
        <v>356.476</v>
      </c>
      <c r="D52" s="1"/>
      <c r="E52" s="1">
        <v>143.672</v>
      </c>
      <c r="F52" s="1">
        <v>208.59399999999999</v>
      </c>
      <c r="G52" s="6">
        <v>1</v>
      </c>
      <c r="H52" s="1">
        <v>45</v>
      </c>
      <c r="I52" s="1"/>
      <c r="J52" s="1">
        <v>149.07300000000001</v>
      </c>
      <c r="K52" s="1">
        <f t="shared" si="10"/>
        <v>-5.4010000000000105</v>
      </c>
      <c r="L52" s="1"/>
      <c r="M52" s="1"/>
      <c r="N52" s="1">
        <v>88.765800000000013</v>
      </c>
      <c r="O52" s="1">
        <f t="shared" si="4"/>
        <v>28.734400000000001</v>
      </c>
      <c r="P52" s="5">
        <f>16*O52-N52-F52</f>
        <v>162.39060000000001</v>
      </c>
      <c r="Q52" s="5"/>
      <c r="R52" s="1"/>
      <c r="S52" s="1">
        <f t="shared" si="5"/>
        <v>16</v>
      </c>
      <c r="T52" s="1">
        <f t="shared" si="6"/>
        <v>10.348564786458043</v>
      </c>
      <c r="U52" s="1">
        <v>32.047600000000003</v>
      </c>
      <c r="V52" s="1">
        <v>22.131799999999998</v>
      </c>
      <c r="W52" s="1">
        <v>39.2104</v>
      </c>
      <c r="X52" s="1">
        <v>41</v>
      </c>
      <c r="Y52" s="1">
        <v>41.255200000000002</v>
      </c>
      <c r="Z52" s="1"/>
      <c r="AA52" s="1">
        <f t="shared" si="11"/>
        <v>162.39060000000001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30</v>
      </c>
      <c r="C53" s="1">
        <v>130</v>
      </c>
      <c r="D53" s="1"/>
      <c r="E53" s="1">
        <v>26</v>
      </c>
      <c r="F53" s="1">
        <v>102</v>
      </c>
      <c r="G53" s="6">
        <v>0.28000000000000003</v>
      </c>
      <c r="H53" s="1">
        <v>45</v>
      </c>
      <c r="I53" s="1"/>
      <c r="J53" s="1">
        <v>26</v>
      </c>
      <c r="K53" s="1">
        <f t="shared" si="10"/>
        <v>0</v>
      </c>
      <c r="L53" s="1"/>
      <c r="M53" s="1"/>
      <c r="N53" s="1">
        <v>0</v>
      </c>
      <c r="O53" s="1">
        <f t="shared" si="4"/>
        <v>5.2</v>
      </c>
      <c r="P53" s="5"/>
      <c r="Q53" s="5"/>
      <c r="R53" s="1"/>
      <c r="S53" s="1">
        <f t="shared" si="5"/>
        <v>19.615384615384613</v>
      </c>
      <c r="T53" s="1">
        <f t="shared" si="6"/>
        <v>19.615384615384613</v>
      </c>
      <c r="U53" s="1">
        <v>5</v>
      </c>
      <c r="V53" s="1">
        <v>1</v>
      </c>
      <c r="W53" s="1">
        <v>-0.4</v>
      </c>
      <c r="X53" s="1">
        <v>9.4</v>
      </c>
      <c r="Y53" s="1">
        <v>6.2</v>
      </c>
      <c r="Z53" s="12" t="s">
        <v>31</v>
      </c>
      <c r="AA53" s="1">
        <f t="shared" si="11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33</v>
      </c>
      <c r="C54" s="1">
        <v>100.34399999999999</v>
      </c>
      <c r="D54" s="1">
        <v>0.41399999999999998</v>
      </c>
      <c r="E54" s="1">
        <v>19.658000000000001</v>
      </c>
      <c r="F54" s="1">
        <v>81.099999999999994</v>
      </c>
      <c r="G54" s="6">
        <v>1</v>
      </c>
      <c r="H54" s="1">
        <v>45</v>
      </c>
      <c r="I54" s="1"/>
      <c r="J54" s="1">
        <v>20.547000000000001</v>
      </c>
      <c r="K54" s="1">
        <f t="shared" si="10"/>
        <v>-0.88899999999999935</v>
      </c>
      <c r="L54" s="1"/>
      <c r="M54" s="1"/>
      <c r="N54" s="1">
        <v>0</v>
      </c>
      <c r="O54" s="1">
        <f t="shared" si="4"/>
        <v>3.9316000000000004</v>
      </c>
      <c r="P54" s="5"/>
      <c r="Q54" s="5"/>
      <c r="R54" s="1"/>
      <c r="S54" s="1">
        <f t="shared" si="5"/>
        <v>20.627734255773728</v>
      </c>
      <c r="T54" s="1">
        <f t="shared" si="6"/>
        <v>20.627734255773728</v>
      </c>
      <c r="U54" s="1">
        <v>2.1086</v>
      </c>
      <c r="V54" s="1">
        <v>0</v>
      </c>
      <c r="W54" s="1">
        <v>8.9052000000000007</v>
      </c>
      <c r="X54" s="1">
        <v>7</v>
      </c>
      <c r="Y54" s="1">
        <v>6.8450000000000006</v>
      </c>
      <c r="Z54" s="12" t="s">
        <v>31</v>
      </c>
      <c r="AA54" s="1">
        <f t="shared" si="11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82</v>
      </c>
      <c r="B55" s="1" t="s">
        <v>30</v>
      </c>
      <c r="C55" s="1">
        <v>572</v>
      </c>
      <c r="D55" s="1">
        <v>8</v>
      </c>
      <c r="E55" s="1">
        <v>127</v>
      </c>
      <c r="F55" s="1">
        <v>445</v>
      </c>
      <c r="G55" s="6">
        <v>0.35</v>
      </c>
      <c r="H55" s="1">
        <v>45</v>
      </c>
      <c r="I55" s="1"/>
      <c r="J55" s="1">
        <v>133</v>
      </c>
      <c r="K55" s="1">
        <f t="shared" si="10"/>
        <v>-6</v>
      </c>
      <c r="L55" s="1"/>
      <c r="M55" s="1"/>
      <c r="N55" s="1">
        <v>0</v>
      </c>
      <c r="O55" s="1">
        <f t="shared" si="4"/>
        <v>25.4</v>
      </c>
      <c r="P55" s="5"/>
      <c r="Q55" s="5"/>
      <c r="R55" s="1"/>
      <c r="S55" s="1">
        <f t="shared" si="5"/>
        <v>17.519685039370081</v>
      </c>
      <c r="T55" s="1">
        <f t="shared" si="6"/>
        <v>17.519685039370081</v>
      </c>
      <c r="U55" s="1">
        <v>24.6</v>
      </c>
      <c r="V55" s="1">
        <v>28.6</v>
      </c>
      <c r="W55" s="1">
        <v>47.8</v>
      </c>
      <c r="X55" s="1">
        <v>55</v>
      </c>
      <c r="Y55" s="1">
        <v>55</v>
      </c>
      <c r="Z55" s="12" t="s">
        <v>31</v>
      </c>
      <c r="AA55" s="1">
        <f t="shared" si="11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83</v>
      </c>
      <c r="B56" s="1" t="s">
        <v>30</v>
      </c>
      <c r="C56" s="1">
        <v>5</v>
      </c>
      <c r="D56" s="1"/>
      <c r="E56" s="1"/>
      <c r="F56" s="1"/>
      <c r="G56" s="6">
        <v>0</v>
      </c>
      <c r="H56" s="1" t="e">
        <v>#N/A</v>
      </c>
      <c r="I56" s="1"/>
      <c r="J56" s="1"/>
      <c r="K56" s="1">
        <f t="shared" si="10"/>
        <v>0</v>
      </c>
      <c r="L56" s="1"/>
      <c r="M56" s="1"/>
      <c r="N56" s="1">
        <v>0</v>
      </c>
      <c r="O56" s="1">
        <f t="shared" si="4"/>
        <v>0</v>
      </c>
      <c r="P56" s="5"/>
      <c r="Q56" s="5"/>
      <c r="R56" s="1"/>
      <c r="S56" s="1" t="e">
        <f t="shared" si="5"/>
        <v>#DIV/0!</v>
      </c>
      <c r="T56" s="1" t="e">
        <f t="shared" si="6"/>
        <v>#DIV/0!</v>
      </c>
      <c r="U56" s="1">
        <v>0</v>
      </c>
      <c r="V56" s="1">
        <v>0</v>
      </c>
      <c r="W56" s="1">
        <v>0.8</v>
      </c>
      <c r="X56" s="1">
        <v>0</v>
      </c>
      <c r="Y56" s="1">
        <v>0</v>
      </c>
      <c r="Z56" s="1"/>
      <c r="AA56" s="1">
        <f t="shared" si="11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33</v>
      </c>
      <c r="C57" s="1">
        <v>157.77500000000001</v>
      </c>
      <c r="D57" s="1">
        <v>144.809</v>
      </c>
      <c r="E57" s="1">
        <v>89.855999999999995</v>
      </c>
      <c r="F57" s="1">
        <v>211.15</v>
      </c>
      <c r="G57" s="6">
        <v>1</v>
      </c>
      <c r="H57" s="1">
        <v>45</v>
      </c>
      <c r="I57" s="1"/>
      <c r="J57" s="1">
        <v>86.626999999999995</v>
      </c>
      <c r="K57" s="1">
        <f t="shared" si="10"/>
        <v>3.2289999999999992</v>
      </c>
      <c r="L57" s="1"/>
      <c r="M57" s="1"/>
      <c r="N57" s="1">
        <v>0</v>
      </c>
      <c r="O57" s="1">
        <f t="shared" si="4"/>
        <v>17.9712</v>
      </c>
      <c r="P57" s="5">
        <f t="shared" ref="P57:P59" si="13">16*O57-N57-F57</f>
        <v>76.389199999999988</v>
      </c>
      <c r="Q57" s="5"/>
      <c r="R57" s="1"/>
      <c r="S57" s="1">
        <f t="shared" si="5"/>
        <v>16</v>
      </c>
      <c r="T57" s="1">
        <f t="shared" si="6"/>
        <v>11.749354522792023</v>
      </c>
      <c r="U57" s="1">
        <v>21.223400000000002</v>
      </c>
      <c r="V57" s="1">
        <v>29.587599999999998</v>
      </c>
      <c r="W57" s="1">
        <v>26.722000000000001</v>
      </c>
      <c r="X57" s="1">
        <v>25.392800000000001</v>
      </c>
      <c r="Y57" s="1">
        <v>23.814399999999999</v>
      </c>
      <c r="Z57" s="1"/>
      <c r="AA57" s="1">
        <f t="shared" si="11"/>
        <v>76.389199999999988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30</v>
      </c>
      <c r="C58" s="1">
        <v>23</v>
      </c>
      <c r="D58" s="1">
        <v>2</v>
      </c>
      <c r="E58" s="1">
        <v>22</v>
      </c>
      <c r="F58" s="1"/>
      <c r="G58" s="6">
        <v>0.33</v>
      </c>
      <c r="H58" s="1">
        <v>45</v>
      </c>
      <c r="I58" s="1"/>
      <c r="J58" s="1">
        <v>30</v>
      </c>
      <c r="K58" s="1">
        <f t="shared" si="10"/>
        <v>-8</v>
      </c>
      <c r="L58" s="1"/>
      <c r="M58" s="1"/>
      <c r="N58" s="1">
        <v>31.4</v>
      </c>
      <c r="O58" s="1">
        <f t="shared" si="4"/>
        <v>4.4000000000000004</v>
      </c>
      <c r="P58" s="5">
        <f t="shared" si="13"/>
        <v>39.000000000000007</v>
      </c>
      <c r="Q58" s="5"/>
      <c r="R58" s="1"/>
      <c r="S58" s="1">
        <f t="shared" si="5"/>
        <v>16</v>
      </c>
      <c r="T58" s="1">
        <f t="shared" si="6"/>
        <v>7.1363636363636358</v>
      </c>
      <c r="U58" s="1">
        <v>3.8</v>
      </c>
      <c r="V58" s="1">
        <v>1.4</v>
      </c>
      <c r="W58" s="1">
        <v>3</v>
      </c>
      <c r="X58" s="1">
        <v>7</v>
      </c>
      <c r="Y58" s="1">
        <v>7</v>
      </c>
      <c r="Z58" s="1"/>
      <c r="AA58" s="1">
        <f t="shared" si="11"/>
        <v>12.870000000000003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30</v>
      </c>
      <c r="C59" s="1">
        <v>614</v>
      </c>
      <c r="D59" s="1">
        <v>1</v>
      </c>
      <c r="E59" s="1">
        <v>279</v>
      </c>
      <c r="F59" s="1">
        <v>333</v>
      </c>
      <c r="G59" s="6">
        <v>0.28000000000000003</v>
      </c>
      <c r="H59" s="1">
        <v>45</v>
      </c>
      <c r="I59" s="1"/>
      <c r="J59" s="1">
        <v>281</v>
      </c>
      <c r="K59" s="1">
        <f t="shared" si="10"/>
        <v>-2</v>
      </c>
      <c r="L59" s="1"/>
      <c r="M59" s="1"/>
      <c r="N59" s="1">
        <v>378.8</v>
      </c>
      <c r="O59" s="1">
        <f t="shared" si="4"/>
        <v>55.8</v>
      </c>
      <c r="P59" s="5">
        <f t="shared" si="13"/>
        <v>181</v>
      </c>
      <c r="Q59" s="5"/>
      <c r="R59" s="1"/>
      <c r="S59" s="1">
        <f t="shared" si="5"/>
        <v>16</v>
      </c>
      <c r="T59" s="1">
        <f t="shared" si="6"/>
        <v>12.756272401433691</v>
      </c>
      <c r="U59" s="1">
        <v>69.599999999999994</v>
      </c>
      <c r="V59" s="1">
        <v>59.8</v>
      </c>
      <c r="W59" s="1">
        <v>47.4</v>
      </c>
      <c r="X59" s="1">
        <v>45.2</v>
      </c>
      <c r="Y59" s="1">
        <v>20.2</v>
      </c>
      <c r="Z59" s="1"/>
      <c r="AA59" s="1">
        <f t="shared" si="11"/>
        <v>50.680000000000007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87</v>
      </c>
      <c r="B60" s="1" t="s">
        <v>30</v>
      </c>
      <c r="C60" s="1">
        <v>563</v>
      </c>
      <c r="D60" s="1"/>
      <c r="E60" s="1">
        <v>170</v>
      </c>
      <c r="F60" s="1">
        <v>385</v>
      </c>
      <c r="G60" s="6">
        <v>0.28000000000000003</v>
      </c>
      <c r="H60" s="1">
        <v>45</v>
      </c>
      <c r="I60" s="1"/>
      <c r="J60" s="1">
        <v>172</v>
      </c>
      <c r="K60" s="1">
        <f t="shared" si="10"/>
        <v>-2</v>
      </c>
      <c r="L60" s="1"/>
      <c r="M60" s="1"/>
      <c r="N60" s="1">
        <v>155.8000000000001</v>
      </c>
      <c r="O60" s="1">
        <f t="shared" si="4"/>
        <v>34</v>
      </c>
      <c r="P60" s="5"/>
      <c r="Q60" s="5"/>
      <c r="R60" s="1"/>
      <c r="S60" s="1">
        <f t="shared" si="5"/>
        <v>15.905882352941179</v>
      </c>
      <c r="T60" s="1">
        <f t="shared" si="6"/>
        <v>15.905882352941179</v>
      </c>
      <c r="U60" s="1">
        <v>51.6</v>
      </c>
      <c r="V60" s="1">
        <v>41</v>
      </c>
      <c r="W60" s="1">
        <v>34.200000000000003</v>
      </c>
      <c r="X60" s="1">
        <v>41.4</v>
      </c>
      <c r="Y60" s="1">
        <v>0.6</v>
      </c>
      <c r="Z60" s="1"/>
      <c r="AA60" s="1">
        <f t="shared" si="11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88</v>
      </c>
      <c r="B61" s="1" t="s">
        <v>30</v>
      </c>
      <c r="C61" s="1">
        <v>547</v>
      </c>
      <c r="D61" s="1">
        <v>18</v>
      </c>
      <c r="E61" s="1">
        <v>259</v>
      </c>
      <c r="F61" s="1">
        <v>234</v>
      </c>
      <c r="G61" s="6">
        <v>0.35</v>
      </c>
      <c r="H61" s="1">
        <v>45</v>
      </c>
      <c r="I61" s="1"/>
      <c r="J61" s="1">
        <v>270</v>
      </c>
      <c r="K61" s="1">
        <f t="shared" si="10"/>
        <v>-11</v>
      </c>
      <c r="L61" s="1"/>
      <c r="M61" s="1"/>
      <c r="N61" s="1">
        <v>308.60000000000002</v>
      </c>
      <c r="O61" s="1">
        <f t="shared" si="4"/>
        <v>51.8</v>
      </c>
      <c r="P61" s="5">
        <f t="shared" ref="P61:P66" si="14">16*O61-N61-F61</f>
        <v>286.19999999999993</v>
      </c>
      <c r="Q61" s="5"/>
      <c r="R61" s="1"/>
      <c r="S61" s="1">
        <f t="shared" si="5"/>
        <v>16</v>
      </c>
      <c r="T61" s="1">
        <f t="shared" si="6"/>
        <v>10.474903474903476</v>
      </c>
      <c r="U61" s="1">
        <v>62</v>
      </c>
      <c r="V61" s="1">
        <v>61.8</v>
      </c>
      <c r="W61" s="1">
        <v>38.799999999999997</v>
      </c>
      <c r="X61" s="1">
        <v>21.4</v>
      </c>
      <c r="Y61" s="1">
        <v>22.2</v>
      </c>
      <c r="Z61" s="1"/>
      <c r="AA61" s="1">
        <f t="shared" si="11"/>
        <v>100.16999999999997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89</v>
      </c>
      <c r="B62" s="1" t="s">
        <v>30</v>
      </c>
      <c r="C62" s="1">
        <v>713</v>
      </c>
      <c r="D62" s="1">
        <v>7</v>
      </c>
      <c r="E62" s="1">
        <v>298</v>
      </c>
      <c r="F62" s="1">
        <v>420</v>
      </c>
      <c r="G62" s="6">
        <v>0.28000000000000003</v>
      </c>
      <c r="H62" s="1">
        <v>45</v>
      </c>
      <c r="I62" s="1"/>
      <c r="J62" s="1">
        <v>301</v>
      </c>
      <c r="K62" s="1">
        <f t="shared" si="10"/>
        <v>-3</v>
      </c>
      <c r="L62" s="1"/>
      <c r="M62" s="1"/>
      <c r="N62" s="1">
        <v>338.4</v>
      </c>
      <c r="O62" s="1">
        <f t="shared" si="4"/>
        <v>59.6</v>
      </c>
      <c r="P62" s="5">
        <f t="shared" si="14"/>
        <v>195.20000000000005</v>
      </c>
      <c r="Q62" s="5"/>
      <c r="R62" s="1"/>
      <c r="S62" s="1">
        <f t="shared" si="5"/>
        <v>16</v>
      </c>
      <c r="T62" s="1">
        <f t="shared" si="6"/>
        <v>12.724832214765099</v>
      </c>
      <c r="U62" s="1">
        <v>75.8</v>
      </c>
      <c r="V62" s="1">
        <v>68.2</v>
      </c>
      <c r="W62" s="1">
        <v>60.2</v>
      </c>
      <c r="X62" s="1">
        <v>33.799999999999997</v>
      </c>
      <c r="Y62" s="1">
        <v>7</v>
      </c>
      <c r="Z62" s="1"/>
      <c r="AA62" s="1">
        <f t="shared" si="11"/>
        <v>54.65600000000002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90</v>
      </c>
      <c r="B63" s="1" t="s">
        <v>30</v>
      </c>
      <c r="C63" s="1">
        <v>396</v>
      </c>
      <c r="D63" s="1">
        <v>133</v>
      </c>
      <c r="E63" s="1">
        <v>297</v>
      </c>
      <c r="F63" s="1">
        <v>230</v>
      </c>
      <c r="G63" s="6">
        <v>0.35</v>
      </c>
      <c r="H63" s="1">
        <v>45</v>
      </c>
      <c r="I63" s="1"/>
      <c r="J63" s="1">
        <v>299</v>
      </c>
      <c r="K63" s="1">
        <f t="shared" si="10"/>
        <v>-2</v>
      </c>
      <c r="L63" s="1"/>
      <c r="M63" s="1"/>
      <c r="N63" s="1">
        <v>546.59999999999991</v>
      </c>
      <c r="O63" s="1">
        <f t="shared" si="4"/>
        <v>59.4</v>
      </c>
      <c r="P63" s="5">
        <f t="shared" si="14"/>
        <v>173.80000000000007</v>
      </c>
      <c r="Q63" s="5"/>
      <c r="R63" s="1"/>
      <c r="S63" s="1">
        <f t="shared" si="5"/>
        <v>16</v>
      </c>
      <c r="T63" s="1">
        <f t="shared" si="6"/>
        <v>13.074074074074073</v>
      </c>
      <c r="U63" s="1">
        <v>77.8</v>
      </c>
      <c r="V63" s="1">
        <v>64.599999999999994</v>
      </c>
      <c r="W63" s="1">
        <v>41.8</v>
      </c>
      <c r="X63" s="1">
        <v>20.6</v>
      </c>
      <c r="Y63" s="1">
        <v>27.4</v>
      </c>
      <c r="Z63" s="1"/>
      <c r="AA63" s="1">
        <f t="shared" si="11"/>
        <v>60.83000000000002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91</v>
      </c>
      <c r="B64" s="1" t="s">
        <v>30</v>
      </c>
      <c r="C64" s="1">
        <v>586</v>
      </c>
      <c r="D64" s="1">
        <v>15</v>
      </c>
      <c r="E64" s="1">
        <v>183</v>
      </c>
      <c r="F64" s="1">
        <v>400</v>
      </c>
      <c r="G64" s="6">
        <v>0.28000000000000003</v>
      </c>
      <c r="H64" s="1">
        <v>45</v>
      </c>
      <c r="I64" s="1"/>
      <c r="J64" s="1">
        <v>183</v>
      </c>
      <c r="K64" s="1">
        <f t="shared" si="10"/>
        <v>0</v>
      </c>
      <c r="L64" s="1"/>
      <c r="M64" s="1"/>
      <c r="N64" s="1">
        <v>0</v>
      </c>
      <c r="O64" s="1">
        <f t="shared" si="4"/>
        <v>36.6</v>
      </c>
      <c r="P64" s="5">
        <f t="shared" si="14"/>
        <v>185.60000000000002</v>
      </c>
      <c r="Q64" s="5"/>
      <c r="R64" s="1"/>
      <c r="S64" s="1">
        <f t="shared" si="5"/>
        <v>16</v>
      </c>
      <c r="T64" s="1">
        <f t="shared" si="6"/>
        <v>10.928961748633879</v>
      </c>
      <c r="U64" s="1">
        <v>25.8</v>
      </c>
      <c r="V64" s="1">
        <v>1.4</v>
      </c>
      <c r="W64" s="1">
        <v>66.8</v>
      </c>
      <c r="X64" s="1">
        <v>36.799999999999997</v>
      </c>
      <c r="Y64" s="1">
        <v>78.2</v>
      </c>
      <c r="Z64" s="1"/>
      <c r="AA64" s="1">
        <f t="shared" si="11"/>
        <v>51.968000000000011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92</v>
      </c>
      <c r="B65" s="1" t="s">
        <v>30</v>
      </c>
      <c r="C65" s="1">
        <v>558</v>
      </c>
      <c r="D65" s="1"/>
      <c r="E65" s="1">
        <v>287</v>
      </c>
      <c r="F65" s="1">
        <v>265</v>
      </c>
      <c r="G65" s="6">
        <v>0.35</v>
      </c>
      <c r="H65" s="1">
        <v>45</v>
      </c>
      <c r="I65" s="1"/>
      <c r="J65" s="1">
        <v>288</v>
      </c>
      <c r="K65" s="1">
        <f t="shared" si="10"/>
        <v>-1</v>
      </c>
      <c r="L65" s="1"/>
      <c r="M65" s="1"/>
      <c r="N65" s="1">
        <v>24.399999999999981</v>
      </c>
      <c r="O65" s="1">
        <f t="shared" si="4"/>
        <v>57.4</v>
      </c>
      <c r="P65" s="5">
        <f t="shared" si="14"/>
        <v>629</v>
      </c>
      <c r="Q65" s="5"/>
      <c r="R65" s="1"/>
      <c r="S65" s="1">
        <f t="shared" si="5"/>
        <v>16</v>
      </c>
      <c r="T65" s="1">
        <f t="shared" si="6"/>
        <v>5.0418118466898951</v>
      </c>
      <c r="U65" s="1">
        <v>39.799999999999997</v>
      </c>
      <c r="V65" s="1">
        <v>22</v>
      </c>
      <c r="W65" s="1">
        <v>59.4</v>
      </c>
      <c r="X65" s="1">
        <v>43.8</v>
      </c>
      <c r="Y65" s="1">
        <v>94.4</v>
      </c>
      <c r="Z65" s="1"/>
      <c r="AA65" s="1">
        <f t="shared" si="11"/>
        <v>220.14999999999998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93</v>
      </c>
      <c r="B66" s="1" t="s">
        <v>30</v>
      </c>
      <c r="C66" s="1">
        <v>543</v>
      </c>
      <c r="D66" s="1">
        <v>178</v>
      </c>
      <c r="E66" s="1">
        <v>317</v>
      </c>
      <c r="F66" s="1">
        <v>396</v>
      </c>
      <c r="G66" s="6">
        <v>0.41</v>
      </c>
      <c r="H66" s="1">
        <v>45</v>
      </c>
      <c r="I66" s="1"/>
      <c r="J66" s="1">
        <v>320</v>
      </c>
      <c r="K66" s="1">
        <f t="shared" si="10"/>
        <v>-3</v>
      </c>
      <c r="L66" s="1"/>
      <c r="M66" s="1"/>
      <c r="N66" s="1">
        <v>295.8</v>
      </c>
      <c r="O66" s="1">
        <f t="shared" si="4"/>
        <v>63.4</v>
      </c>
      <c r="P66" s="5">
        <f t="shared" si="14"/>
        <v>322.59999999999991</v>
      </c>
      <c r="Q66" s="5"/>
      <c r="R66" s="1"/>
      <c r="S66" s="1">
        <f t="shared" si="5"/>
        <v>15.999999999999998</v>
      </c>
      <c r="T66" s="1">
        <f t="shared" si="6"/>
        <v>10.91167192429022</v>
      </c>
      <c r="U66" s="1">
        <v>74.2</v>
      </c>
      <c r="V66" s="1">
        <v>79.599999999999994</v>
      </c>
      <c r="W66" s="1">
        <v>65.400000000000006</v>
      </c>
      <c r="X66" s="1">
        <v>16</v>
      </c>
      <c r="Y66" s="1">
        <v>16</v>
      </c>
      <c r="Z66" s="1"/>
      <c r="AA66" s="1">
        <f t="shared" si="11"/>
        <v>132.26599999999996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94</v>
      </c>
      <c r="B67" s="1" t="s">
        <v>30</v>
      </c>
      <c r="C67" s="1">
        <v>72</v>
      </c>
      <c r="D67" s="1">
        <v>664</v>
      </c>
      <c r="E67" s="13">
        <f>50+E75</f>
        <v>58</v>
      </c>
      <c r="F67" s="13">
        <f>592+F75</f>
        <v>641</v>
      </c>
      <c r="G67" s="6">
        <v>0.5</v>
      </c>
      <c r="H67" s="1">
        <v>45</v>
      </c>
      <c r="I67" s="1"/>
      <c r="J67" s="1">
        <v>53</v>
      </c>
      <c r="K67" s="1">
        <f t="shared" si="10"/>
        <v>5</v>
      </c>
      <c r="L67" s="1"/>
      <c r="M67" s="1"/>
      <c r="N67" s="1">
        <v>0</v>
      </c>
      <c r="O67" s="1">
        <f t="shared" si="4"/>
        <v>11.6</v>
      </c>
      <c r="P67" s="5"/>
      <c r="Q67" s="5"/>
      <c r="R67" s="1"/>
      <c r="S67" s="1">
        <f t="shared" si="5"/>
        <v>55.258620689655174</v>
      </c>
      <c r="T67" s="1">
        <f t="shared" si="6"/>
        <v>55.258620689655174</v>
      </c>
      <c r="U67" s="1">
        <v>28.8</v>
      </c>
      <c r="V67" s="1">
        <v>66</v>
      </c>
      <c r="W67" s="1">
        <v>25.8</v>
      </c>
      <c r="X67" s="1">
        <v>30</v>
      </c>
      <c r="Y67" s="1">
        <v>29.8</v>
      </c>
      <c r="Z67" s="1"/>
      <c r="AA67" s="1">
        <f t="shared" si="11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95</v>
      </c>
      <c r="B68" s="1" t="s">
        <v>30</v>
      </c>
      <c r="C68" s="1">
        <v>852</v>
      </c>
      <c r="D68" s="1"/>
      <c r="E68" s="13">
        <f>291+E76</f>
        <v>375</v>
      </c>
      <c r="F68" s="13">
        <f>481+F76</f>
        <v>551</v>
      </c>
      <c r="G68" s="6">
        <v>0.41</v>
      </c>
      <c r="H68" s="1">
        <v>45</v>
      </c>
      <c r="I68" s="1"/>
      <c r="J68" s="1">
        <v>293</v>
      </c>
      <c r="K68" s="1">
        <f t="shared" si="10"/>
        <v>82</v>
      </c>
      <c r="L68" s="1"/>
      <c r="M68" s="1"/>
      <c r="N68" s="1">
        <v>119</v>
      </c>
      <c r="O68" s="1">
        <f t="shared" si="4"/>
        <v>75</v>
      </c>
      <c r="P68" s="5">
        <f>16*O68-N68-F68</f>
        <v>530</v>
      </c>
      <c r="Q68" s="5"/>
      <c r="R68" s="1"/>
      <c r="S68" s="1">
        <f t="shared" si="5"/>
        <v>16</v>
      </c>
      <c r="T68" s="1">
        <f t="shared" si="6"/>
        <v>8.9333333333333336</v>
      </c>
      <c r="U68" s="1">
        <v>68</v>
      </c>
      <c r="V68" s="1">
        <v>61.2</v>
      </c>
      <c r="W68" s="1">
        <v>83.2</v>
      </c>
      <c r="X68" s="1">
        <v>95</v>
      </c>
      <c r="Y68" s="1">
        <v>94.6</v>
      </c>
      <c r="Z68" s="1"/>
      <c r="AA68" s="1">
        <f t="shared" si="11"/>
        <v>217.29999999999998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96</v>
      </c>
      <c r="B69" s="1" t="s">
        <v>30</v>
      </c>
      <c r="C69" s="1">
        <v>102</v>
      </c>
      <c r="D69" s="1">
        <v>9</v>
      </c>
      <c r="E69" s="1">
        <v>12</v>
      </c>
      <c r="F69" s="1">
        <v>90</v>
      </c>
      <c r="G69" s="6">
        <v>0.5</v>
      </c>
      <c r="H69" s="1">
        <v>45</v>
      </c>
      <c r="I69" s="1"/>
      <c r="J69" s="1">
        <v>12</v>
      </c>
      <c r="K69" s="1">
        <f t="shared" si="10"/>
        <v>0</v>
      </c>
      <c r="L69" s="1"/>
      <c r="M69" s="1"/>
      <c r="N69" s="1">
        <v>8.3999999999999915</v>
      </c>
      <c r="O69" s="1">
        <f t="shared" si="4"/>
        <v>2.4</v>
      </c>
      <c r="P69" s="5"/>
      <c r="Q69" s="5"/>
      <c r="R69" s="1"/>
      <c r="S69" s="1">
        <f t="shared" si="5"/>
        <v>41</v>
      </c>
      <c r="T69" s="1">
        <f t="shared" si="6"/>
        <v>41</v>
      </c>
      <c r="U69" s="1">
        <v>9.6</v>
      </c>
      <c r="V69" s="1">
        <v>11.8</v>
      </c>
      <c r="W69" s="1">
        <v>8.1999999999999993</v>
      </c>
      <c r="X69" s="1">
        <v>8.1999999999999993</v>
      </c>
      <c r="Y69" s="1">
        <v>9.6</v>
      </c>
      <c r="Z69" s="12" t="s">
        <v>31</v>
      </c>
      <c r="AA69" s="1">
        <f t="shared" si="11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97</v>
      </c>
      <c r="B70" s="1" t="s">
        <v>30</v>
      </c>
      <c r="C70" s="1">
        <v>345</v>
      </c>
      <c r="D70" s="1"/>
      <c r="E70" s="1">
        <v>112</v>
      </c>
      <c r="F70" s="1">
        <v>232</v>
      </c>
      <c r="G70" s="6">
        <v>0.41</v>
      </c>
      <c r="H70" s="1">
        <v>45</v>
      </c>
      <c r="I70" s="1"/>
      <c r="J70" s="1">
        <v>112</v>
      </c>
      <c r="K70" s="1">
        <f t="shared" ref="K70:K77" si="15">E70-J70</f>
        <v>0</v>
      </c>
      <c r="L70" s="1"/>
      <c r="M70" s="1"/>
      <c r="N70" s="1">
        <v>0</v>
      </c>
      <c r="O70" s="1">
        <f t="shared" si="4"/>
        <v>22.4</v>
      </c>
      <c r="P70" s="5">
        <f>16*O70-N70-F70</f>
        <v>126.39999999999998</v>
      </c>
      <c r="Q70" s="5"/>
      <c r="R70" s="1"/>
      <c r="S70" s="1">
        <f t="shared" si="5"/>
        <v>16</v>
      </c>
      <c r="T70" s="1">
        <f t="shared" si="6"/>
        <v>10.357142857142858</v>
      </c>
      <c r="U70" s="1">
        <v>20.399999999999999</v>
      </c>
      <c r="V70" s="1">
        <v>6.4</v>
      </c>
      <c r="W70" s="1">
        <v>38.6</v>
      </c>
      <c r="X70" s="1">
        <v>41</v>
      </c>
      <c r="Y70" s="1">
        <v>40.799999999999997</v>
      </c>
      <c r="Z70" s="1"/>
      <c r="AA70" s="1">
        <f t="shared" ref="AA70:AA77" si="16">P70*G70</f>
        <v>51.823999999999991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98</v>
      </c>
      <c r="B71" s="1" t="s">
        <v>30</v>
      </c>
      <c r="C71" s="1"/>
      <c r="D71" s="1">
        <v>30</v>
      </c>
      <c r="E71" s="1">
        <v>4</v>
      </c>
      <c r="F71" s="1">
        <v>26</v>
      </c>
      <c r="G71" s="6">
        <v>0.4</v>
      </c>
      <c r="H71" s="1" t="e">
        <v>#N/A</v>
      </c>
      <c r="I71" s="1"/>
      <c r="J71" s="1">
        <v>4</v>
      </c>
      <c r="K71" s="1">
        <f t="shared" si="15"/>
        <v>0</v>
      </c>
      <c r="L71" s="1"/>
      <c r="M71" s="1"/>
      <c r="N71" s="1">
        <v>0</v>
      </c>
      <c r="O71" s="1">
        <f t="shared" ref="O71:O77" si="17">E71/5</f>
        <v>0.8</v>
      </c>
      <c r="P71" s="5"/>
      <c r="Q71" s="5"/>
      <c r="R71" s="1"/>
      <c r="S71" s="1">
        <f t="shared" ref="S71:S77" si="18">(F71+N71+P71)/O71</f>
        <v>32.5</v>
      </c>
      <c r="T71" s="1">
        <f t="shared" ref="T71:T77" si="19">(F71+N71)/O71</f>
        <v>32.5</v>
      </c>
      <c r="U71" s="1">
        <v>0.4</v>
      </c>
      <c r="V71" s="1">
        <v>3.6</v>
      </c>
      <c r="W71" s="1">
        <v>0</v>
      </c>
      <c r="X71" s="1">
        <v>0</v>
      </c>
      <c r="Y71" s="1">
        <v>0</v>
      </c>
      <c r="Z71" s="1"/>
      <c r="AA71" s="1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99</v>
      </c>
      <c r="B72" s="1" t="s">
        <v>33</v>
      </c>
      <c r="C72" s="1">
        <v>118.679</v>
      </c>
      <c r="D72" s="1">
        <v>66.614999999999995</v>
      </c>
      <c r="E72" s="1">
        <v>148.76400000000001</v>
      </c>
      <c r="F72" s="1">
        <v>36.53</v>
      </c>
      <c r="G72" s="6">
        <v>1</v>
      </c>
      <c r="H72" s="1">
        <v>60</v>
      </c>
      <c r="I72" s="1"/>
      <c r="J72" s="1">
        <v>151.33000000000001</v>
      </c>
      <c r="K72" s="1">
        <f t="shared" si="15"/>
        <v>-2.5660000000000025</v>
      </c>
      <c r="L72" s="1"/>
      <c r="M72" s="1"/>
      <c r="N72" s="1">
        <v>0</v>
      </c>
      <c r="O72" s="1">
        <f t="shared" si="17"/>
        <v>29.752800000000001</v>
      </c>
      <c r="P72" s="5">
        <f t="shared" ref="P72" si="20">16*O72-N72-F72</f>
        <v>439.51480000000004</v>
      </c>
      <c r="Q72" s="5"/>
      <c r="R72" s="1"/>
      <c r="S72" s="1">
        <f t="shared" si="18"/>
        <v>16</v>
      </c>
      <c r="T72" s="1">
        <f t="shared" si="19"/>
        <v>1.2277836035600012</v>
      </c>
      <c r="U72" s="1">
        <v>39.910200000000003</v>
      </c>
      <c r="V72" s="1">
        <v>27.203199999999999</v>
      </c>
      <c r="W72" s="1">
        <v>25.643000000000001</v>
      </c>
      <c r="X72" s="1">
        <v>33.677</v>
      </c>
      <c r="Y72" s="1">
        <v>32.2624</v>
      </c>
      <c r="Z72" s="1"/>
      <c r="AA72" s="1">
        <f t="shared" si="16"/>
        <v>439.51480000000004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100</v>
      </c>
      <c r="B73" s="1" t="s">
        <v>30</v>
      </c>
      <c r="C73" s="1">
        <v>93</v>
      </c>
      <c r="D73" s="1"/>
      <c r="E73" s="1">
        <v>93</v>
      </c>
      <c r="F73" s="1"/>
      <c r="G73" s="6">
        <v>0.31</v>
      </c>
      <c r="H73" s="1" t="e">
        <v>#N/A</v>
      </c>
      <c r="I73" s="1"/>
      <c r="J73" s="1">
        <v>93</v>
      </c>
      <c r="K73" s="1">
        <f t="shared" si="15"/>
        <v>0</v>
      </c>
      <c r="L73" s="1"/>
      <c r="M73" s="1"/>
      <c r="N73" s="1">
        <v>0</v>
      </c>
      <c r="O73" s="1">
        <f t="shared" si="17"/>
        <v>18.600000000000001</v>
      </c>
      <c r="P73" s="5">
        <f>9*O73-N73-F73</f>
        <v>167.4</v>
      </c>
      <c r="Q73" s="5"/>
      <c r="R73" s="1"/>
      <c r="S73" s="1">
        <f t="shared" si="18"/>
        <v>9</v>
      </c>
      <c r="T73" s="1">
        <f t="shared" si="19"/>
        <v>0</v>
      </c>
      <c r="U73" s="1">
        <v>52</v>
      </c>
      <c r="V73" s="1">
        <v>0</v>
      </c>
      <c r="W73" s="1">
        <v>0</v>
      </c>
      <c r="X73" s="1">
        <v>0</v>
      </c>
      <c r="Y73" s="1">
        <v>0</v>
      </c>
      <c r="Z73" s="1"/>
      <c r="AA73" s="1">
        <f t="shared" si="16"/>
        <v>51.893999999999998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101</v>
      </c>
      <c r="B74" s="1" t="s">
        <v>33</v>
      </c>
      <c r="C74" s="1">
        <v>25.876000000000001</v>
      </c>
      <c r="D74" s="1"/>
      <c r="E74" s="13">
        <v>6.7939999999999996</v>
      </c>
      <c r="F74" s="13">
        <v>19.082000000000001</v>
      </c>
      <c r="G74" s="6">
        <v>0</v>
      </c>
      <c r="H74" s="1" t="e">
        <v>#N/A</v>
      </c>
      <c r="I74" s="1"/>
      <c r="J74" s="1">
        <v>6.7939999999999996</v>
      </c>
      <c r="K74" s="1">
        <f t="shared" si="15"/>
        <v>0</v>
      </c>
      <c r="L74" s="1"/>
      <c r="M74" s="1"/>
      <c r="N74" s="1">
        <v>0</v>
      </c>
      <c r="O74" s="1">
        <f t="shared" si="17"/>
        <v>1.3588</v>
      </c>
      <c r="P74" s="5"/>
      <c r="Q74" s="5"/>
      <c r="R74" s="1"/>
      <c r="S74" s="1">
        <f t="shared" si="18"/>
        <v>14.043273476596998</v>
      </c>
      <c r="T74" s="1">
        <f t="shared" si="19"/>
        <v>14.043273476596998</v>
      </c>
      <c r="U74" s="1">
        <v>0.67100000000000004</v>
      </c>
      <c r="V74" s="1">
        <v>1.8866000000000001</v>
      </c>
      <c r="W74" s="1">
        <v>1.3472</v>
      </c>
      <c r="X74" s="1">
        <v>0</v>
      </c>
      <c r="Y74" s="1">
        <v>0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102</v>
      </c>
      <c r="B75" s="1" t="s">
        <v>30</v>
      </c>
      <c r="C75" s="1">
        <v>17</v>
      </c>
      <c r="D75" s="1">
        <v>52</v>
      </c>
      <c r="E75" s="13">
        <v>8</v>
      </c>
      <c r="F75" s="13">
        <v>49</v>
      </c>
      <c r="G75" s="6">
        <v>0</v>
      </c>
      <c r="H75" s="1" t="e">
        <v>#N/A</v>
      </c>
      <c r="I75" s="1"/>
      <c r="J75" s="1">
        <v>8</v>
      </c>
      <c r="K75" s="1">
        <f t="shared" si="15"/>
        <v>0</v>
      </c>
      <c r="L75" s="1"/>
      <c r="M75" s="1"/>
      <c r="N75" s="1">
        <v>0</v>
      </c>
      <c r="O75" s="1">
        <f t="shared" si="17"/>
        <v>1.6</v>
      </c>
      <c r="P75" s="5"/>
      <c r="Q75" s="5"/>
      <c r="R75" s="1"/>
      <c r="S75" s="1">
        <f t="shared" si="18"/>
        <v>30.625</v>
      </c>
      <c r="T75" s="1">
        <f t="shared" si="19"/>
        <v>30.625</v>
      </c>
      <c r="U75" s="1">
        <v>4.4000000000000004</v>
      </c>
      <c r="V75" s="1">
        <v>11.2</v>
      </c>
      <c r="W75" s="1">
        <v>1.6</v>
      </c>
      <c r="X75" s="1">
        <v>0</v>
      </c>
      <c r="Y75" s="1">
        <v>0</v>
      </c>
      <c r="Z75" s="1"/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103</v>
      </c>
      <c r="B76" s="1" t="s">
        <v>30</v>
      </c>
      <c r="C76" s="1">
        <v>19</v>
      </c>
      <c r="D76" s="1">
        <v>135</v>
      </c>
      <c r="E76" s="13">
        <v>84</v>
      </c>
      <c r="F76" s="13">
        <v>70</v>
      </c>
      <c r="G76" s="6">
        <v>0</v>
      </c>
      <c r="H76" s="1">
        <v>45</v>
      </c>
      <c r="I76" s="1"/>
      <c r="J76" s="1">
        <v>84</v>
      </c>
      <c r="K76" s="1">
        <f t="shared" si="15"/>
        <v>0</v>
      </c>
      <c r="L76" s="1"/>
      <c r="M76" s="1"/>
      <c r="N76" s="1">
        <v>0</v>
      </c>
      <c r="O76" s="1">
        <f t="shared" si="17"/>
        <v>16.8</v>
      </c>
      <c r="P76" s="5"/>
      <c r="Q76" s="5"/>
      <c r="R76" s="1"/>
      <c r="S76" s="1">
        <f t="shared" si="18"/>
        <v>4.1666666666666661</v>
      </c>
      <c r="T76" s="1">
        <f t="shared" si="19"/>
        <v>4.1666666666666661</v>
      </c>
      <c r="U76" s="1">
        <v>12.2</v>
      </c>
      <c r="V76" s="1">
        <v>20.6</v>
      </c>
      <c r="W76" s="1">
        <v>8.1999999999999993</v>
      </c>
      <c r="X76" s="1">
        <v>0</v>
      </c>
      <c r="Y76" s="1">
        <v>4.8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104</v>
      </c>
      <c r="B77" s="1" t="s">
        <v>33</v>
      </c>
      <c r="C77" s="1">
        <v>53.585999999999999</v>
      </c>
      <c r="D77" s="1"/>
      <c r="E77" s="13">
        <v>22.492000000000001</v>
      </c>
      <c r="F77" s="13">
        <v>31.094000000000001</v>
      </c>
      <c r="G77" s="6">
        <v>0</v>
      </c>
      <c r="H77" s="1">
        <v>45</v>
      </c>
      <c r="I77" s="1"/>
      <c r="J77" s="1">
        <v>22.492000000000001</v>
      </c>
      <c r="K77" s="1">
        <f t="shared" si="15"/>
        <v>0</v>
      </c>
      <c r="L77" s="1"/>
      <c r="M77" s="1"/>
      <c r="N77" s="1">
        <v>0</v>
      </c>
      <c r="O77" s="1">
        <f t="shared" si="17"/>
        <v>4.4984000000000002</v>
      </c>
      <c r="P77" s="5"/>
      <c r="Q77" s="5"/>
      <c r="R77" s="1"/>
      <c r="S77" s="1">
        <f t="shared" si="18"/>
        <v>6.9122354614974215</v>
      </c>
      <c r="T77" s="1">
        <f t="shared" si="19"/>
        <v>6.9122354614974215</v>
      </c>
      <c r="U77" s="1">
        <v>6.4177999999999997</v>
      </c>
      <c r="V77" s="1">
        <v>8.8582000000000001</v>
      </c>
      <c r="W77" s="1">
        <v>2.9927999999999999</v>
      </c>
      <c r="X77" s="1">
        <v>0</v>
      </c>
      <c r="Y77" s="1">
        <v>9.9813999999999989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77" xr:uid="{56D626FA-6393-4F33-B0D7-8A15E70FE7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2024-03-04T10:11:36Z</dcterms:created>
  <dcterms:modified xsi:type="dcterms:W3CDTF">2024-03-05T09:02:47Z</dcterms:modified>
</cp:coreProperties>
</file>