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Ост КИ филиалы\"/>
    </mc:Choice>
  </mc:AlternateContent>
  <xr:revisionPtr revIDLastSave="0" documentId="13_ncr:1_{4F6B4E63-1EC9-4FE4-926A-86D35289EB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7" i="1" l="1"/>
  <c r="E67" i="1"/>
  <c r="P60" i="1" l="1"/>
  <c r="P57" i="1"/>
  <c r="P55" i="1"/>
  <c r="P41" i="1"/>
  <c r="P17" i="1"/>
  <c r="AG60" i="1"/>
  <c r="U60" i="1"/>
  <c r="T60" i="1"/>
  <c r="AG57" i="1"/>
  <c r="AG55" i="1"/>
  <c r="U57" i="1"/>
  <c r="T57" i="1"/>
  <c r="U55" i="1"/>
  <c r="T55" i="1"/>
  <c r="AG41" i="1"/>
  <c r="U41" i="1"/>
  <c r="T41" i="1"/>
  <c r="AG17" i="1"/>
  <c r="U17" i="1"/>
  <c r="T17" i="1"/>
  <c r="E106" i="1" l="1"/>
  <c r="P106" i="1" s="1"/>
  <c r="E104" i="1"/>
  <c r="F78" i="1"/>
  <c r="E78" i="1"/>
  <c r="P78" i="1" s="1"/>
  <c r="F108" i="1"/>
  <c r="E108" i="1"/>
  <c r="P108" i="1" s="1"/>
  <c r="F65" i="1"/>
  <c r="E65" i="1"/>
  <c r="P8" i="1"/>
  <c r="P9" i="1"/>
  <c r="P10" i="1"/>
  <c r="Q10" i="1" s="1"/>
  <c r="P11" i="1"/>
  <c r="P12" i="1"/>
  <c r="P13" i="1"/>
  <c r="Q13" i="1" s="1"/>
  <c r="P14" i="1"/>
  <c r="Q14" i="1" s="1"/>
  <c r="P15" i="1"/>
  <c r="Q15" i="1" s="1"/>
  <c r="P16" i="1"/>
  <c r="P18" i="1"/>
  <c r="Q18" i="1" s="1"/>
  <c r="P19" i="1"/>
  <c r="P20" i="1"/>
  <c r="Q20" i="1" s="1"/>
  <c r="P21" i="1"/>
  <c r="Q21" i="1" s="1"/>
  <c r="P22" i="1"/>
  <c r="Q22" i="1" s="1"/>
  <c r="P23" i="1"/>
  <c r="P24" i="1"/>
  <c r="P25" i="1"/>
  <c r="P26" i="1"/>
  <c r="Q26" i="1" s="1"/>
  <c r="P27" i="1"/>
  <c r="P28" i="1"/>
  <c r="Q28" i="1" s="1"/>
  <c r="P29" i="1"/>
  <c r="T29" i="1" s="1"/>
  <c r="P31" i="1"/>
  <c r="Q31" i="1" s="1"/>
  <c r="P32" i="1"/>
  <c r="P33" i="1"/>
  <c r="P34" i="1"/>
  <c r="Q34" i="1" s="1"/>
  <c r="P35" i="1"/>
  <c r="P36" i="1"/>
  <c r="P37" i="1"/>
  <c r="Q37" i="1" s="1"/>
  <c r="P38" i="1"/>
  <c r="T38" i="1" s="1"/>
  <c r="P39" i="1"/>
  <c r="P40" i="1"/>
  <c r="P42" i="1"/>
  <c r="P43" i="1"/>
  <c r="P44" i="1"/>
  <c r="P45" i="1"/>
  <c r="P46" i="1"/>
  <c r="P47" i="1"/>
  <c r="Q47" i="1" s="1"/>
  <c r="P48" i="1"/>
  <c r="P49" i="1"/>
  <c r="Q49" i="1" s="1"/>
  <c r="P50" i="1"/>
  <c r="P51" i="1"/>
  <c r="P52" i="1"/>
  <c r="P53" i="1"/>
  <c r="P54" i="1"/>
  <c r="P56" i="1"/>
  <c r="P58" i="1"/>
  <c r="P59" i="1"/>
  <c r="P61" i="1"/>
  <c r="Q61" i="1" s="1"/>
  <c r="P62" i="1"/>
  <c r="P63" i="1"/>
  <c r="P64" i="1"/>
  <c r="T64" i="1" s="1"/>
  <c r="P66" i="1"/>
  <c r="T66" i="1" s="1"/>
  <c r="P68" i="1"/>
  <c r="P69" i="1"/>
  <c r="P70" i="1"/>
  <c r="P71" i="1"/>
  <c r="Q71" i="1" s="1"/>
  <c r="P72" i="1"/>
  <c r="P73" i="1"/>
  <c r="P74" i="1"/>
  <c r="P75" i="1"/>
  <c r="P76" i="1"/>
  <c r="P77" i="1"/>
  <c r="T77" i="1" s="1"/>
  <c r="P79" i="1"/>
  <c r="P80" i="1"/>
  <c r="P81" i="1"/>
  <c r="P82" i="1"/>
  <c r="P83" i="1"/>
  <c r="P84" i="1"/>
  <c r="P85" i="1"/>
  <c r="P86" i="1"/>
  <c r="P87" i="1"/>
  <c r="T87" i="1" s="1"/>
  <c r="P89" i="1"/>
  <c r="T89" i="1" s="1"/>
  <c r="P91" i="1"/>
  <c r="P92" i="1"/>
  <c r="P93" i="1"/>
  <c r="P94" i="1"/>
  <c r="P95" i="1"/>
  <c r="Q95" i="1" s="1"/>
  <c r="P96" i="1"/>
  <c r="P97" i="1"/>
  <c r="T97" i="1" s="1"/>
  <c r="P98" i="1"/>
  <c r="Q98" i="1" s="1"/>
  <c r="P99" i="1"/>
  <c r="P100" i="1"/>
  <c r="T100" i="1" s="1"/>
  <c r="P101" i="1"/>
  <c r="P7" i="1"/>
  <c r="T7" i="1" s="1"/>
  <c r="P102" i="1"/>
  <c r="P103" i="1"/>
  <c r="T103" i="1" s="1"/>
  <c r="P105" i="1"/>
  <c r="T105" i="1" s="1"/>
  <c r="P107" i="1"/>
  <c r="T107" i="1" s="1"/>
  <c r="P109" i="1"/>
  <c r="P65" i="1"/>
  <c r="P110" i="1"/>
  <c r="P104" i="1"/>
  <c r="Q104" i="1" s="1"/>
  <c r="P67" i="1"/>
  <c r="P30" i="1"/>
  <c r="P111" i="1"/>
  <c r="P90" i="1"/>
  <c r="P88" i="1"/>
  <c r="P112" i="1"/>
  <c r="T112" i="1" s="1"/>
  <c r="P113" i="1"/>
  <c r="T113" i="1" s="1"/>
  <c r="P6" i="1"/>
  <c r="U6" i="1" s="1"/>
  <c r="Q78" i="1" l="1"/>
  <c r="AG78" i="1" s="1"/>
  <c r="Q65" i="1"/>
  <c r="T65" i="1" s="1"/>
  <c r="T90" i="1"/>
  <c r="T30" i="1"/>
  <c r="Q67" i="1"/>
  <c r="T67" i="1" s="1"/>
  <c r="T110" i="1"/>
  <c r="Q109" i="1"/>
  <c r="T109" i="1" s="1"/>
  <c r="T102" i="1"/>
  <c r="T101" i="1"/>
  <c r="T99" i="1"/>
  <c r="T95" i="1"/>
  <c r="T93" i="1"/>
  <c r="T91" i="1"/>
  <c r="T85" i="1"/>
  <c r="Q83" i="1"/>
  <c r="T83" i="1" s="1"/>
  <c r="T81" i="1"/>
  <c r="T79" i="1"/>
  <c r="T76" i="1"/>
  <c r="Q74" i="1"/>
  <c r="T74" i="1" s="1"/>
  <c r="Q72" i="1"/>
  <c r="T72" i="1" s="1"/>
  <c r="Q70" i="1"/>
  <c r="T70" i="1" s="1"/>
  <c r="T68" i="1"/>
  <c r="Q62" i="1"/>
  <c r="T62" i="1" s="1"/>
  <c r="T59" i="1"/>
  <c r="T53" i="1"/>
  <c r="T49" i="1"/>
  <c r="T45" i="1"/>
  <c r="T40" i="1"/>
  <c r="Q36" i="1"/>
  <c r="T36" i="1" s="1"/>
  <c r="T34" i="1"/>
  <c r="T32" i="1"/>
  <c r="Q27" i="1"/>
  <c r="T27" i="1" s="1"/>
  <c r="Q25" i="1"/>
  <c r="T25" i="1" s="1"/>
  <c r="Q23" i="1"/>
  <c r="T23" i="1" s="1"/>
  <c r="T21" i="1"/>
  <c r="T19" i="1"/>
  <c r="T16" i="1"/>
  <c r="T14" i="1"/>
  <c r="Q12" i="1"/>
  <c r="T12" i="1" s="1"/>
  <c r="T10" i="1"/>
  <c r="Q106" i="1"/>
  <c r="T106" i="1" s="1"/>
  <c r="Q43" i="1"/>
  <c r="T43" i="1" s="1"/>
  <c r="T47" i="1"/>
  <c r="T51" i="1"/>
  <c r="T56" i="1"/>
  <c r="T84" i="1"/>
  <c r="T61" i="1"/>
  <c r="Q39" i="1"/>
  <c r="T39" i="1" s="1"/>
  <c r="T42" i="1"/>
  <c r="Q44" i="1"/>
  <c r="T44" i="1" s="1"/>
  <c r="T46" i="1"/>
  <c r="Q48" i="1"/>
  <c r="T48" i="1" s="1"/>
  <c r="AG50" i="1"/>
  <c r="Q52" i="1"/>
  <c r="T52" i="1" s="1"/>
  <c r="T54" i="1"/>
  <c r="Q58" i="1"/>
  <c r="T58" i="1" s="1"/>
  <c r="Q63" i="1"/>
  <c r="T63" i="1" s="1"/>
  <c r="T69" i="1"/>
  <c r="T71" i="1"/>
  <c r="Q73" i="1"/>
  <c r="T73" i="1" s="1"/>
  <c r="Q75" i="1"/>
  <c r="T75" i="1" s="1"/>
  <c r="Q80" i="1"/>
  <c r="T80" i="1" s="1"/>
  <c r="T82" i="1"/>
  <c r="T86" i="1"/>
  <c r="T92" i="1"/>
  <c r="T94" i="1"/>
  <c r="T96" i="1"/>
  <c r="T111" i="1"/>
  <c r="T88" i="1"/>
  <c r="T104" i="1"/>
  <c r="T98" i="1"/>
  <c r="T37" i="1"/>
  <c r="T35" i="1"/>
  <c r="T33" i="1"/>
  <c r="T31" i="1"/>
  <c r="T28" i="1"/>
  <c r="T26" i="1"/>
  <c r="T24" i="1"/>
  <c r="T22" i="1"/>
  <c r="T20" i="1"/>
  <c r="T18" i="1"/>
  <c r="T15" i="1"/>
  <c r="T13" i="1"/>
  <c r="T11" i="1"/>
  <c r="T9" i="1"/>
  <c r="T8" i="1"/>
  <c r="T78" i="1"/>
  <c r="T108" i="1"/>
  <c r="U67" i="1"/>
  <c r="U97" i="1"/>
  <c r="U79" i="1"/>
  <c r="U59" i="1"/>
  <c r="U40" i="1"/>
  <c r="U23" i="1"/>
  <c r="T6" i="1"/>
  <c r="U105" i="1"/>
  <c r="U87" i="1"/>
  <c r="U70" i="1"/>
  <c r="U49" i="1"/>
  <c r="U32" i="1"/>
  <c r="U14" i="1"/>
  <c r="U90" i="1"/>
  <c r="U108" i="1"/>
  <c r="U101" i="1"/>
  <c r="U93" i="1"/>
  <c r="U83" i="1"/>
  <c r="U74" i="1"/>
  <c r="U64" i="1"/>
  <c r="U53" i="1"/>
  <c r="U45" i="1"/>
  <c r="U36" i="1"/>
  <c r="U27" i="1"/>
  <c r="U19" i="1"/>
  <c r="U10" i="1"/>
  <c r="U112" i="1"/>
  <c r="U30" i="1"/>
  <c r="U104" i="1"/>
  <c r="U109" i="1"/>
  <c r="U102" i="1"/>
  <c r="U99" i="1"/>
  <c r="U95" i="1"/>
  <c r="U91" i="1"/>
  <c r="U85" i="1"/>
  <c r="U81" i="1"/>
  <c r="U76" i="1"/>
  <c r="U72" i="1"/>
  <c r="U68" i="1"/>
  <c r="U62" i="1"/>
  <c r="U56" i="1"/>
  <c r="U51" i="1"/>
  <c r="U47" i="1"/>
  <c r="U43" i="1"/>
  <c r="U38" i="1"/>
  <c r="U34" i="1"/>
  <c r="U29" i="1"/>
  <c r="U25" i="1"/>
  <c r="U21" i="1"/>
  <c r="U16" i="1"/>
  <c r="U12" i="1"/>
  <c r="U8" i="1"/>
  <c r="U113" i="1"/>
  <c r="U88" i="1"/>
  <c r="U111" i="1"/>
  <c r="U106" i="1"/>
  <c r="U78" i="1"/>
  <c r="U110" i="1"/>
  <c r="U65" i="1"/>
  <c r="U107" i="1"/>
  <c r="U103" i="1"/>
  <c r="U7" i="1"/>
  <c r="U100" i="1"/>
  <c r="U98" i="1"/>
  <c r="U96" i="1"/>
  <c r="U94" i="1"/>
  <c r="U92" i="1"/>
  <c r="U89" i="1"/>
  <c r="U86" i="1"/>
  <c r="U84" i="1"/>
  <c r="U82" i="1"/>
  <c r="U80" i="1"/>
  <c r="U77" i="1"/>
  <c r="U75" i="1"/>
  <c r="U73" i="1"/>
  <c r="U71" i="1"/>
  <c r="U69" i="1"/>
  <c r="U66" i="1"/>
  <c r="U63" i="1"/>
  <c r="U61" i="1"/>
  <c r="U58" i="1"/>
  <c r="U54" i="1"/>
  <c r="U52" i="1"/>
  <c r="U50" i="1"/>
  <c r="U48" i="1"/>
  <c r="U46" i="1"/>
  <c r="U44" i="1"/>
  <c r="U42" i="1"/>
  <c r="U39" i="1"/>
  <c r="U37" i="1"/>
  <c r="U35" i="1"/>
  <c r="U33" i="1"/>
  <c r="U31" i="1"/>
  <c r="U28" i="1"/>
  <c r="U26" i="1"/>
  <c r="U24" i="1"/>
  <c r="U22" i="1"/>
  <c r="U20" i="1"/>
  <c r="U18" i="1"/>
  <c r="U15" i="1"/>
  <c r="U13" i="1"/>
  <c r="U11" i="1"/>
  <c r="U9" i="1"/>
  <c r="K113" i="1"/>
  <c r="K112" i="1"/>
  <c r="AG88" i="1"/>
  <c r="K88" i="1"/>
  <c r="AG90" i="1"/>
  <c r="K90" i="1"/>
  <c r="K111" i="1"/>
  <c r="AG30" i="1"/>
  <c r="K30" i="1"/>
  <c r="K106" i="1"/>
  <c r="K67" i="1"/>
  <c r="K78" i="1"/>
  <c r="AG104" i="1"/>
  <c r="K104" i="1"/>
  <c r="AG110" i="1"/>
  <c r="K110" i="1"/>
  <c r="AG108" i="1"/>
  <c r="K108" i="1"/>
  <c r="K65" i="1"/>
  <c r="AG109" i="1"/>
  <c r="K109" i="1"/>
  <c r="K107" i="1"/>
  <c r="K105" i="1"/>
  <c r="K103" i="1"/>
  <c r="AG102" i="1"/>
  <c r="K102" i="1"/>
  <c r="AG7" i="1"/>
  <c r="K7" i="1"/>
  <c r="AG101" i="1"/>
  <c r="K101" i="1"/>
  <c r="K100" i="1"/>
  <c r="K99" i="1"/>
  <c r="AG98" i="1"/>
  <c r="K98" i="1"/>
  <c r="K97" i="1"/>
  <c r="AG96" i="1"/>
  <c r="K96" i="1"/>
  <c r="AG95" i="1"/>
  <c r="K95" i="1"/>
  <c r="K94" i="1"/>
  <c r="K93" i="1"/>
  <c r="AG92" i="1"/>
  <c r="K92" i="1"/>
  <c r="K91" i="1"/>
  <c r="K89" i="1"/>
  <c r="K87" i="1"/>
  <c r="K86" i="1"/>
  <c r="K85" i="1"/>
  <c r="AG84" i="1"/>
  <c r="K84" i="1"/>
  <c r="K83" i="1"/>
  <c r="K82" i="1"/>
  <c r="K81" i="1"/>
  <c r="K80" i="1"/>
  <c r="K79" i="1"/>
  <c r="K77" i="1"/>
  <c r="AG76" i="1"/>
  <c r="K76" i="1"/>
  <c r="K75" i="1"/>
  <c r="K74" i="1"/>
  <c r="K73" i="1"/>
  <c r="K72" i="1"/>
  <c r="K71" i="1"/>
  <c r="AG70" i="1"/>
  <c r="K70" i="1"/>
  <c r="K69" i="1"/>
  <c r="AG68" i="1"/>
  <c r="K68" i="1"/>
  <c r="K66" i="1"/>
  <c r="K64" i="1"/>
  <c r="K63" i="1"/>
  <c r="K62" i="1"/>
  <c r="AG61" i="1"/>
  <c r="K61" i="1"/>
  <c r="K59" i="1"/>
  <c r="K58" i="1"/>
  <c r="K56" i="1"/>
  <c r="K54" i="1"/>
  <c r="AG53" i="1"/>
  <c r="K53" i="1"/>
  <c r="K52" i="1"/>
  <c r="K51" i="1"/>
  <c r="K50" i="1"/>
  <c r="AG49" i="1"/>
  <c r="K49" i="1"/>
  <c r="K48" i="1"/>
  <c r="K47" i="1"/>
  <c r="K46" i="1"/>
  <c r="AG45" i="1"/>
  <c r="K45" i="1"/>
  <c r="K44" i="1"/>
  <c r="K43" i="1"/>
  <c r="AG42" i="1"/>
  <c r="K42" i="1"/>
  <c r="K40" i="1"/>
  <c r="K39" i="1"/>
  <c r="K38" i="1"/>
  <c r="AG37" i="1"/>
  <c r="K37" i="1"/>
  <c r="AG36" i="1"/>
  <c r="K36" i="1"/>
  <c r="AG35" i="1"/>
  <c r="K35" i="1"/>
  <c r="AG34" i="1"/>
  <c r="K34" i="1"/>
  <c r="AG33" i="1"/>
  <c r="K33" i="1"/>
  <c r="AG32" i="1"/>
  <c r="K32" i="1"/>
  <c r="AG31" i="1"/>
  <c r="K31" i="1"/>
  <c r="K29" i="1"/>
  <c r="AG28" i="1"/>
  <c r="K28" i="1"/>
  <c r="K27" i="1"/>
  <c r="AG26" i="1"/>
  <c r="K26" i="1"/>
  <c r="K25" i="1"/>
  <c r="AG24" i="1"/>
  <c r="K24" i="1"/>
  <c r="K23" i="1"/>
  <c r="AG22" i="1"/>
  <c r="K22" i="1"/>
  <c r="K21" i="1"/>
  <c r="AG20" i="1"/>
  <c r="K20" i="1"/>
  <c r="K19" i="1"/>
  <c r="AG18" i="1"/>
  <c r="K18" i="1"/>
  <c r="K16" i="1"/>
  <c r="AG15" i="1"/>
  <c r="K15" i="1"/>
  <c r="K14" i="1"/>
  <c r="AG13" i="1"/>
  <c r="K13" i="1"/>
  <c r="K12" i="1"/>
  <c r="AG11" i="1"/>
  <c r="K11" i="1"/>
  <c r="K10" i="1"/>
  <c r="AG9" i="1"/>
  <c r="K9" i="1"/>
  <c r="AG8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67" i="1" l="1"/>
  <c r="AG43" i="1"/>
  <c r="AG69" i="1"/>
  <c r="AG73" i="1"/>
  <c r="AG80" i="1"/>
  <c r="AG62" i="1"/>
  <c r="AG72" i="1"/>
  <c r="AG74" i="1"/>
  <c r="AG79" i="1"/>
  <c r="AG81" i="1"/>
  <c r="AG82" i="1"/>
  <c r="AG83" i="1"/>
  <c r="AG85" i="1"/>
  <c r="AG86" i="1"/>
  <c r="AG91" i="1"/>
  <c r="AG93" i="1"/>
  <c r="AG94" i="1"/>
  <c r="T50" i="1"/>
  <c r="AG46" i="1"/>
  <c r="AG51" i="1"/>
  <c r="AG99" i="1"/>
  <c r="AG65" i="1"/>
  <c r="Q5" i="1"/>
  <c r="AG10" i="1"/>
  <c r="AG12" i="1"/>
  <c r="AG14" i="1"/>
  <c r="AG19" i="1"/>
  <c r="AG21" i="1"/>
  <c r="AG23" i="1"/>
  <c r="AG25" i="1"/>
  <c r="AG27" i="1"/>
  <c r="AG39" i="1"/>
  <c r="AG44" i="1"/>
  <c r="AG47" i="1"/>
  <c r="AG48" i="1"/>
  <c r="AG52" i="1"/>
  <c r="AG58" i="1"/>
  <c r="AG63" i="1"/>
  <c r="AG71" i="1"/>
  <c r="AG75" i="1"/>
  <c r="AG106" i="1"/>
  <c r="AG111" i="1"/>
  <c r="K5" i="1"/>
  <c r="AG5" i="1" l="1"/>
</calcChain>
</file>

<file path=xl/sharedStrings.xml><?xml version="1.0" encoding="utf-8"?>
<sst xmlns="http://schemas.openxmlformats.org/spreadsheetml/2006/main" count="447" uniqueCount="201">
  <si>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</si>
  <si>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</si>
  <si>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</si>
  <si>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</si>
  <si>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</si>
  <si>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</si>
  <si>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</si>
  <si>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</si>
  <si>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</si>
  <si>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</si>
  <si>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</si>
  <si>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</si>
  <si>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</si>
  <si>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</si>
  <si>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</si>
  <si>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</si>
  <si>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</si>
  <si>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</si>
  <si>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</si>
  <si>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</si>
  <si>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</si>
  <si>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</si>
  <si>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</si>
  <si>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22,02,(1)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</si>
  <si>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</si>
  <si>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</si>
  <si>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</si>
  <si>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</si>
  <si>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</si>
  <si>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</si>
  <si>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</si>
  <si>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</si>
  <si>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</si>
  <si>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</si>
  <si>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</si>
  <si>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</si>
  <si>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</si>
  <si>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</si>
  <si>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</si>
  <si>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</si>
  <si>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</si>
  <si>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</si>
  <si>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</si>
  <si>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</si>
  <si>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</si>
  <si>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</si>
  <si>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</si>
  <si>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</si>
  <si>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</si>
  <si>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</si>
  <si>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</si>
  <si>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</si>
  <si>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</si>
  <si>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</si>
  <si>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</si>
  <si>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</si>
  <si>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</si>
  <si>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</si>
  <si>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</si>
  <si>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</si>
  <si>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</si>
  <si>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необходимо увеличить продажи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</si>
  <si>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</si>
  <si>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</si>
  <si>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</si>
  <si>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</si>
  <si>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</si>
  <si>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</si>
  <si>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</si>
  <si>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</si>
  <si>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</si>
  <si>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</si>
  <si>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</si>
  <si>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</si>
  <si>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</si>
  <si>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</si>
  <si>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</si>
  <si>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</si>
  <si>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</si>
  <si>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</si>
  <si>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</si>
  <si>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</si>
  <si>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</si>
  <si>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</si>
  <si>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</si>
  <si>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</si>
  <si>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</si>
  <si>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</si>
  <si>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</si>
  <si>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</si>
  <si>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</si>
  <si>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</si>
  <si>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</si>
  <si>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</si>
  <si>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</si>
  <si>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</si>
  <si>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</si>
  <si>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</si>
  <si>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</si>
  <si>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</si>
  <si>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</si>
  <si>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</si>
  <si>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</si>
  <si>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</si>
  <si>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</si>
  <si>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</si>
  <si>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</si>
  <si>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19,02,25 Зверев обнулил / 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</si>
  <si>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</si>
  <si>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</si>
  <si>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</si>
  <si>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</si>
  <si>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</si>
  <si>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</si>
  <si>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</si>
  <si>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</si>
  <si>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</si>
  <si>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</si>
  <si>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</si>
  <si>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</si>
  <si>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есть ли ротребность в данном СКЮ?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</si>
  <si>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</si>
  <si>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</si>
  <si>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</si>
  <si>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</si>
  <si>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есть ли ротребность в данном СКЮ? / 08,02,25 в уценку 5кг</t>
  </si>
  <si>
    <t>6801 ОСТАНКИНСКАЯ вар п/о 0,4кг 8 шт  Останкино</t>
  </si>
  <si>
    <t>ротация на 7126</t>
  </si>
  <si>
    <t>6802 ОСТАНКИНСКАЯ вар п/о  Останкино</t>
  </si>
  <si>
    <t>ротация на 7125</t>
  </si>
  <si>
    <t>6803 ВЕНСКАЯ САЛЯМИ п/к в/у 0,66кг 8шт  Останкино</t>
  </si>
  <si>
    <t>31,01,25 в уценку 36шт.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</si>
  <si>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</si>
  <si>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</si>
  <si>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</si>
  <si>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</si>
  <si>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</si>
  <si>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</si>
  <si>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</si>
  <si>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</si>
  <si>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</si>
  <si>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</si>
  <si>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</si>
  <si>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</si>
  <si>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</si>
  <si>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</si>
  <si>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</si>
  <si>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</si>
  <si>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</si>
  <si>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</si>
  <si>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</si>
  <si>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</si>
  <si>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</si>
  <si>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</si>
  <si>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</si>
  <si>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</si>
  <si>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</si>
  <si>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</si>
  <si>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</si>
  <si>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</si>
  <si>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</si>
  <si>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</si>
  <si>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</si>
  <si>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</si>
  <si>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</si>
  <si>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</si>
  <si>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</si>
  <si>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</si>
  <si>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</si>
  <si>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</si>
  <si>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</si>
  <si>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</si>
  <si>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</si>
  <si>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новинка / вместо 6802 / 1001010027125,МОЛОЧНАЯ Останкино вар п/о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</si>
  <si>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</si>
  <si>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</si>
  <si>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</si>
  <si>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</si>
  <si>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</si>
  <si>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необходимо увеличить продажи / ротация завода на 7090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</si>
  <si>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</si>
  <si>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</si>
  <si>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ТС Обжора</t>
  </si>
  <si>
    <t>необходимо увеличить продажи / вместо 6919 / ТС Обжора</t>
  </si>
  <si>
    <t>24,02,25 списание 8кг (недостача) / 19,02,25 Зверев обнулил</t>
  </si>
  <si>
    <t>Добавлено 150 шт. по просьбе Зверева + 100 шт. из Луганска</t>
  </si>
  <si>
    <t>7166  СЕРВЕЛАТ ОХОТНИЧИЙ ПМ в/к в/у_50с</t>
  </si>
  <si>
    <t>вместо 5341</t>
  </si>
  <si>
    <t>ротация на 7166</t>
  </si>
  <si>
    <t>7149  БАЛЫКОВАЯ Коровино п/к в/у 0.84кг_50с</t>
  </si>
  <si>
    <t>вместо 6415</t>
  </si>
  <si>
    <t>7173  БОЯNСКАЯ ПМ п/к в/у 0.28кг 8шт_50с</t>
  </si>
  <si>
    <t>7154  СЕРВЕЛАТ ЗЕРНИСТЫЙ ПМ в/к в/у 0.35кг_50с</t>
  </si>
  <si>
    <t>ротация на 7173</t>
  </si>
  <si>
    <t>вместо 6666</t>
  </si>
  <si>
    <t>есть дубль 6364 / ротация на 7154</t>
  </si>
  <si>
    <t>вместо 6683</t>
  </si>
  <si>
    <t>7169  СЕРВЕЛАТ ОХОТНИЧИЙ ПМ в/к в/у 0.35кг_50с</t>
  </si>
  <si>
    <t>ротация на 7169</t>
  </si>
  <si>
    <t>вместо 6689</t>
  </si>
  <si>
    <t>необходимо увеличить продажи / новинка / ротация на 7149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</si>
</sst>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5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4" xfId="1" applyNumberFormat="1" applyFont="1" applyFill="1" applyBorder="1"/>
    <xf numFmtId="164" fontId="5" fillId="7" borderId="7" xfId="1" applyNumberFormat="1" applyFont="1" applyFill="1" applyBorder="1"/>
    <xf numFmtId="164" fontId="5" fillId="7" borderId="1" xfId="1" applyNumberFormat="1" applyFont="1" applyFill="1"/>
    <xf numFmtId="164" fontId="5" fillId="7" borderId="8" xfId="1" applyNumberFormat="1" applyFont="1" applyFill="1" applyBorder="1"/>
    <xf numFmtId="164" fontId="5" fillId="7" borderId="5" xfId="1" applyNumberFormat="1" applyFont="1" applyFill="1" applyBorder="1"/>
    <xf numFmtId="164" fontId="6" fillId="7" borderId="1" xfId="1" applyNumberFormat="1" applyFont="1" applyFill="1"/>
    <xf numFmtId="164" fontId="4" fillId="0" borderId="1" xfId="1" applyNumberFormat="1" applyFont="1"/>
    <xf numFmtId="164" fontId="1" fillId="8" borderId="1" xfId="1" applyNumberForma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0" fontId="0" fillId="0" borderId="1" xfId="0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49.42578125" customWidth="1"/>
    <col min="33" max="33" width="7" customWidth="1"/>
    <col min="34" max="48" width="3" customWidth="1"/>
  </cols>
  <sheetData>
    <row r="1" spans="1:49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9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9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9" ht="15.75" thickBot="1" x14ac:dyDescent="0.3">
      <c r="A5" s="1"/>
      <c r="B5" s="1"/>
      <c r="C5" s="1"/>
      <c r="D5" s="1"/>
      <c r="E5" s="4">
        <f>SUM(E6:E497)</f>
        <v>16479.748</v>
      </c>
      <c r="F5" s="4">
        <f>SUM(F6:F497)</f>
        <v>23442.602999999999</v>
      </c>
      <c r="G5" s="10"/>
      <c r="H5" s="1"/>
      <c r="I5" s="1"/>
      <c r="J5" s="4">
        <f t="shared" ref="J5:R5" si="0">SUM(J6:J497)</f>
        <v>17429.878999999997</v>
      </c>
      <c r="K5" s="4">
        <f t="shared" si="0"/>
        <v>-950.13099999999974</v>
      </c>
      <c r="L5" s="4">
        <f t="shared" si="0"/>
        <v>0</v>
      </c>
      <c r="M5" s="4">
        <f t="shared" si="0"/>
        <v>0</v>
      </c>
      <c r="N5" s="4">
        <f t="shared" si="0"/>
        <v>7994</v>
      </c>
      <c r="O5" s="4">
        <f t="shared" si="0"/>
        <v>4970</v>
      </c>
      <c r="P5" s="4">
        <f t="shared" si="0"/>
        <v>3295.9495999999995</v>
      </c>
      <c r="Q5" s="4">
        <f t="shared" si="0"/>
        <v>10381.946000000002</v>
      </c>
      <c r="R5" s="4">
        <f t="shared" si="0"/>
        <v>0</v>
      </c>
      <c r="S5" s="1"/>
      <c r="T5" s="1"/>
      <c r="U5" s="1"/>
      <c r="V5" s="4">
        <f t="shared" ref="V5:AE5" si="1">SUM(V6:V497)</f>
        <v>4203.7682000000004</v>
      </c>
      <c r="W5" s="4">
        <f t="shared" si="1"/>
        <v>3255.1185999999993</v>
      </c>
      <c r="X5" s="4">
        <f t="shared" si="1"/>
        <v>3496.4878000000008</v>
      </c>
      <c r="Y5" s="4">
        <f t="shared" si="1"/>
        <v>3377.3573999999999</v>
      </c>
      <c r="Z5" s="4">
        <f t="shared" si="1"/>
        <v>2981.3833999999997</v>
      </c>
      <c r="AA5" s="4">
        <f t="shared" si="1"/>
        <v>3003.0881999999997</v>
      </c>
      <c r="AB5" s="4">
        <f t="shared" si="1"/>
        <v>4104.1964000000007</v>
      </c>
      <c r="AC5" s="4">
        <f t="shared" si="1"/>
        <v>3509.1785999999997</v>
      </c>
      <c r="AD5" s="4">
        <f t="shared" si="1"/>
        <v>2603.3789999999999</v>
      </c>
      <c r="AE5" s="4">
        <f t="shared" si="1"/>
        <v>2736.2094000000002</v>
      </c>
      <c r="AF5" s="1"/>
      <c r="AG5" s="4">
        <f>SUM(AG6:AG497)</f>
        <v>5830.7130879999986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9" x14ac:dyDescent="0.25">
      <c r="A6" s="18" t="s">
        <v>36</v>
      </c>
      <c r="B6" s="19" t="s">
        <v>37</v>
      </c>
      <c r="C6" s="19">
        <v>50.197000000000003</v>
      </c>
      <c r="D6" s="19"/>
      <c r="E6" s="19">
        <v>5.4059999999999997</v>
      </c>
      <c r="F6" s="20">
        <v>44.790999999999997</v>
      </c>
      <c r="G6" s="15">
        <v>0</v>
      </c>
      <c r="H6" s="14">
        <v>60</v>
      </c>
      <c r="I6" s="14" t="s">
        <v>38</v>
      </c>
      <c r="J6" s="14">
        <v>5.2</v>
      </c>
      <c r="K6" s="14">
        <f t="shared" ref="K6:K38" si="2">E6-J6</f>
        <v>0.20599999999999952</v>
      </c>
      <c r="L6" s="14"/>
      <c r="M6" s="14"/>
      <c r="N6" s="14"/>
      <c r="O6" s="14"/>
      <c r="P6" s="14">
        <f>E6/5</f>
        <v>1.0811999999999999</v>
      </c>
      <c r="Q6" s="16"/>
      <c r="R6" s="16"/>
      <c r="S6" s="14"/>
      <c r="T6" s="14">
        <f>(F6+N6+O6+Q6)/P6</f>
        <v>41.427118017018124</v>
      </c>
      <c r="U6" s="14">
        <f>(F6+N6+O6)/P6</f>
        <v>41.427118017018124</v>
      </c>
      <c r="V6" s="14">
        <v>0.27100000000000002</v>
      </c>
      <c r="W6" s="14">
        <v>1.3553999999999999</v>
      </c>
      <c r="X6" s="14">
        <v>0.26800000000000002</v>
      </c>
      <c r="Y6" s="14">
        <v>0.2722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27" t="s">
        <v>180</v>
      </c>
      <c r="AG6" s="14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9" ht="15.75" thickBot="1" x14ac:dyDescent="0.3">
      <c r="A7" s="21" t="s">
        <v>145</v>
      </c>
      <c r="B7" s="22" t="s">
        <v>40</v>
      </c>
      <c r="C7" s="22"/>
      <c r="D7" s="22"/>
      <c r="E7" s="22"/>
      <c r="F7" s="23"/>
      <c r="G7" s="10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0</v>
      </c>
      <c r="O7" s="1"/>
      <c r="P7" s="1">
        <f>E7/5</f>
        <v>0</v>
      </c>
      <c r="Q7" s="5"/>
      <c r="R7" s="5"/>
      <c r="S7" s="1"/>
      <c r="T7" s="1" t="e">
        <f>(F7+N7+O7+Q7)/P7</f>
        <v>#DIV/0!</v>
      </c>
      <c r="U7" s="1" t="e">
        <f>(F7+N7+O7)/P7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146</v>
      </c>
      <c r="AG7" s="1">
        <f t="shared" ref="AG7:AG28" si="3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9" x14ac:dyDescent="0.25">
      <c r="A8" s="1" t="s">
        <v>39</v>
      </c>
      <c r="B8" s="1" t="s">
        <v>40</v>
      </c>
      <c r="C8" s="1">
        <v>1</v>
      </c>
      <c r="D8" s="1">
        <v>300</v>
      </c>
      <c r="E8" s="1">
        <v>122</v>
      </c>
      <c r="F8" s="1">
        <v>171</v>
      </c>
      <c r="G8" s="10">
        <v>0.4</v>
      </c>
      <c r="H8" s="1">
        <v>60</v>
      </c>
      <c r="I8" s="1" t="s">
        <v>41</v>
      </c>
      <c r="J8" s="1">
        <v>196</v>
      </c>
      <c r="K8" s="1">
        <f t="shared" si="2"/>
        <v>-74</v>
      </c>
      <c r="L8" s="1"/>
      <c r="M8" s="1"/>
      <c r="N8" s="1">
        <v>0</v>
      </c>
      <c r="O8" s="1">
        <v>200</v>
      </c>
      <c r="P8" s="1">
        <f t="shared" ref="P8:P80" si="4">E8/5</f>
        <v>24.4</v>
      </c>
      <c r="Q8" s="5"/>
      <c r="R8" s="5"/>
      <c r="S8" s="1"/>
      <c r="T8" s="1">
        <f t="shared" ref="T8:T80" si="5">(F8+N8+O8+Q8)/P8</f>
        <v>15.204918032786885</v>
      </c>
      <c r="U8" s="1">
        <f t="shared" ref="U8:U80" si="6">(F8+N8+O8)/P8</f>
        <v>15.204918032786885</v>
      </c>
      <c r="V8" s="1">
        <v>42</v>
      </c>
      <c r="W8" s="1">
        <v>19.600000000000001</v>
      </c>
      <c r="X8" s="1">
        <v>19.069400000000002</v>
      </c>
      <c r="Y8" s="1">
        <v>17.8</v>
      </c>
      <c r="Z8" s="1">
        <v>12</v>
      </c>
      <c r="AA8" s="1">
        <v>19</v>
      </c>
      <c r="AB8" s="1">
        <v>21</v>
      </c>
      <c r="AC8" s="1">
        <v>23</v>
      </c>
      <c r="AD8" s="1">
        <v>13</v>
      </c>
      <c r="AE8" s="1">
        <v>10.6</v>
      </c>
      <c r="AF8" s="1" t="s">
        <v>42</v>
      </c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9" x14ac:dyDescent="0.25">
      <c r="A9" s="1" t="s">
        <v>43</v>
      </c>
      <c r="B9" s="1" t="s">
        <v>37</v>
      </c>
      <c r="C9" s="1">
        <v>36.9</v>
      </c>
      <c r="D9" s="1"/>
      <c r="E9" s="1">
        <v>6.4850000000000003</v>
      </c>
      <c r="F9" s="1">
        <v>27.893999999999998</v>
      </c>
      <c r="G9" s="10">
        <v>1</v>
      </c>
      <c r="H9" s="1">
        <v>120</v>
      </c>
      <c r="I9" s="1" t="s">
        <v>41</v>
      </c>
      <c r="J9" s="1">
        <v>6.5</v>
      </c>
      <c r="K9" s="1">
        <f t="shared" si="2"/>
        <v>-1.499999999999968E-2</v>
      </c>
      <c r="L9" s="1"/>
      <c r="M9" s="1"/>
      <c r="N9" s="1">
        <v>10</v>
      </c>
      <c r="O9" s="1"/>
      <c r="P9" s="1">
        <f t="shared" si="4"/>
        <v>1.2970000000000002</v>
      </c>
      <c r="Q9" s="5"/>
      <c r="R9" s="5"/>
      <c r="S9" s="1"/>
      <c r="T9" s="1">
        <f t="shared" si="5"/>
        <v>29.216653816499608</v>
      </c>
      <c r="U9" s="1">
        <f t="shared" si="6"/>
        <v>29.216653816499608</v>
      </c>
      <c r="V9" s="1">
        <v>2.9780000000000002</v>
      </c>
      <c r="W9" s="1">
        <v>1.1728000000000001</v>
      </c>
      <c r="X9" s="1">
        <v>1.7722</v>
      </c>
      <c r="Y9" s="1">
        <v>1.468</v>
      </c>
      <c r="Z9" s="1">
        <v>2.2519999999999998</v>
      </c>
      <c r="AA9" s="1">
        <v>2.0501999999999998</v>
      </c>
      <c r="AB9" s="1">
        <v>2.7222</v>
      </c>
      <c r="AC9" s="1">
        <v>3.7094</v>
      </c>
      <c r="AD9" s="1">
        <v>2.6419999999999999</v>
      </c>
      <c r="AE9" s="1">
        <v>1.1614</v>
      </c>
      <c r="AF9" s="34" t="s">
        <v>44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9" x14ac:dyDescent="0.25">
      <c r="A10" s="1" t="s">
        <v>45</v>
      </c>
      <c r="B10" s="1" t="s">
        <v>37</v>
      </c>
      <c r="C10" s="1">
        <v>1606.278</v>
      </c>
      <c r="D10" s="1">
        <v>2858.5259999999998</v>
      </c>
      <c r="E10" s="1">
        <v>1689.5</v>
      </c>
      <c r="F10" s="1">
        <v>2311.9380000000001</v>
      </c>
      <c r="G10" s="10">
        <v>1</v>
      </c>
      <c r="H10" s="1">
        <v>60</v>
      </c>
      <c r="I10" s="1" t="s">
        <v>46</v>
      </c>
      <c r="J10" s="1">
        <v>1734.5</v>
      </c>
      <c r="K10" s="1">
        <f t="shared" si="2"/>
        <v>-45</v>
      </c>
      <c r="L10" s="1"/>
      <c r="M10" s="1"/>
      <c r="N10" s="1">
        <v>0</v>
      </c>
      <c r="O10" s="1">
        <v>1000</v>
      </c>
      <c r="P10" s="1">
        <f t="shared" si="4"/>
        <v>337.9</v>
      </c>
      <c r="Q10" s="5">
        <f>14*P10-O10-N10-F10</f>
        <v>1418.6619999999994</v>
      </c>
      <c r="R10" s="5"/>
      <c r="S10" s="1"/>
      <c r="T10" s="1">
        <f t="shared" si="5"/>
        <v>14</v>
      </c>
      <c r="U10" s="1">
        <f t="shared" si="6"/>
        <v>9.8015329979283816</v>
      </c>
      <c r="V10" s="1">
        <v>332.26580000000001</v>
      </c>
      <c r="W10" s="1">
        <v>298.6284</v>
      </c>
      <c r="X10" s="1">
        <v>284.25299999999999</v>
      </c>
      <c r="Y10" s="1">
        <v>298.20080000000002</v>
      </c>
      <c r="Z10" s="1">
        <v>308.06479999999999</v>
      </c>
      <c r="AA10" s="1">
        <v>317.90940000000001</v>
      </c>
      <c r="AB10" s="1">
        <v>473.66640000000001</v>
      </c>
      <c r="AC10" s="1">
        <v>383.06319999999999</v>
      </c>
      <c r="AD10" s="1">
        <v>293.63080000000002</v>
      </c>
      <c r="AE10" s="1">
        <v>309.40019999999998</v>
      </c>
      <c r="AF10" s="1"/>
      <c r="AG10" s="1">
        <f t="shared" si="3"/>
        <v>1418.6619999999994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9" x14ac:dyDescent="0.25">
      <c r="A11" s="1" t="s">
        <v>47</v>
      </c>
      <c r="B11" s="1" t="s">
        <v>37</v>
      </c>
      <c r="C11" s="1">
        <v>35.709000000000003</v>
      </c>
      <c r="D11" s="1"/>
      <c r="E11" s="1">
        <v>8.9009999999999998</v>
      </c>
      <c r="F11" s="1">
        <v>22.785</v>
      </c>
      <c r="G11" s="10">
        <v>1</v>
      </c>
      <c r="H11" s="1">
        <v>120</v>
      </c>
      <c r="I11" s="1" t="s">
        <v>41</v>
      </c>
      <c r="J11" s="1">
        <v>9</v>
      </c>
      <c r="K11" s="1">
        <f t="shared" si="2"/>
        <v>-9.9000000000000199E-2</v>
      </c>
      <c r="L11" s="1"/>
      <c r="M11" s="1"/>
      <c r="N11" s="1">
        <v>12</v>
      </c>
      <c r="O11" s="1"/>
      <c r="P11" s="1">
        <f t="shared" si="4"/>
        <v>1.7802</v>
      </c>
      <c r="Q11" s="5"/>
      <c r="R11" s="5"/>
      <c r="S11" s="1"/>
      <c r="T11" s="1">
        <f t="shared" si="5"/>
        <v>19.539939332659248</v>
      </c>
      <c r="U11" s="1">
        <f t="shared" si="6"/>
        <v>19.539939332659248</v>
      </c>
      <c r="V11" s="1">
        <v>2.9123999999999999</v>
      </c>
      <c r="W11" s="1">
        <v>1.7936000000000001</v>
      </c>
      <c r="X11" s="1">
        <v>2.0714000000000001</v>
      </c>
      <c r="Y11" s="1">
        <v>2.6960000000000002</v>
      </c>
      <c r="Z11" s="1">
        <v>2.4184000000000001</v>
      </c>
      <c r="AA11" s="1">
        <v>3.3212000000000002</v>
      </c>
      <c r="AB11" s="1">
        <v>7.4623999999999997</v>
      </c>
      <c r="AC11" s="1">
        <v>7.8736000000000006</v>
      </c>
      <c r="AD11" s="1">
        <v>3.5066000000000002</v>
      </c>
      <c r="AE11" s="1">
        <v>1.5895999999999999</v>
      </c>
      <c r="AF11" s="34" t="s">
        <v>44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9" x14ac:dyDescent="0.25">
      <c r="A12" s="1" t="s">
        <v>48</v>
      </c>
      <c r="B12" s="1" t="s">
        <v>37</v>
      </c>
      <c r="C12" s="1">
        <v>36.093000000000004</v>
      </c>
      <c r="D12" s="1">
        <v>129.136</v>
      </c>
      <c r="E12" s="1">
        <v>73.328000000000003</v>
      </c>
      <c r="F12" s="1">
        <v>74.325999999999993</v>
      </c>
      <c r="G12" s="10">
        <v>1</v>
      </c>
      <c r="H12" s="1" t="e">
        <v>#N/A</v>
      </c>
      <c r="I12" s="1" t="s">
        <v>41</v>
      </c>
      <c r="J12" s="1">
        <v>89.8</v>
      </c>
      <c r="K12" s="1">
        <f t="shared" si="2"/>
        <v>-16.471999999999994</v>
      </c>
      <c r="L12" s="1"/>
      <c r="M12" s="1"/>
      <c r="N12" s="1">
        <v>55</v>
      </c>
      <c r="O12" s="1"/>
      <c r="P12" s="1">
        <f t="shared" si="4"/>
        <v>14.665600000000001</v>
      </c>
      <c r="Q12" s="5">
        <f t="shared" ref="Q12:Q28" si="7">13*P12-O12-N12-F12</f>
        <v>61.32680000000002</v>
      </c>
      <c r="R12" s="5"/>
      <c r="S12" s="1"/>
      <c r="T12" s="1">
        <f t="shared" si="5"/>
        <v>13</v>
      </c>
      <c r="U12" s="1">
        <f t="shared" si="6"/>
        <v>8.8183231507746012</v>
      </c>
      <c r="V12" s="1">
        <v>13.5342</v>
      </c>
      <c r="W12" s="1">
        <v>15.125999999999999</v>
      </c>
      <c r="X12" s="1">
        <v>11.910399999999999</v>
      </c>
      <c r="Y12" s="1">
        <v>11.895200000000001</v>
      </c>
      <c r="Z12" s="1">
        <v>10.573600000000001</v>
      </c>
      <c r="AA12" s="1">
        <v>14.065799999999999</v>
      </c>
      <c r="AB12" s="1">
        <v>22.5474</v>
      </c>
      <c r="AC12" s="1">
        <v>15.5146</v>
      </c>
      <c r="AD12" s="1">
        <v>8.9193999999999996</v>
      </c>
      <c r="AE12" s="1">
        <v>10.2852</v>
      </c>
      <c r="AF12" s="1"/>
      <c r="AG12" s="1">
        <f t="shared" si="3"/>
        <v>61.32680000000002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9" x14ac:dyDescent="0.25">
      <c r="A13" s="1" t="s">
        <v>49</v>
      </c>
      <c r="B13" s="1" t="s">
        <v>37</v>
      </c>
      <c r="C13" s="1">
        <v>249.96199999999999</v>
      </c>
      <c r="D13" s="1">
        <v>300.69</v>
      </c>
      <c r="E13" s="1">
        <v>215.43799999999999</v>
      </c>
      <c r="F13" s="1">
        <v>271.65499999999997</v>
      </c>
      <c r="G13" s="10">
        <v>1</v>
      </c>
      <c r="H13" s="1">
        <v>60</v>
      </c>
      <c r="I13" s="1" t="s">
        <v>46</v>
      </c>
      <c r="J13" s="1">
        <v>216.4</v>
      </c>
      <c r="K13" s="1">
        <f t="shared" si="2"/>
        <v>-0.96200000000001751</v>
      </c>
      <c r="L13" s="1"/>
      <c r="M13" s="1"/>
      <c r="N13" s="1">
        <v>0</v>
      </c>
      <c r="O13" s="1">
        <v>200</v>
      </c>
      <c r="P13" s="1">
        <f t="shared" si="4"/>
        <v>43.087599999999995</v>
      </c>
      <c r="Q13" s="5">
        <f t="shared" ref="Q13:Q14" si="8">14*P13-O13-N13-F13</f>
        <v>131.57139999999993</v>
      </c>
      <c r="R13" s="5"/>
      <c r="S13" s="1"/>
      <c r="T13" s="1">
        <f t="shared" si="5"/>
        <v>14</v>
      </c>
      <c r="U13" s="1">
        <f t="shared" si="6"/>
        <v>10.946420779992389</v>
      </c>
      <c r="V13" s="1">
        <v>46.178400000000003</v>
      </c>
      <c r="W13" s="1">
        <v>31.7182</v>
      </c>
      <c r="X13" s="1">
        <v>36.854599999999998</v>
      </c>
      <c r="Y13" s="1">
        <v>43.926400000000001</v>
      </c>
      <c r="Z13" s="1">
        <v>38.652999999999999</v>
      </c>
      <c r="AA13" s="1">
        <v>45.770400000000002</v>
      </c>
      <c r="AB13" s="1">
        <v>47.3934</v>
      </c>
      <c r="AC13" s="1">
        <v>44.216000000000001</v>
      </c>
      <c r="AD13" s="1">
        <v>41.010399999999997</v>
      </c>
      <c r="AE13" s="1">
        <v>46.4026</v>
      </c>
      <c r="AF13" s="1"/>
      <c r="AG13" s="1">
        <f t="shared" si="3"/>
        <v>131.57139999999993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9" x14ac:dyDescent="0.25">
      <c r="A14" s="1" t="s">
        <v>50</v>
      </c>
      <c r="B14" s="1" t="s">
        <v>37</v>
      </c>
      <c r="C14" s="1">
        <v>370.91699999999997</v>
      </c>
      <c r="D14" s="1">
        <v>1448.675</v>
      </c>
      <c r="E14" s="1">
        <v>622.72</v>
      </c>
      <c r="F14" s="1">
        <v>1002.0940000000001</v>
      </c>
      <c r="G14" s="10">
        <v>1</v>
      </c>
      <c r="H14" s="1">
        <v>60</v>
      </c>
      <c r="I14" s="1" t="s">
        <v>46</v>
      </c>
      <c r="J14" s="1">
        <v>629.1</v>
      </c>
      <c r="K14" s="1">
        <f t="shared" si="2"/>
        <v>-6.3799999999999955</v>
      </c>
      <c r="L14" s="1"/>
      <c r="M14" s="1"/>
      <c r="N14" s="1">
        <v>0</v>
      </c>
      <c r="O14" s="1">
        <v>300</v>
      </c>
      <c r="P14" s="1">
        <f t="shared" si="4"/>
        <v>124.54400000000001</v>
      </c>
      <c r="Q14" s="5">
        <f t="shared" si="8"/>
        <v>441.52200000000016</v>
      </c>
      <c r="R14" s="5"/>
      <c r="S14" s="1"/>
      <c r="T14" s="1">
        <f t="shared" si="5"/>
        <v>14</v>
      </c>
      <c r="U14" s="1">
        <f t="shared" si="6"/>
        <v>10.454891443987666</v>
      </c>
      <c r="V14" s="1">
        <v>141.00020000000001</v>
      </c>
      <c r="W14" s="1">
        <v>133.00800000000001</v>
      </c>
      <c r="X14" s="1">
        <v>103.13079999999999</v>
      </c>
      <c r="Y14" s="1">
        <v>110.26</v>
      </c>
      <c r="Z14" s="1">
        <v>114.49460000000001</v>
      </c>
      <c r="AA14" s="1">
        <v>129.1284</v>
      </c>
      <c r="AB14" s="1">
        <v>114.8976</v>
      </c>
      <c r="AC14" s="1">
        <v>113.0284</v>
      </c>
      <c r="AD14" s="1">
        <v>99.833200000000005</v>
      </c>
      <c r="AE14" s="1">
        <v>91.200199999999995</v>
      </c>
      <c r="AF14" s="1"/>
      <c r="AG14" s="1">
        <f t="shared" si="3"/>
        <v>441.52200000000016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9" ht="15.75" thickBot="1" x14ac:dyDescent="0.3">
      <c r="A15" s="1" t="s">
        <v>51</v>
      </c>
      <c r="B15" s="1" t="s">
        <v>40</v>
      </c>
      <c r="C15" s="1">
        <v>1293</v>
      </c>
      <c r="D15" s="1"/>
      <c r="E15" s="1">
        <v>393</v>
      </c>
      <c r="F15" s="1">
        <v>884</v>
      </c>
      <c r="G15" s="10">
        <v>0.25</v>
      </c>
      <c r="H15" s="1">
        <v>120</v>
      </c>
      <c r="I15" s="1" t="s">
        <v>41</v>
      </c>
      <c r="J15" s="1">
        <v>413</v>
      </c>
      <c r="K15" s="1">
        <f t="shared" si="2"/>
        <v>-20</v>
      </c>
      <c r="L15" s="1"/>
      <c r="M15" s="1"/>
      <c r="N15" s="1">
        <v>0</v>
      </c>
      <c r="O15" s="1"/>
      <c r="P15" s="1">
        <f t="shared" si="4"/>
        <v>78.599999999999994</v>
      </c>
      <c r="Q15" s="5">
        <f t="shared" si="7"/>
        <v>137.79999999999995</v>
      </c>
      <c r="R15" s="5"/>
      <c r="S15" s="1"/>
      <c r="T15" s="1">
        <f t="shared" si="5"/>
        <v>13</v>
      </c>
      <c r="U15" s="1">
        <f t="shared" si="6"/>
        <v>11.246819338422393</v>
      </c>
      <c r="V15" s="1">
        <v>354.8</v>
      </c>
      <c r="W15" s="1">
        <v>36.200000000000003</v>
      </c>
      <c r="X15" s="1">
        <v>32.4</v>
      </c>
      <c r="Y15" s="1">
        <v>26.6</v>
      </c>
      <c r="Z15" s="1">
        <v>13.2</v>
      </c>
      <c r="AA15" s="1">
        <v>24.2</v>
      </c>
      <c r="AB15" s="1">
        <v>87.2</v>
      </c>
      <c r="AC15" s="1">
        <v>55.8</v>
      </c>
      <c r="AD15" s="1">
        <v>14.2</v>
      </c>
      <c r="AE15" s="1">
        <v>20</v>
      </c>
      <c r="AF15" s="1" t="s">
        <v>42</v>
      </c>
      <c r="AG15" s="1">
        <f t="shared" si="3"/>
        <v>34.449999999999989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9" s="46" customFormat="1" x14ac:dyDescent="0.25">
      <c r="A16" s="40" t="s">
        <v>52</v>
      </c>
      <c r="B16" s="41" t="s">
        <v>37</v>
      </c>
      <c r="C16" s="41">
        <v>202.065</v>
      </c>
      <c r="D16" s="41">
        <v>239.79499999999999</v>
      </c>
      <c r="E16" s="41">
        <v>278.96199999999999</v>
      </c>
      <c r="F16" s="42">
        <v>98.557000000000002</v>
      </c>
      <c r="G16" s="43">
        <v>0</v>
      </c>
      <c r="H16" s="44">
        <v>45</v>
      </c>
      <c r="I16" s="44" t="s">
        <v>38</v>
      </c>
      <c r="J16" s="44">
        <v>269.2</v>
      </c>
      <c r="K16" s="44">
        <f t="shared" si="2"/>
        <v>9.7620000000000005</v>
      </c>
      <c r="L16" s="44"/>
      <c r="M16" s="44"/>
      <c r="N16" s="44">
        <v>430</v>
      </c>
      <c r="O16" s="44"/>
      <c r="P16" s="44">
        <f t="shared" si="4"/>
        <v>55.792400000000001</v>
      </c>
      <c r="Q16" s="45"/>
      <c r="R16" s="45"/>
      <c r="S16" s="44"/>
      <c r="T16" s="44">
        <f t="shared" si="5"/>
        <v>9.4736379865358007</v>
      </c>
      <c r="U16" s="44">
        <f t="shared" si="6"/>
        <v>9.4736379865358007</v>
      </c>
      <c r="V16" s="44">
        <v>53.9816</v>
      </c>
      <c r="W16" s="44">
        <v>43.051400000000001</v>
      </c>
      <c r="X16" s="44">
        <v>42.019199999999998</v>
      </c>
      <c r="Y16" s="44">
        <v>43.7654</v>
      </c>
      <c r="Z16" s="44">
        <v>45.381999999999998</v>
      </c>
      <c r="AA16" s="44">
        <v>32.159199999999998</v>
      </c>
      <c r="AB16" s="44">
        <v>54.951000000000001</v>
      </c>
      <c r="AC16" s="44">
        <v>49.681800000000003</v>
      </c>
      <c r="AD16" s="44">
        <v>31.944199999999999</v>
      </c>
      <c r="AE16" s="44">
        <v>34.429000000000002</v>
      </c>
      <c r="AF16" s="44" t="s">
        <v>188</v>
      </c>
      <c r="AG16" s="4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s="46" customFormat="1" ht="15.75" thickBot="1" x14ac:dyDescent="0.3">
      <c r="A17" s="37" t="s">
        <v>186</v>
      </c>
      <c r="B17" s="38" t="s">
        <v>37</v>
      </c>
      <c r="C17" s="38"/>
      <c r="D17" s="38"/>
      <c r="E17" s="38"/>
      <c r="F17" s="39"/>
      <c r="G17" s="47">
        <v>1</v>
      </c>
      <c r="H17" s="48">
        <v>50</v>
      </c>
      <c r="I17" s="48" t="s">
        <v>41</v>
      </c>
      <c r="J17" s="48"/>
      <c r="K17" s="48"/>
      <c r="L17" s="48"/>
      <c r="M17" s="48"/>
      <c r="N17" s="48"/>
      <c r="O17" s="48"/>
      <c r="P17" s="48">
        <f t="shared" si="4"/>
        <v>0</v>
      </c>
      <c r="Q17" s="49">
        <v>200</v>
      </c>
      <c r="R17" s="49"/>
      <c r="S17" s="48"/>
      <c r="T17" s="48" t="e">
        <f t="shared" si="5"/>
        <v>#DIV/0!</v>
      </c>
      <c r="U17" s="48" t="e">
        <f t="shared" si="6"/>
        <v>#DIV/0!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 t="s">
        <v>187</v>
      </c>
      <c r="AG17" s="48">
        <f t="shared" si="3"/>
        <v>200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37</v>
      </c>
      <c r="C18" s="1">
        <v>147.48699999999999</v>
      </c>
      <c r="D18" s="1">
        <v>2.7440000000000002</v>
      </c>
      <c r="E18" s="1">
        <v>100.069</v>
      </c>
      <c r="F18" s="1"/>
      <c r="G18" s="10">
        <v>1</v>
      </c>
      <c r="H18" s="1">
        <v>60</v>
      </c>
      <c r="I18" s="1" t="s">
        <v>41</v>
      </c>
      <c r="J18" s="1">
        <v>130.69999999999999</v>
      </c>
      <c r="K18" s="1">
        <f t="shared" si="2"/>
        <v>-30.630999999999986</v>
      </c>
      <c r="L18" s="1"/>
      <c r="M18" s="1"/>
      <c r="N18" s="1">
        <v>240</v>
      </c>
      <c r="O18" s="1"/>
      <c r="P18" s="1">
        <f t="shared" si="4"/>
        <v>20.0138</v>
      </c>
      <c r="Q18" s="5">
        <f t="shared" si="7"/>
        <v>20.179399999999987</v>
      </c>
      <c r="R18" s="5"/>
      <c r="S18" s="1"/>
      <c r="T18" s="1">
        <f t="shared" si="5"/>
        <v>13</v>
      </c>
      <c r="U18" s="1">
        <f t="shared" si="6"/>
        <v>11.99172570926061</v>
      </c>
      <c r="V18" s="1">
        <v>22.510999999999999</v>
      </c>
      <c r="W18" s="1">
        <v>14.2196</v>
      </c>
      <c r="X18" s="1">
        <v>6.7426000000000004</v>
      </c>
      <c r="Y18" s="1">
        <v>11.476599999999999</v>
      </c>
      <c r="Z18" s="1">
        <v>12.6526</v>
      </c>
      <c r="AA18" s="1">
        <v>18.493400000000001</v>
      </c>
      <c r="AB18" s="1">
        <v>18.654</v>
      </c>
      <c r="AC18" s="1">
        <v>14.272399999999999</v>
      </c>
      <c r="AD18" s="1">
        <v>16.872199999999999</v>
      </c>
      <c r="AE18" s="1">
        <v>13.0922</v>
      </c>
      <c r="AF18" s="1"/>
      <c r="AG18" s="1">
        <f t="shared" si="3"/>
        <v>20.179399999999987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9" x14ac:dyDescent="0.25">
      <c r="A19" s="1" t="s">
        <v>55</v>
      </c>
      <c r="B19" s="1" t="s">
        <v>40</v>
      </c>
      <c r="C19" s="1">
        <v>64</v>
      </c>
      <c r="D19" s="1">
        <v>74</v>
      </c>
      <c r="E19" s="1">
        <v>74</v>
      </c>
      <c r="F19" s="1">
        <v>46</v>
      </c>
      <c r="G19" s="10">
        <v>0.25</v>
      </c>
      <c r="H19" s="1">
        <v>120</v>
      </c>
      <c r="I19" s="1" t="s">
        <v>41</v>
      </c>
      <c r="J19" s="1">
        <v>77</v>
      </c>
      <c r="K19" s="1">
        <f t="shared" si="2"/>
        <v>-3</v>
      </c>
      <c r="L19" s="1"/>
      <c r="M19" s="1"/>
      <c r="N19" s="1">
        <v>164</v>
      </c>
      <c r="O19" s="1"/>
      <c r="P19" s="1">
        <f t="shared" si="4"/>
        <v>14.8</v>
      </c>
      <c r="Q19" s="5"/>
      <c r="R19" s="5"/>
      <c r="S19" s="1"/>
      <c r="T19" s="1">
        <f t="shared" si="5"/>
        <v>14.189189189189188</v>
      </c>
      <c r="U19" s="1">
        <f t="shared" si="6"/>
        <v>14.189189189189188</v>
      </c>
      <c r="V19" s="1">
        <v>18.8</v>
      </c>
      <c r="W19" s="1">
        <v>15.6</v>
      </c>
      <c r="X19" s="1">
        <v>16.399999999999999</v>
      </c>
      <c r="Y19" s="1">
        <v>20.399999999999999</v>
      </c>
      <c r="Z19" s="1">
        <v>17.8</v>
      </c>
      <c r="AA19" s="1">
        <v>19.600000000000001</v>
      </c>
      <c r="AB19" s="1">
        <v>44.8</v>
      </c>
      <c r="AC19" s="1">
        <v>31.6</v>
      </c>
      <c r="AD19" s="1">
        <v>27.2</v>
      </c>
      <c r="AE19" s="1">
        <v>21.4</v>
      </c>
      <c r="AF19" s="1" t="s">
        <v>42</v>
      </c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9" x14ac:dyDescent="0.25">
      <c r="A20" s="1" t="s">
        <v>56</v>
      </c>
      <c r="B20" s="1" t="s">
        <v>40</v>
      </c>
      <c r="C20" s="1">
        <v>142</v>
      </c>
      <c r="D20" s="1">
        <v>90</v>
      </c>
      <c r="E20" s="1">
        <v>180</v>
      </c>
      <c r="F20" s="1">
        <v>4</v>
      </c>
      <c r="G20" s="10">
        <v>0.4</v>
      </c>
      <c r="H20" s="1">
        <v>60</v>
      </c>
      <c r="I20" s="1" t="s">
        <v>41</v>
      </c>
      <c r="J20" s="1">
        <v>203</v>
      </c>
      <c r="K20" s="1">
        <f t="shared" si="2"/>
        <v>-23</v>
      </c>
      <c r="L20" s="1"/>
      <c r="M20" s="1"/>
      <c r="N20" s="1">
        <v>200</v>
      </c>
      <c r="O20" s="1"/>
      <c r="P20" s="1">
        <f t="shared" si="4"/>
        <v>36</v>
      </c>
      <c r="Q20" s="5">
        <f t="shared" si="7"/>
        <v>264</v>
      </c>
      <c r="R20" s="5"/>
      <c r="S20" s="1"/>
      <c r="T20" s="1">
        <f t="shared" si="5"/>
        <v>13</v>
      </c>
      <c r="U20" s="1">
        <f t="shared" si="6"/>
        <v>5.666666666666667</v>
      </c>
      <c r="V20" s="1">
        <v>32.4</v>
      </c>
      <c r="W20" s="1">
        <v>31.6</v>
      </c>
      <c r="X20" s="1">
        <v>26.899000000000001</v>
      </c>
      <c r="Y20" s="1">
        <v>28.8</v>
      </c>
      <c r="Z20" s="1">
        <v>24.6</v>
      </c>
      <c r="AA20" s="1">
        <v>32.6</v>
      </c>
      <c r="AB20" s="1">
        <v>40.799999999999997</v>
      </c>
      <c r="AC20" s="1">
        <v>32</v>
      </c>
      <c r="AD20" s="1">
        <v>22</v>
      </c>
      <c r="AE20" s="1">
        <v>29</v>
      </c>
      <c r="AF20" s="1"/>
      <c r="AG20" s="1">
        <f t="shared" si="3"/>
        <v>105.60000000000001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9" x14ac:dyDescent="0.25">
      <c r="A21" s="1" t="s">
        <v>57</v>
      </c>
      <c r="B21" s="1" t="s">
        <v>37</v>
      </c>
      <c r="C21" s="1">
        <v>150.87299999999999</v>
      </c>
      <c r="D21" s="1">
        <v>313.25200000000001</v>
      </c>
      <c r="E21" s="1">
        <v>241.982</v>
      </c>
      <c r="F21" s="1">
        <v>152.72399999999999</v>
      </c>
      <c r="G21" s="10">
        <v>1</v>
      </c>
      <c r="H21" s="1">
        <v>45</v>
      </c>
      <c r="I21" s="1" t="s">
        <v>53</v>
      </c>
      <c r="J21" s="1">
        <v>243</v>
      </c>
      <c r="K21" s="1">
        <f t="shared" si="2"/>
        <v>-1.0180000000000007</v>
      </c>
      <c r="L21" s="1"/>
      <c r="M21" s="1"/>
      <c r="N21" s="1">
        <v>390</v>
      </c>
      <c r="O21" s="1"/>
      <c r="P21" s="1">
        <f t="shared" si="4"/>
        <v>48.3964</v>
      </c>
      <c r="Q21" s="5">
        <f>14*P21-O21-N21-F21</f>
        <v>134.82560000000007</v>
      </c>
      <c r="R21" s="5"/>
      <c r="S21" s="1"/>
      <c r="T21" s="1">
        <f t="shared" si="5"/>
        <v>14.000000000000002</v>
      </c>
      <c r="U21" s="1">
        <f t="shared" si="6"/>
        <v>11.21413989470291</v>
      </c>
      <c r="V21" s="1">
        <v>51.626600000000003</v>
      </c>
      <c r="W21" s="1">
        <v>42.8506</v>
      </c>
      <c r="X21" s="1">
        <v>36.813600000000001</v>
      </c>
      <c r="Y21" s="1">
        <v>39.643799999999999</v>
      </c>
      <c r="Z21" s="1">
        <v>57.882399999999997</v>
      </c>
      <c r="AA21" s="1">
        <v>39.010399999999997</v>
      </c>
      <c r="AB21" s="1">
        <v>56.464799999999997</v>
      </c>
      <c r="AC21" s="1">
        <v>51.627599999999987</v>
      </c>
      <c r="AD21" s="1">
        <v>33.734200000000001</v>
      </c>
      <c r="AE21" s="1">
        <v>34.119</v>
      </c>
      <c r="AF21" s="1"/>
      <c r="AG21" s="1">
        <f t="shared" si="3"/>
        <v>134.82560000000007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9" x14ac:dyDescent="0.25">
      <c r="A22" s="1" t="s">
        <v>58</v>
      </c>
      <c r="B22" s="1" t="s">
        <v>40</v>
      </c>
      <c r="C22" s="1">
        <v>594</v>
      </c>
      <c r="D22" s="1"/>
      <c r="E22" s="1">
        <v>180</v>
      </c>
      <c r="F22" s="1">
        <v>372</v>
      </c>
      <c r="G22" s="10">
        <v>0.12</v>
      </c>
      <c r="H22" s="1">
        <v>60</v>
      </c>
      <c r="I22" s="1" t="s">
        <v>41</v>
      </c>
      <c r="J22" s="1">
        <v>183</v>
      </c>
      <c r="K22" s="1">
        <f t="shared" si="2"/>
        <v>-3</v>
      </c>
      <c r="L22" s="1"/>
      <c r="M22" s="1"/>
      <c r="N22" s="1">
        <v>0</v>
      </c>
      <c r="O22" s="1"/>
      <c r="P22" s="1">
        <f t="shared" si="4"/>
        <v>36</v>
      </c>
      <c r="Q22" s="5">
        <f t="shared" si="7"/>
        <v>96</v>
      </c>
      <c r="R22" s="5"/>
      <c r="S22" s="1"/>
      <c r="T22" s="1">
        <f t="shared" si="5"/>
        <v>13</v>
      </c>
      <c r="U22" s="1">
        <f t="shared" si="6"/>
        <v>10.333333333333334</v>
      </c>
      <c r="V22" s="1">
        <v>33</v>
      </c>
      <c r="W22" s="1">
        <v>29.2</v>
      </c>
      <c r="X22" s="1">
        <v>27</v>
      </c>
      <c r="Y22" s="1">
        <v>176.8</v>
      </c>
      <c r="Z22" s="1">
        <v>109.6</v>
      </c>
      <c r="AA22" s="1">
        <v>73</v>
      </c>
      <c r="AB22" s="1">
        <v>79.2</v>
      </c>
      <c r="AC22" s="1">
        <v>64.599999999999994</v>
      </c>
      <c r="AD22" s="1">
        <v>66</v>
      </c>
      <c r="AE22" s="1">
        <v>176</v>
      </c>
      <c r="AF22" s="27" t="s">
        <v>181</v>
      </c>
      <c r="AG22" s="1">
        <f t="shared" si="3"/>
        <v>11.52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9" x14ac:dyDescent="0.25">
      <c r="A23" s="1" t="s">
        <v>59</v>
      </c>
      <c r="B23" s="1" t="s">
        <v>40</v>
      </c>
      <c r="C23" s="1">
        <v>170</v>
      </c>
      <c r="D23" s="1">
        <v>88</v>
      </c>
      <c r="E23" s="1">
        <v>112</v>
      </c>
      <c r="F23" s="1">
        <v>129</v>
      </c>
      <c r="G23" s="10">
        <v>0.25</v>
      </c>
      <c r="H23" s="1">
        <v>120</v>
      </c>
      <c r="I23" s="1" t="s">
        <v>41</v>
      </c>
      <c r="J23" s="1">
        <v>151</v>
      </c>
      <c r="K23" s="1">
        <f t="shared" si="2"/>
        <v>-39</v>
      </c>
      <c r="L23" s="1"/>
      <c r="M23" s="1"/>
      <c r="N23" s="1">
        <v>75</v>
      </c>
      <c r="O23" s="1"/>
      <c r="P23" s="1">
        <f t="shared" si="4"/>
        <v>22.4</v>
      </c>
      <c r="Q23" s="5">
        <f t="shared" si="7"/>
        <v>87.199999999999989</v>
      </c>
      <c r="R23" s="5"/>
      <c r="S23" s="1"/>
      <c r="T23" s="1">
        <f t="shared" si="5"/>
        <v>13</v>
      </c>
      <c r="U23" s="1">
        <f t="shared" si="6"/>
        <v>9.1071428571428577</v>
      </c>
      <c r="V23" s="1">
        <v>21.2</v>
      </c>
      <c r="W23" s="1">
        <v>23.2</v>
      </c>
      <c r="X23" s="1">
        <v>23.4</v>
      </c>
      <c r="Y23" s="1">
        <v>32.6</v>
      </c>
      <c r="Z23" s="1">
        <v>20.2</v>
      </c>
      <c r="AA23" s="1">
        <v>14.4</v>
      </c>
      <c r="AB23" s="1">
        <v>39.4</v>
      </c>
      <c r="AC23" s="1">
        <v>32.799999999999997</v>
      </c>
      <c r="AD23" s="1">
        <v>18.600000000000001</v>
      </c>
      <c r="AE23" s="1">
        <v>17.8</v>
      </c>
      <c r="AF23" s="1" t="s">
        <v>42</v>
      </c>
      <c r="AG23" s="1">
        <f t="shared" si="3"/>
        <v>21.799999999999997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9" x14ac:dyDescent="0.25">
      <c r="A24" s="1" t="s">
        <v>60</v>
      </c>
      <c r="B24" s="1" t="s">
        <v>37</v>
      </c>
      <c r="C24" s="1">
        <v>42.023000000000003</v>
      </c>
      <c r="D24" s="1"/>
      <c r="E24" s="1">
        <v>10.583</v>
      </c>
      <c r="F24" s="1">
        <v>24.358000000000001</v>
      </c>
      <c r="G24" s="10">
        <v>1</v>
      </c>
      <c r="H24" s="1">
        <v>120</v>
      </c>
      <c r="I24" s="1" t="s">
        <v>41</v>
      </c>
      <c r="J24" s="1">
        <v>12.2</v>
      </c>
      <c r="K24" s="1">
        <f t="shared" si="2"/>
        <v>-1.6169999999999991</v>
      </c>
      <c r="L24" s="1"/>
      <c r="M24" s="1"/>
      <c r="N24" s="1">
        <v>25</v>
      </c>
      <c r="O24" s="1"/>
      <c r="P24" s="1">
        <f t="shared" si="4"/>
        <v>2.1166</v>
      </c>
      <c r="Q24" s="5"/>
      <c r="R24" s="5"/>
      <c r="S24" s="1"/>
      <c r="T24" s="1">
        <f t="shared" si="5"/>
        <v>23.31947462912218</v>
      </c>
      <c r="U24" s="1">
        <f t="shared" si="6"/>
        <v>23.31947462912218</v>
      </c>
      <c r="V24" s="1">
        <v>3.9704000000000002</v>
      </c>
      <c r="W24" s="1">
        <v>2.8043999999999998</v>
      </c>
      <c r="X24" s="1">
        <v>2.2296</v>
      </c>
      <c r="Y24" s="1">
        <v>3.4321999999999999</v>
      </c>
      <c r="Z24" s="1">
        <v>2.0564</v>
      </c>
      <c r="AA24" s="1">
        <v>4.1956000000000007</v>
      </c>
      <c r="AB24" s="1">
        <v>7.9194000000000004</v>
      </c>
      <c r="AC24" s="1">
        <v>7.6941999999999986</v>
      </c>
      <c r="AD24" s="1">
        <v>4.1779999999999999</v>
      </c>
      <c r="AE24" s="1">
        <v>3.2098</v>
      </c>
      <c r="AF24" s="34" t="s">
        <v>44</v>
      </c>
      <c r="AG24" s="1">
        <f t="shared" si="3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9" x14ac:dyDescent="0.25">
      <c r="A25" s="1" t="s">
        <v>62</v>
      </c>
      <c r="B25" s="1" t="s">
        <v>40</v>
      </c>
      <c r="C25" s="1">
        <v>347</v>
      </c>
      <c r="D25" s="1">
        <v>48</v>
      </c>
      <c r="E25" s="1">
        <v>255</v>
      </c>
      <c r="F25" s="1">
        <v>120</v>
      </c>
      <c r="G25" s="10">
        <v>0.4</v>
      </c>
      <c r="H25" s="1">
        <v>45</v>
      </c>
      <c r="I25" s="1" t="s">
        <v>41</v>
      </c>
      <c r="J25" s="1">
        <v>260</v>
      </c>
      <c r="K25" s="1">
        <f t="shared" si="2"/>
        <v>-5</v>
      </c>
      <c r="L25" s="1"/>
      <c r="M25" s="1"/>
      <c r="N25" s="1">
        <v>350</v>
      </c>
      <c r="O25" s="1"/>
      <c r="P25" s="1">
        <f t="shared" si="4"/>
        <v>51</v>
      </c>
      <c r="Q25" s="5">
        <f t="shared" si="7"/>
        <v>193</v>
      </c>
      <c r="R25" s="5"/>
      <c r="S25" s="1"/>
      <c r="T25" s="1">
        <f t="shared" si="5"/>
        <v>13</v>
      </c>
      <c r="U25" s="1">
        <f t="shared" si="6"/>
        <v>9.2156862745098032</v>
      </c>
      <c r="V25" s="1">
        <v>48.6</v>
      </c>
      <c r="W25" s="1">
        <v>41.8</v>
      </c>
      <c r="X25" s="1">
        <v>60</v>
      </c>
      <c r="Y25" s="1">
        <v>38</v>
      </c>
      <c r="Z25" s="1">
        <v>48.4</v>
      </c>
      <c r="AA25" s="1">
        <v>28.8</v>
      </c>
      <c r="AB25" s="1">
        <v>64</v>
      </c>
      <c r="AC25" s="1">
        <v>42.8</v>
      </c>
      <c r="AD25" s="1">
        <v>27.2</v>
      </c>
      <c r="AE25" s="1">
        <v>40</v>
      </c>
      <c r="AF25" s="1" t="s">
        <v>63</v>
      </c>
      <c r="AG25" s="1">
        <f t="shared" si="3"/>
        <v>77.2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9" x14ac:dyDescent="0.25">
      <c r="A26" s="1" t="s">
        <v>64</v>
      </c>
      <c r="B26" s="1" t="s">
        <v>37</v>
      </c>
      <c r="C26" s="1">
        <v>288.78300000000002</v>
      </c>
      <c r="D26" s="1">
        <v>601.72799999999995</v>
      </c>
      <c r="E26" s="1">
        <v>355.07799999999997</v>
      </c>
      <c r="F26" s="1">
        <v>419.048</v>
      </c>
      <c r="G26" s="10">
        <v>1</v>
      </c>
      <c r="H26" s="1">
        <v>60</v>
      </c>
      <c r="I26" s="1" t="s">
        <v>46</v>
      </c>
      <c r="J26" s="1">
        <v>352</v>
      </c>
      <c r="K26" s="1">
        <f t="shared" si="2"/>
        <v>3.0779999999999745</v>
      </c>
      <c r="L26" s="1"/>
      <c r="M26" s="1"/>
      <c r="N26" s="1">
        <v>200</v>
      </c>
      <c r="O26" s="1">
        <v>300</v>
      </c>
      <c r="P26" s="1">
        <f t="shared" si="4"/>
        <v>71.015599999999992</v>
      </c>
      <c r="Q26" s="5">
        <f>14*P26-O26-N26-F26</f>
        <v>75.170399999999859</v>
      </c>
      <c r="R26" s="5"/>
      <c r="S26" s="1"/>
      <c r="T26" s="1">
        <f t="shared" si="5"/>
        <v>14</v>
      </c>
      <c r="U26" s="1">
        <f t="shared" si="6"/>
        <v>12.941494544860568</v>
      </c>
      <c r="V26" s="1">
        <v>85.281399999999991</v>
      </c>
      <c r="W26" s="1">
        <v>79.740800000000007</v>
      </c>
      <c r="X26" s="1">
        <v>67.192599999999999</v>
      </c>
      <c r="Y26" s="1">
        <v>76.873000000000005</v>
      </c>
      <c r="Z26" s="1">
        <v>72.049000000000007</v>
      </c>
      <c r="AA26" s="1">
        <v>92.575000000000003</v>
      </c>
      <c r="AB26" s="1">
        <v>122.96559999999999</v>
      </c>
      <c r="AC26" s="1">
        <v>100.55719999999999</v>
      </c>
      <c r="AD26" s="1">
        <v>80.786599999999993</v>
      </c>
      <c r="AE26" s="1">
        <v>69.497600000000006</v>
      </c>
      <c r="AF26" s="1"/>
      <c r="AG26" s="1">
        <f t="shared" si="3"/>
        <v>75.170399999999859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9" x14ac:dyDescent="0.25">
      <c r="A27" s="1" t="s">
        <v>65</v>
      </c>
      <c r="B27" s="1" t="s">
        <v>40</v>
      </c>
      <c r="C27" s="1">
        <v>103</v>
      </c>
      <c r="D27" s="1"/>
      <c r="E27" s="1">
        <v>62</v>
      </c>
      <c r="F27" s="1">
        <v>28</v>
      </c>
      <c r="G27" s="10">
        <v>0.22</v>
      </c>
      <c r="H27" s="1">
        <v>120</v>
      </c>
      <c r="I27" s="1" t="s">
        <v>41</v>
      </c>
      <c r="J27" s="1">
        <v>66</v>
      </c>
      <c r="K27" s="1">
        <f t="shared" si="2"/>
        <v>-4</v>
      </c>
      <c r="L27" s="1"/>
      <c r="M27" s="1"/>
      <c r="N27" s="1">
        <v>44</v>
      </c>
      <c r="O27" s="1"/>
      <c r="P27" s="1">
        <f t="shared" si="4"/>
        <v>12.4</v>
      </c>
      <c r="Q27" s="5">
        <f t="shared" si="7"/>
        <v>89.200000000000017</v>
      </c>
      <c r="R27" s="5"/>
      <c r="S27" s="1"/>
      <c r="T27" s="1">
        <f t="shared" si="5"/>
        <v>13.000000000000002</v>
      </c>
      <c r="U27" s="1">
        <f t="shared" si="6"/>
        <v>5.806451612903226</v>
      </c>
      <c r="V27" s="1">
        <v>8.9400000000000013</v>
      </c>
      <c r="W27" s="1">
        <v>5.8</v>
      </c>
      <c r="X27" s="1">
        <v>3.8</v>
      </c>
      <c r="Y27" s="1">
        <v>5</v>
      </c>
      <c r="Z27" s="1">
        <v>15.2</v>
      </c>
      <c r="AA27" s="1">
        <v>8.4</v>
      </c>
      <c r="AB27" s="1">
        <v>19</v>
      </c>
      <c r="AC27" s="1">
        <v>21.6</v>
      </c>
      <c r="AD27" s="1">
        <v>11</v>
      </c>
      <c r="AE27" s="1">
        <v>8.6</v>
      </c>
      <c r="AF27" s="27" t="s">
        <v>61</v>
      </c>
      <c r="AG27" s="1">
        <f t="shared" si="3"/>
        <v>19.624000000000002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9" ht="15.75" thickBot="1" x14ac:dyDescent="0.3">
      <c r="A28" s="1" t="s">
        <v>66</v>
      </c>
      <c r="B28" s="1" t="s">
        <v>40</v>
      </c>
      <c r="C28" s="1">
        <v>122</v>
      </c>
      <c r="D28" s="1">
        <v>208</v>
      </c>
      <c r="E28" s="1">
        <v>143</v>
      </c>
      <c r="F28" s="1">
        <v>186</v>
      </c>
      <c r="G28" s="10">
        <v>0.33</v>
      </c>
      <c r="H28" s="1">
        <v>45</v>
      </c>
      <c r="I28" s="1" t="s">
        <v>41</v>
      </c>
      <c r="J28" s="1">
        <v>146</v>
      </c>
      <c r="K28" s="1">
        <f t="shared" si="2"/>
        <v>-3</v>
      </c>
      <c r="L28" s="1"/>
      <c r="M28" s="1"/>
      <c r="N28" s="1">
        <v>50</v>
      </c>
      <c r="O28" s="1"/>
      <c r="P28" s="1">
        <f t="shared" si="4"/>
        <v>28.6</v>
      </c>
      <c r="Q28" s="5">
        <f t="shared" si="7"/>
        <v>135.80000000000001</v>
      </c>
      <c r="R28" s="5"/>
      <c r="S28" s="1"/>
      <c r="T28" s="1">
        <f t="shared" si="5"/>
        <v>13</v>
      </c>
      <c r="U28" s="1">
        <f t="shared" si="6"/>
        <v>8.2517482517482517</v>
      </c>
      <c r="V28" s="1">
        <v>25.6</v>
      </c>
      <c r="W28" s="1">
        <v>30.8</v>
      </c>
      <c r="X28" s="1">
        <v>29.6</v>
      </c>
      <c r="Y28" s="1">
        <v>33</v>
      </c>
      <c r="Z28" s="1">
        <v>20.399999999999999</v>
      </c>
      <c r="AA28" s="1">
        <v>24.6</v>
      </c>
      <c r="AB28" s="1">
        <v>36.6</v>
      </c>
      <c r="AC28" s="1">
        <v>25</v>
      </c>
      <c r="AD28" s="1">
        <v>16.399999999999999</v>
      </c>
      <c r="AE28" s="1">
        <v>21.4</v>
      </c>
      <c r="AF28" s="1" t="s">
        <v>42</v>
      </c>
      <c r="AG28" s="1">
        <f t="shared" si="3"/>
        <v>44.814000000000007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9" x14ac:dyDescent="0.25">
      <c r="A29" s="18" t="s">
        <v>67</v>
      </c>
      <c r="B29" s="19" t="s">
        <v>40</v>
      </c>
      <c r="C29" s="19">
        <v>254</v>
      </c>
      <c r="D29" s="19"/>
      <c r="E29" s="19">
        <v>159</v>
      </c>
      <c r="F29" s="20">
        <v>72</v>
      </c>
      <c r="G29" s="15">
        <v>0</v>
      </c>
      <c r="H29" s="14">
        <v>45</v>
      </c>
      <c r="I29" s="14" t="s">
        <v>38</v>
      </c>
      <c r="J29" s="14">
        <v>164</v>
      </c>
      <c r="K29" s="14">
        <f t="shared" si="2"/>
        <v>-5</v>
      </c>
      <c r="L29" s="14"/>
      <c r="M29" s="14"/>
      <c r="N29" s="14">
        <v>0</v>
      </c>
      <c r="O29" s="14"/>
      <c r="P29" s="14">
        <f t="shared" si="4"/>
        <v>31.8</v>
      </c>
      <c r="Q29" s="16"/>
      <c r="R29" s="16"/>
      <c r="S29" s="14"/>
      <c r="T29" s="14">
        <f t="shared" si="5"/>
        <v>2.2641509433962264</v>
      </c>
      <c r="U29" s="14">
        <f t="shared" si="6"/>
        <v>2.2641509433962264</v>
      </c>
      <c r="V29" s="14">
        <v>29.8</v>
      </c>
      <c r="W29" s="14">
        <v>27</v>
      </c>
      <c r="X29" s="14">
        <v>32.4</v>
      </c>
      <c r="Y29" s="14">
        <v>77.599999999999994</v>
      </c>
      <c r="Z29" s="14">
        <v>107.8</v>
      </c>
      <c r="AA29" s="14">
        <v>26</v>
      </c>
      <c r="AB29" s="14">
        <v>49</v>
      </c>
      <c r="AC29" s="14">
        <v>40</v>
      </c>
      <c r="AD29" s="14">
        <v>26.2</v>
      </c>
      <c r="AE29" s="14">
        <v>22</v>
      </c>
      <c r="AF29" s="27" t="s">
        <v>179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9" ht="15.75" thickBot="1" x14ac:dyDescent="0.3">
      <c r="A30" s="21" t="s">
        <v>169</v>
      </c>
      <c r="B30" s="22" t="s">
        <v>40</v>
      </c>
      <c r="C30" s="22"/>
      <c r="D30" s="22"/>
      <c r="E30" s="22"/>
      <c r="F30" s="23"/>
      <c r="G30" s="10">
        <v>0.3</v>
      </c>
      <c r="H30" s="1">
        <v>50</v>
      </c>
      <c r="I30" s="1" t="s">
        <v>41</v>
      </c>
      <c r="J30" s="1"/>
      <c r="K30" s="1">
        <f>E30-J30</f>
        <v>0</v>
      </c>
      <c r="L30" s="1"/>
      <c r="M30" s="1"/>
      <c r="N30" s="1">
        <v>130</v>
      </c>
      <c r="O30" s="1"/>
      <c r="P30" s="1">
        <f>E30/5</f>
        <v>0</v>
      </c>
      <c r="Q30" s="5">
        <v>130</v>
      </c>
      <c r="R30" s="5"/>
      <c r="S30" s="1"/>
      <c r="T30" s="1" t="e">
        <f>(F30+N30+O30+Q30)/P30</f>
        <v>#DIV/0!</v>
      </c>
      <c r="U30" s="1" t="e">
        <f>(F30+N30+O30)/P30</f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 t="s">
        <v>170</v>
      </c>
      <c r="AG30" s="1">
        <f t="shared" ref="AG30:AG37" si="9">G30*Q30</f>
        <v>39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9" x14ac:dyDescent="0.25">
      <c r="A31" s="1" t="s">
        <v>68</v>
      </c>
      <c r="B31" s="1" t="s">
        <v>40</v>
      </c>
      <c r="C31" s="1">
        <v>400</v>
      </c>
      <c r="D31" s="1">
        <v>10</v>
      </c>
      <c r="E31" s="1">
        <v>209</v>
      </c>
      <c r="F31" s="1">
        <v>169</v>
      </c>
      <c r="G31" s="10">
        <v>0.09</v>
      </c>
      <c r="H31" s="1">
        <v>45</v>
      </c>
      <c r="I31" s="1" t="s">
        <v>41</v>
      </c>
      <c r="J31" s="1">
        <v>221</v>
      </c>
      <c r="K31" s="1">
        <f t="shared" si="2"/>
        <v>-12</v>
      </c>
      <c r="L31" s="1"/>
      <c r="M31" s="1"/>
      <c r="N31" s="1">
        <v>140</v>
      </c>
      <c r="O31" s="1"/>
      <c r="P31" s="1">
        <f t="shared" si="4"/>
        <v>41.8</v>
      </c>
      <c r="Q31" s="5">
        <f t="shared" ref="Q31:Q36" si="10">13*P31-O31-N31-F31</f>
        <v>234.39999999999998</v>
      </c>
      <c r="R31" s="5"/>
      <c r="S31" s="1"/>
      <c r="T31" s="1">
        <f t="shared" si="5"/>
        <v>13</v>
      </c>
      <c r="U31" s="1">
        <f t="shared" si="6"/>
        <v>7.392344497607656</v>
      </c>
      <c r="V31" s="1">
        <v>35</v>
      </c>
      <c r="W31" s="1">
        <v>37.6</v>
      </c>
      <c r="X31" s="1">
        <v>53.4</v>
      </c>
      <c r="Y31" s="1">
        <v>48.2</v>
      </c>
      <c r="Z31" s="1">
        <v>45.4</v>
      </c>
      <c r="AA31" s="1">
        <v>53.6</v>
      </c>
      <c r="AB31" s="1">
        <v>80.2</v>
      </c>
      <c r="AC31" s="1">
        <v>61</v>
      </c>
      <c r="AD31" s="1">
        <v>25.2</v>
      </c>
      <c r="AE31" s="1">
        <v>41.2</v>
      </c>
      <c r="AF31" s="1" t="s">
        <v>42</v>
      </c>
      <c r="AG31" s="1">
        <f t="shared" si="9"/>
        <v>21.095999999999997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9" x14ac:dyDescent="0.25">
      <c r="A32" s="1" t="s">
        <v>69</v>
      </c>
      <c r="B32" s="1" t="s">
        <v>37</v>
      </c>
      <c r="C32" s="1">
        <v>504.988</v>
      </c>
      <c r="D32" s="1">
        <v>528.428</v>
      </c>
      <c r="E32" s="1">
        <v>294.00099999999998</v>
      </c>
      <c r="F32" s="1">
        <v>644.15899999999999</v>
      </c>
      <c r="G32" s="10">
        <v>1</v>
      </c>
      <c r="H32" s="1">
        <v>45</v>
      </c>
      <c r="I32" s="1" t="s">
        <v>53</v>
      </c>
      <c r="J32" s="1">
        <v>287.8</v>
      </c>
      <c r="K32" s="1">
        <f t="shared" si="2"/>
        <v>6.200999999999965</v>
      </c>
      <c r="L32" s="1"/>
      <c r="M32" s="1"/>
      <c r="N32" s="1">
        <v>0</v>
      </c>
      <c r="O32" s="1">
        <v>300</v>
      </c>
      <c r="P32" s="1">
        <f t="shared" si="4"/>
        <v>58.800199999999997</v>
      </c>
      <c r="Q32" s="5"/>
      <c r="R32" s="5"/>
      <c r="S32" s="1"/>
      <c r="T32" s="1">
        <f t="shared" si="5"/>
        <v>16.057071234451584</v>
      </c>
      <c r="U32" s="1">
        <f t="shared" si="6"/>
        <v>16.057071234451584</v>
      </c>
      <c r="V32" s="1">
        <v>82.974599999999995</v>
      </c>
      <c r="W32" s="1">
        <v>65.126800000000003</v>
      </c>
      <c r="X32" s="1">
        <v>77</v>
      </c>
      <c r="Y32" s="1">
        <v>96.033799999999999</v>
      </c>
      <c r="Z32" s="1">
        <v>37.084800000000001</v>
      </c>
      <c r="AA32" s="1">
        <v>89.510599999999997</v>
      </c>
      <c r="AB32" s="1">
        <v>63.878799999999998</v>
      </c>
      <c r="AC32" s="1">
        <v>64.825199999999995</v>
      </c>
      <c r="AD32" s="1">
        <v>65.700199999999995</v>
      </c>
      <c r="AE32" s="1">
        <v>71.348399999999998</v>
      </c>
      <c r="AF32" s="1"/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9" x14ac:dyDescent="0.25">
      <c r="A33" s="1" t="s">
        <v>70</v>
      </c>
      <c r="B33" s="1" t="s">
        <v>40</v>
      </c>
      <c r="C33" s="1">
        <v>33</v>
      </c>
      <c r="D33" s="1">
        <v>234</v>
      </c>
      <c r="E33" s="1">
        <v>38</v>
      </c>
      <c r="F33" s="1">
        <v>214</v>
      </c>
      <c r="G33" s="10">
        <v>0.4</v>
      </c>
      <c r="H33" s="1" t="e">
        <v>#N/A</v>
      </c>
      <c r="I33" s="1" t="s">
        <v>41</v>
      </c>
      <c r="J33" s="1">
        <v>92</v>
      </c>
      <c r="K33" s="1">
        <f t="shared" si="2"/>
        <v>-54</v>
      </c>
      <c r="L33" s="1"/>
      <c r="M33" s="1"/>
      <c r="N33" s="1">
        <v>80</v>
      </c>
      <c r="O33" s="1"/>
      <c r="P33" s="1">
        <f t="shared" si="4"/>
        <v>7.6</v>
      </c>
      <c r="Q33" s="5"/>
      <c r="R33" s="5"/>
      <c r="S33" s="1"/>
      <c r="T33" s="1">
        <f t="shared" si="5"/>
        <v>38.684210526315795</v>
      </c>
      <c r="U33" s="1">
        <f t="shared" si="6"/>
        <v>38.684210526315795</v>
      </c>
      <c r="V33" s="1">
        <v>26.2</v>
      </c>
      <c r="W33" s="1">
        <v>11.8</v>
      </c>
      <c r="X33" s="1">
        <v>9.4</v>
      </c>
      <c r="Y33" s="1">
        <v>19.600000000000001</v>
      </c>
      <c r="Z33" s="1">
        <v>10.8</v>
      </c>
      <c r="AA33" s="1">
        <v>10.199999999999999</v>
      </c>
      <c r="AB33" s="1">
        <v>23.2</v>
      </c>
      <c r="AC33" s="1">
        <v>17.8</v>
      </c>
      <c r="AD33" s="1">
        <v>4</v>
      </c>
      <c r="AE33" s="1">
        <v>8</v>
      </c>
      <c r="AF33" s="27" t="s">
        <v>61</v>
      </c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9" x14ac:dyDescent="0.25">
      <c r="A34" s="1" t="s">
        <v>71</v>
      </c>
      <c r="B34" s="1" t="s">
        <v>40</v>
      </c>
      <c r="C34" s="1">
        <v>267</v>
      </c>
      <c r="D34" s="1">
        <v>872</v>
      </c>
      <c r="E34" s="1">
        <v>339</v>
      </c>
      <c r="F34" s="1">
        <v>731</v>
      </c>
      <c r="G34" s="10">
        <v>0.4</v>
      </c>
      <c r="H34" s="1">
        <v>60</v>
      </c>
      <c r="I34" s="1" t="s">
        <v>46</v>
      </c>
      <c r="J34" s="1">
        <v>354</v>
      </c>
      <c r="K34" s="1">
        <f t="shared" si="2"/>
        <v>-15</v>
      </c>
      <c r="L34" s="1"/>
      <c r="M34" s="1"/>
      <c r="N34" s="1">
        <v>0</v>
      </c>
      <c r="O34" s="1"/>
      <c r="P34" s="1">
        <f t="shared" si="4"/>
        <v>67.8</v>
      </c>
      <c r="Q34" s="5">
        <f>14*P34-O34-N34-F34</f>
        <v>218.19999999999993</v>
      </c>
      <c r="R34" s="5"/>
      <c r="S34" s="1"/>
      <c r="T34" s="1">
        <f t="shared" si="5"/>
        <v>14</v>
      </c>
      <c r="U34" s="1">
        <f t="shared" si="6"/>
        <v>10.781710914454278</v>
      </c>
      <c r="V34" s="1">
        <v>72.2</v>
      </c>
      <c r="W34" s="1">
        <v>74</v>
      </c>
      <c r="X34" s="1">
        <v>61.8</v>
      </c>
      <c r="Y34" s="1">
        <v>64</v>
      </c>
      <c r="Z34" s="1">
        <v>61.8</v>
      </c>
      <c r="AA34" s="1">
        <v>63.6</v>
      </c>
      <c r="AB34" s="1">
        <v>95.4</v>
      </c>
      <c r="AC34" s="1">
        <v>82</v>
      </c>
      <c r="AD34" s="1">
        <v>65.400000000000006</v>
      </c>
      <c r="AE34" s="1">
        <v>70.2</v>
      </c>
      <c r="AF34" s="1" t="s">
        <v>42</v>
      </c>
      <c r="AG34" s="1">
        <f t="shared" si="9"/>
        <v>87.279999999999973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9" x14ac:dyDescent="0.25">
      <c r="A35" s="1" t="s">
        <v>72</v>
      </c>
      <c r="B35" s="1" t="s">
        <v>40</v>
      </c>
      <c r="C35" s="1">
        <v>172</v>
      </c>
      <c r="D35" s="1"/>
      <c r="E35" s="1">
        <v>38</v>
      </c>
      <c r="F35" s="1">
        <v>124</v>
      </c>
      <c r="G35" s="10">
        <v>0.5</v>
      </c>
      <c r="H35" s="1">
        <v>60</v>
      </c>
      <c r="I35" s="1" t="s">
        <v>41</v>
      </c>
      <c r="J35" s="1">
        <v>39</v>
      </c>
      <c r="K35" s="1">
        <f t="shared" si="2"/>
        <v>-1</v>
      </c>
      <c r="L35" s="1"/>
      <c r="M35" s="1"/>
      <c r="N35" s="1">
        <v>0</v>
      </c>
      <c r="O35" s="1"/>
      <c r="P35" s="1">
        <f t="shared" si="4"/>
        <v>7.6</v>
      </c>
      <c r="Q35" s="5"/>
      <c r="R35" s="5"/>
      <c r="S35" s="1"/>
      <c r="T35" s="1">
        <f t="shared" si="5"/>
        <v>16.315789473684212</v>
      </c>
      <c r="U35" s="1">
        <f t="shared" si="6"/>
        <v>16.315789473684212</v>
      </c>
      <c r="V35" s="1">
        <v>9.1999999999999993</v>
      </c>
      <c r="W35" s="1">
        <v>11.2</v>
      </c>
      <c r="X35" s="1">
        <v>17.8</v>
      </c>
      <c r="Y35" s="1">
        <v>14</v>
      </c>
      <c r="Z35" s="1">
        <v>12.4</v>
      </c>
      <c r="AA35" s="1">
        <v>11</v>
      </c>
      <c r="AB35" s="1">
        <v>15</v>
      </c>
      <c r="AC35" s="1">
        <v>19.600000000000001</v>
      </c>
      <c r="AD35" s="1">
        <v>21.2</v>
      </c>
      <c r="AE35" s="1">
        <v>23.2</v>
      </c>
      <c r="AF35" s="28" t="s">
        <v>61</v>
      </c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9" x14ac:dyDescent="0.25">
      <c r="A36" s="1" t="s">
        <v>73</v>
      </c>
      <c r="B36" s="1" t="s">
        <v>40</v>
      </c>
      <c r="C36" s="1">
        <v>22</v>
      </c>
      <c r="D36" s="1"/>
      <c r="E36" s="1">
        <v>14</v>
      </c>
      <c r="F36" s="1">
        <v>5</v>
      </c>
      <c r="G36" s="10">
        <v>0.5</v>
      </c>
      <c r="H36" s="1">
        <v>60</v>
      </c>
      <c r="I36" s="1" t="s">
        <v>41</v>
      </c>
      <c r="J36" s="1">
        <v>14</v>
      </c>
      <c r="K36" s="1">
        <f t="shared" si="2"/>
        <v>0</v>
      </c>
      <c r="L36" s="1"/>
      <c r="M36" s="1"/>
      <c r="N36" s="1">
        <v>7</v>
      </c>
      <c r="O36" s="1"/>
      <c r="P36" s="1">
        <f t="shared" si="4"/>
        <v>2.8</v>
      </c>
      <c r="Q36" s="5">
        <f t="shared" si="10"/>
        <v>24.4</v>
      </c>
      <c r="R36" s="5"/>
      <c r="S36" s="1"/>
      <c r="T36" s="1">
        <f t="shared" si="5"/>
        <v>13</v>
      </c>
      <c r="U36" s="1">
        <f t="shared" si="6"/>
        <v>4.2857142857142856</v>
      </c>
      <c r="V36" s="1">
        <v>2</v>
      </c>
      <c r="W36" s="1">
        <v>2</v>
      </c>
      <c r="X36" s="1">
        <v>1.6</v>
      </c>
      <c r="Y36" s="1">
        <v>3</v>
      </c>
      <c r="Z36" s="1">
        <v>2</v>
      </c>
      <c r="AA36" s="1">
        <v>2.4</v>
      </c>
      <c r="AB36" s="1">
        <v>1</v>
      </c>
      <c r="AC36" s="1">
        <v>2</v>
      </c>
      <c r="AD36" s="1">
        <v>2.6</v>
      </c>
      <c r="AE36" s="1">
        <v>1.4</v>
      </c>
      <c r="AF36" s="1"/>
      <c r="AG36" s="1">
        <f t="shared" si="9"/>
        <v>12.2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9" x14ac:dyDescent="0.25">
      <c r="A37" s="1" t="s">
        <v>74</v>
      </c>
      <c r="B37" s="1" t="s">
        <v>40</v>
      </c>
      <c r="C37" s="1">
        <v>792</v>
      </c>
      <c r="D37" s="1">
        <v>512</v>
      </c>
      <c r="E37" s="1">
        <v>511</v>
      </c>
      <c r="F37" s="1">
        <v>735</v>
      </c>
      <c r="G37" s="10">
        <v>0.4</v>
      </c>
      <c r="H37" s="1">
        <v>60</v>
      </c>
      <c r="I37" s="1" t="s">
        <v>46</v>
      </c>
      <c r="J37" s="1">
        <v>534</v>
      </c>
      <c r="K37" s="1">
        <f t="shared" si="2"/>
        <v>-23</v>
      </c>
      <c r="L37" s="1"/>
      <c r="M37" s="1"/>
      <c r="N37" s="1">
        <v>0</v>
      </c>
      <c r="O37" s="1">
        <v>500</v>
      </c>
      <c r="P37" s="1">
        <f t="shared" si="4"/>
        <v>102.2</v>
      </c>
      <c r="Q37" s="5">
        <f>14*P37-O37-N37-F37</f>
        <v>195.79999999999995</v>
      </c>
      <c r="R37" s="5"/>
      <c r="S37" s="1"/>
      <c r="T37" s="1">
        <f t="shared" si="5"/>
        <v>14</v>
      </c>
      <c r="U37" s="1">
        <f t="shared" si="6"/>
        <v>12.084148727984344</v>
      </c>
      <c r="V37" s="1">
        <v>116.4</v>
      </c>
      <c r="W37" s="1">
        <v>74.8</v>
      </c>
      <c r="X37" s="1">
        <v>113.00700000000001</v>
      </c>
      <c r="Y37" s="1">
        <v>101.4</v>
      </c>
      <c r="Z37" s="1">
        <v>68.599999999999994</v>
      </c>
      <c r="AA37" s="1">
        <v>77.599999999999994</v>
      </c>
      <c r="AB37" s="1">
        <v>117</v>
      </c>
      <c r="AC37" s="1">
        <v>95.6</v>
      </c>
      <c r="AD37" s="1">
        <v>53.2</v>
      </c>
      <c r="AE37" s="1">
        <v>50.8</v>
      </c>
      <c r="AF37" s="1" t="s">
        <v>42</v>
      </c>
      <c r="AG37" s="1">
        <f t="shared" si="9"/>
        <v>78.319999999999993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9" x14ac:dyDescent="0.25">
      <c r="A38" s="14" t="s">
        <v>75</v>
      </c>
      <c r="B38" s="14" t="s">
        <v>40</v>
      </c>
      <c r="C38" s="14">
        <v>-1</v>
      </c>
      <c r="D38" s="14"/>
      <c r="E38" s="14"/>
      <c r="F38" s="14">
        <v>-1</v>
      </c>
      <c r="G38" s="15">
        <v>0</v>
      </c>
      <c r="H38" s="14" t="e">
        <v>#N/A</v>
      </c>
      <c r="I38" s="14" t="s">
        <v>38</v>
      </c>
      <c r="J38" s="14"/>
      <c r="K38" s="14">
        <f t="shared" si="2"/>
        <v>0</v>
      </c>
      <c r="L38" s="14"/>
      <c r="M38" s="14"/>
      <c r="N38" s="14">
        <v>0</v>
      </c>
      <c r="O38" s="14"/>
      <c r="P38" s="14">
        <f t="shared" si="4"/>
        <v>0</v>
      </c>
      <c r="Q38" s="16"/>
      <c r="R38" s="16"/>
      <c r="S38" s="14"/>
      <c r="T38" s="14" t="e">
        <f t="shared" si="5"/>
        <v>#DIV/0!</v>
      </c>
      <c r="U38" s="14" t="e">
        <f t="shared" si="6"/>
        <v>#DIV/0!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 t="s">
        <v>76</v>
      </c>
      <c r="AG38" s="14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9" ht="15.75" thickBot="1" x14ac:dyDescent="0.3">
      <c r="A39" s="1" t="s">
        <v>77</v>
      </c>
      <c r="B39" s="1" t="s">
        <v>40</v>
      </c>
      <c r="C39" s="1">
        <v>820</v>
      </c>
      <c r="D39" s="1">
        <v>496</v>
      </c>
      <c r="E39" s="1">
        <v>564</v>
      </c>
      <c r="F39" s="1">
        <v>659</v>
      </c>
      <c r="G39" s="10">
        <v>0.4</v>
      </c>
      <c r="H39" s="1">
        <v>60</v>
      </c>
      <c r="I39" s="1" t="s">
        <v>41</v>
      </c>
      <c r="J39" s="1">
        <v>588</v>
      </c>
      <c r="K39" s="1">
        <f t="shared" ref="K39:K76" si="11">E39-J39</f>
        <v>-24</v>
      </c>
      <c r="L39" s="1"/>
      <c r="M39" s="1"/>
      <c r="N39" s="1">
        <v>220</v>
      </c>
      <c r="O39" s="1"/>
      <c r="P39" s="1">
        <f t="shared" si="4"/>
        <v>112.8</v>
      </c>
      <c r="Q39" s="5">
        <f t="shared" ref="Q39:Q63" si="12">13*P39-O39-N39-F39</f>
        <v>587.39999999999986</v>
      </c>
      <c r="R39" s="5"/>
      <c r="S39" s="1"/>
      <c r="T39" s="1">
        <f t="shared" si="5"/>
        <v>13</v>
      </c>
      <c r="U39" s="1">
        <f t="shared" si="6"/>
        <v>7.792553191489362</v>
      </c>
      <c r="V39" s="1">
        <v>96.2</v>
      </c>
      <c r="W39" s="1">
        <v>220.9966</v>
      </c>
      <c r="X39" s="1">
        <v>332</v>
      </c>
      <c r="Y39" s="1">
        <v>96.8</v>
      </c>
      <c r="Z39" s="1">
        <v>78.599999999999994</v>
      </c>
      <c r="AA39" s="1">
        <v>74</v>
      </c>
      <c r="AB39" s="1">
        <v>135.19999999999999</v>
      </c>
      <c r="AC39" s="1">
        <v>106.6</v>
      </c>
      <c r="AD39" s="1">
        <v>79</v>
      </c>
      <c r="AE39" s="1">
        <v>75.671000000000006</v>
      </c>
      <c r="AF39" s="1" t="s">
        <v>42</v>
      </c>
      <c r="AG39" s="1">
        <f t="shared" ref="AG39:AG63" si="13">G39*Q39</f>
        <v>234.95999999999995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9" s="46" customFormat="1" x14ac:dyDescent="0.25">
      <c r="A40" s="40" t="s">
        <v>78</v>
      </c>
      <c r="B40" s="41" t="s">
        <v>40</v>
      </c>
      <c r="C40" s="41">
        <v>17</v>
      </c>
      <c r="D40" s="41"/>
      <c r="E40" s="41"/>
      <c r="F40" s="42">
        <v>17</v>
      </c>
      <c r="G40" s="43">
        <v>0</v>
      </c>
      <c r="H40" s="44">
        <v>45</v>
      </c>
      <c r="I40" s="44" t="s">
        <v>38</v>
      </c>
      <c r="J40" s="44">
        <v>6</v>
      </c>
      <c r="K40" s="44">
        <f t="shared" si="11"/>
        <v>-6</v>
      </c>
      <c r="L40" s="44"/>
      <c r="M40" s="44"/>
      <c r="N40" s="44">
        <v>41</v>
      </c>
      <c r="O40" s="44"/>
      <c r="P40" s="44">
        <f t="shared" si="4"/>
        <v>0</v>
      </c>
      <c r="Q40" s="45"/>
      <c r="R40" s="45"/>
      <c r="S40" s="44"/>
      <c r="T40" s="44" t="e">
        <f t="shared" si="5"/>
        <v>#DIV/0!</v>
      </c>
      <c r="U40" s="44" t="e">
        <f t="shared" si="6"/>
        <v>#DIV/0!</v>
      </c>
      <c r="V40" s="44">
        <v>4.8</v>
      </c>
      <c r="W40" s="44">
        <v>2.4</v>
      </c>
      <c r="X40" s="44">
        <v>4.2</v>
      </c>
      <c r="Y40" s="44">
        <v>1.6</v>
      </c>
      <c r="Z40" s="44">
        <v>2.2000000000000002</v>
      </c>
      <c r="AA40" s="44">
        <v>0.8</v>
      </c>
      <c r="AB40" s="44">
        <v>0</v>
      </c>
      <c r="AC40" s="44">
        <v>0</v>
      </c>
      <c r="AD40" s="44">
        <v>0</v>
      </c>
      <c r="AE40" s="44">
        <v>0</v>
      </c>
      <c r="AF40" s="28" t="s">
        <v>200</v>
      </c>
      <c r="AG40" s="44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s="46" customFormat="1" ht="15.75" thickBot="1" x14ac:dyDescent="0.3">
      <c r="A41" s="37" t="s">
        <v>189</v>
      </c>
      <c r="B41" s="38" t="s">
        <v>40</v>
      </c>
      <c r="C41" s="38"/>
      <c r="D41" s="38"/>
      <c r="E41" s="38"/>
      <c r="F41" s="39"/>
      <c r="G41" s="47">
        <v>0.84</v>
      </c>
      <c r="H41" s="48">
        <v>50</v>
      </c>
      <c r="I41" s="48" t="s">
        <v>41</v>
      </c>
      <c r="J41" s="48"/>
      <c r="K41" s="48"/>
      <c r="L41" s="48"/>
      <c r="M41" s="48"/>
      <c r="N41" s="48"/>
      <c r="O41" s="48"/>
      <c r="P41" s="48">
        <f t="shared" si="4"/>
        <v>0</v>
      </c>
      <c r="Q41" s="49"/>
      <c r="R41" s="49"/>
      <c r="S41" s="48"/>
      <c r="T41" s="48" t="e">
        <f t="shared" si="5"/>
        <v>#DIV/0!</v>
      </c>
      <c r="U41" s="48" t="e">
        <f t="shared" si="6"/>
        <v>#DIV/0!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0</v>
      </c>
      <c r="AF41" s="48" t="s">
        <v>190</v>
      </c>
      <c r="AG41" s="48">
        <f t="shared" si="13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40</v>
      </c>
      <c r="C42" s="1">
        <v>617</v>
      </c>
      <c r="D42" s="1">
        <v>340</v>
      </c>
      <c r="E42" s="1">
        <v>169</v>
      </c>
      <c r="F42" s="1">
        <v>769</v>
      </c>
      <c r="G42" s="10">
        <v>0.1</v>
      </c>
      <c r="H42" s="1">
        <v>45</v>
      </c>
      <c r="I42" s="1" t="s">
        <v>41</v>
      </c>
      <c r="J42" s="1">
        <v>190</v>
      </c>
      <c r="K42" s="1">
        <f t="shared" si="11"/>
        <v>-21</v>
      </c>
      <c r="L42" s="1"/>
      <c r="M42" s="1"/>
      <c r="N42" s="1">
        <v>0</v>
      </c>
      <c r="O42" s="1"/>
      <c r="P42" s="1">
        <f t="shared" si="4"/>
        <v>33.799999999999997</v>
      </c>
      <c r="Q42" s="5"/>
      <c r="R42" s="5"/>
      <c r="S42" s="1"/>
      <c r="T42" s="1">
        <f t="shared" si="5"/>
        <v>22.751479289940832</v>
      </c>
      <c r="U42" s="1">
        <f t="shared" si="6"/>
        <v>22.751479289940832</v>
      </c>
      <c r="V42" s="1">
        <v>22.8</v>
      </c>
      <c r="W42" s="1">
        <v>74</v>
      </c>
      <c r="X42" s="1">
        <v>156.4</v>
      </c>
      <c r="Y42" s="1">
        <v>39.799999999999997</v>
      </c>
      <c r="Z42" s="1">
        <v>38.799999999999997</v>
      </c>
      <c r="AA42" s="1">
        <v>51</v>
      </c>
      <c r="AB42" s="1">
        <v>60.6</v>
      </c>
      <c r="AC42" s="1">
        <v>68.8</v>
      </c>
      <c r="AD42" s="1">
        <v>33.799999999999997</v>
      </c>
      <c r="AE42" s="1">
        <v>31</v>
      </c>
      <c r="AF42" s="27" t="s">
        <v>181</v>
      </c>
      <c r="AG42" s="1">
        <f t="shared" si="13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9" x14ac:dyDescent="0.25">
      <c r="A43" s="1" t="s">
        <v>81</v>
      </c>
      <c r="B43" s="1" t="s">
        <v>40</v>
      </c>
      <c r="C43" s="1">
        <v>169</v>
      </c>
      <c r="D43" s="1">
        <v>322</v>
      </c>
      <c r="E43" s="1">
        <v>226</v>
      </c>
      <c r="F43" s="1">
        <v>235</v>
      </c>
      <c r="G43" s="10">
        <v>0.1</v>
      </c>
      <c r="H43" s="1">
        <v>60</v>
      </c>
      <c r="I43" s="1" t="s">
        <v>41</v>
      </c>
      <c r="J43" s="1">
        <v>238</v>
      </c>
      <c r="K43" s="1">
        <f t="shared" si="11"/>
        <v>-12</v>
      </c>
      <c r="L43" s="1"/>
      <c r="M43" s="1"/>
      <c r="N43" s="1">
        <v>210</v>
      </c>
      <c r="O43" s="1"/>
      <c r="P43" s="1">
        <f t="shared" si="4"/>
        <v>45.2</v>
      </c>
      <c r="Q43" s="5">
        <f t="shared" si="12"/>
        <v>142.60000000000002</v>
      </c>
      <c r="R43" s="5"/>
      <c r="S43" s="1"/>
      <c r="T43" s="1">
        <f t="shared" si="5"/>
        <v>13</v>
      </c>
      <c r="U43" s="1">
        <f t="shared" si="6"/>
        <v>9.8451327433628304</v>
      </c>
      <c r="V43" s="1">
        <v>45.4</v>
      </c>
      <c r="W43" s="1">
        <v>49</v>
      </c>
      <c r="X43" s="1">
        <v>45.2</v>
      </c>
      <c r="Y43" s="1">
        <v>47.8</v>
      </c>
      <c r="Z43" s="1">
        <v>46.6</v>
      </c>
      <c r="AA43" s="1">
        <v>58.8</v>
      </c>
      <c r="AB43" s="1">
        <v>87.8</v>
      </c>
      <c r="AC43" s="1">
        <v>69.400000000000006</v>
      </c>
      <c r="AD43" s="1">
        <v>45.6</v>
      </c>
      <c r="AE43" s="1">
        <v>40.799999999999997</v>
      </c>
      <c r="AF43" s="1" t="s">
        <v>42</v>
      </c>
      <c r="AG43" s="1">
        <f t="shared" si="13"/>
        <v>14.260000000000003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9" x14ac:dyDescent="0.25">
      <c r="A44" s="1" t="s">
        <v>82</v>
      </c>
      <c r="B44" s="1" t="s">
        <v>40</v>
      </c>
      <c r="C44" s="1">
        <v>308</v>
      </c>
      <c r="D44" s="1">
        <v>480</v>
      </c>
      <c r="E44" s="1">
        <v>251</v>
      </c>
      <c r="F44" s="1">
        <v>488</v>
      </c>
      <c r="G44" s="10">
        <v>0.1</v>
      </c>
      <c r="H44" s="1">
        <v>60</v>
      </c>
      <c r="I44" s="1" t="s">
        <v>41</v>
      </c>
      <c r="J44" s="1">
        <v>256</v>
      </c>
      <c r="K44" s="1">
        <f t="shared" si="11"/>
        <v>-5</v>
      </c>
      <c r="L44" s="1"/>
      <c r="M44" s="1"/>
      <c r="N44" s="1">
        <v>0</v>
      </c>
      <c r="O44" s="1"/>
      <c r="P44" s="1">
        <f t="shared" si="4"/>
        <v>50.2</v>
      </c>
      <c r="Q44" s="5">
        <f t="shared" si="12"/>
        <v>164.60000000000002</v>
      </c>
      <c r="R44" s="5"/>
      <c r="S44" s="1"/>
      <c r="T44" s="1">
        <f t="shared" si="5"/>
        <v>13</v>
      </c>
      <c r="U44" s="1">
        <f t="shared" si="6"/>
        <v>9.7211155378486058</v>
      </c>
      <c r="V44" s="1">
        <v>49</v>
      </c>
      <c r="W44" s="1">
        <v>40.6</v>
      </c>
      <c r="X44" s="1">
        <v>47.6</v>
      </c>
      <c r="Y44" s="1">
        <v>54.8</v>
      </c>
      <c r="Z44" s="1">
        <v>51.8</v>
      </c>
      <c r="AA44" s="1">
        <v>70.2</v>
      </c>
      <c r="AB44" s="1">
        <v>118.8</v>
      </c>
      <c r="AC44" s="1">
        <v>123.2</v>
      </c>
      <c r="AD44" s="1">
        <v>47.2</v>
      </c>
      <c r="AE44" s="1">
        <v>36</v>
      </c>
      <c r="AF44" s="1" t="s">
        <v>42</v>
      </c>
      <c r="AG44" s="1">
        <f t="shared" si="13"/>
        <v>16.460000000000004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9" x14ac:dyDescent="0.25">
      <c r="A45" s="1" t="s">
        <v>83</v>
      </c>
      <c r="B45" s="1" t="s">
        <v>40</v>
      </c>
      <c r="C45" s="1">
        <v>141</v>
      </c>
      <c r="D45" s="1"/>
      <c r="E45" s="1">
        <v>91</v>
      </c>
      <c r="F45" s="1">
        <v>36</v>
      </c>
      <c r="G45" s="10">
        <v>0.4</v>
      </c>
      <c r="H45" s="1">
        <v>45</v>
      </c>
      <c r="I45" s="1" t="s">
        <v>41</v>
      </c>
      <c r="J45" s="1">
        <v>99</v>
      </c>
      <c r="K45" s="1">
        <f t="shared" si="11"/>
        <v>-8</v>
      </c>
      <c r="L45" s="1"/>
      <c r="M45" s="1"/>
      <c r="N45" s="1">
        <v>230</v>
      </c>
      <c r="O45" s="1"/>
      <c r="P45" s="1">
        <f t="shared" si="4"/>
        <v>18.2</v>
      </c>
      <c r="Q45" s="5"/>
      <c r="R45" s="5"/>
      <c r="S45" s="1"/>
      <c r="T45" s="1">
        <f t="shared" si="5"/>
        <v>14.615384615384617</v>
      </c>
      <c r="U45" s="1">
        <f t="shared" si="6"/>
        <v>14.615384615384617</v>
      </c>
      <c r="V45" s="1">
        <v>23.8</v>
      </c>
      <c r="W45" s="1">
        <v>-0.4</v>
      </c>
      <c r="X45" s="1">
        <v>27.2</v>
      </c>
      <c r="Y45" s="1">
        <v>9.1999999999999993</v>
      </c>
      <c r="Z45" s="1">
        <v>14</v>
      </c>
      <c r="AA45" s="1">
        <v>11.2</v>
      </c>
      <c r="AB45" s="1">
        <v>15.4</v>
      </c>
      <c r="AC45" s="1">
        <v>13.8</v>
      </c>
      <c r="AD45" s="1">
        <v>14.8</v>
      </c>
      <c r="AE45" s="1">
        <v>18.2</v>
      </c>
      <c r="AF45" s="1"/>
      <c r="AG45" s="1">
        <f t="shared" si="13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9" x14ac:dyDescent="0.25">
      <c r="A46" s="1" t="s">
        <v>84</v>
      </c>
      <c r="B46" s="1" t="s">
        <v>40</v>
      </c>
      <c r="C46" s="1">
        <v>1</v>
      </c>
      <c r="D46" s="1">
        <v>222</v>
      </c>
      <c r="E46" s="1">
        <v>17</v>
      </c>
      <c r="F46" s="1">
        <v>204</v>
      </c>
      <c r="G46" s="10">
        <v>0.3</v>
      </c>
      <c r="H46" s="1" t="e">
        <v>#N/A</v>
      </c>
      <c r="I46" s="1" t="s">
        <v>41</v>
      </c>
      <c r="J46" s="1">
        <v>86</v>
      </c>
      <c r="K46" s="1">
        <f t="shared" si="11"/>
        <v>-69</v>
      </c>
      <c r="L46" s="1"/>
      <c r="M46" s="1"/>
      <c r="N46" s="1">
        <v>150</v>
      </c>
      <c r="O46" s="36">
        <v>100</v>
      </c>
      <c r="P46" s="1">
        <f t="shared" si="4"/>
        <v>3.4</v>
      </c>
      <c r="Q46" s="5"/>
      <c r="R46" s="5"/>
      <c r="S46" s="1"/>
      <c r="T46" s="1">
        <f t="shared" si="5"/>
        <v>133.52941176470588</v>
      </c>
      <c r="U46" s="1">
        <f t="shared" si="6"/>
        <v>133.52941176470588</v>
      </c>
      <c r="V46" s="1">
        <v>17</v>
      </c>
      <c r="W46" s="1">
        <v>6.4</v>
      </c>
      <c r="X46" s="1">
        <v>6.8</v>
      </c>
      <c r="Y46" s="1">
        <v>2</v>
      </c>
      <c r="Z46" s="1">
        <v>7.6</v>
      </c>
      <c r="AA46" s="1">
        <v>5.8</v>
      </c>
      <c r="AB46" s="1">
        <v>19.399999999999999</v>
      </c>
      <c r="AC46" s="1">
        <v>16.2</v>
      </c>
      <c r="AD46" s="1">
        <v>22.6</v>
      </c>
      <c r="AE46" s="1">
        <v>18.399999999999999</v>
      </c>
      <c r="AF46" s="1" t="s">
        <v>185</v>
      </c>
      <c r="AG46" s="1">
        <f t="shared" si="13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9" x14ac:dyDescent="0.25">
      <c r="A47" s="1" t="s">
        <v>85</v>
      </c>
      <c r="B47" s="1" t="s">
        <v>37</v>
      </c>
      <c r="C47" s="1">
        <v>126.82299999999999</v>
      </c>
      <c r="D47" s="1">
        <v>421.89299999999997</v>
      </c>
      <c r="E47" s="1">
        <v>273.33600000000001</v>
      </c>
      <c r="F47" s="1">
        <v>219.38900000000001</v>
      </c>
      <c r="G47" s="10">
        <v>1</v>
      </c>
      <c r="H47" s="1">
        <v>60</v>
      </c>
      <c r="I47" s="1" t="s">
        <v>46</v>
      </c>
      <c r="J47" s="1">
        <v>273.7</v>
      </c>
      <c r="K47" s="1">
        <f t="shared" si="11"/>
        <v>-0.3639999999999759</v>
      </c>
      <c r="L47" s="1"/>
      <c r="M47" s="1"/>
      <c r="N47" s="1">
        <v>260</v>
      </c>
      <c r="O47" s="1"/>
      <c r="P47" s="1">
        <f t="shared" si="4"/>
        <v>54.667200000000001</v>
      </c>
      <c r="Q47" s="5">
        <f>14*P47-O47-N47-F47</f>
        <v>285.95180000000005</v>
      </c>
      <c r="R47" s="5"/>
      <c r="S47" s="1"/>
      <c r="T47" s="1">
        <f t="shared" si="5"/>
        <v>14</v>
      </c>
      <c r="U47" s="1">
        <f t="shared" si="6"/>
        <v>8.7692254221910027</v>
      </c>
      <c r="V47" s="1">
        <v>50.078000000000003</v>
      </c>
      <c r="W47" s="1">
        <v>49.268799999999999</v>
      </c>
      <c r="X47" s="1">
        <v>37.438000000000002</v>
      </c>
      <c r="Y47" s="1">
        <v>43.057400000000001</v>
      </c>
      <c r="Z47" s="1">
        <v>37.567599999999999</v>
      </c>
      <c r="AA47" s="1">
        <v>64.736400000000003</v>
      </c>
      <c r="AB47" s="1">
        <v>93.765000000000001</v>
      </c>
      <c r="AC47" s="1">
        <v>79.727000000000004</v>
      </c>
      <c r="AD47" s="1">
        <v>38.479799999999997</v>
      </c>
      <c r="AE47" s="1">
        <v>45.3962</v>
      </c>
      <c r="AF47" s="1"/>
      <c r="AG47" s="1">
        <f t="shared" si="13"/>
        <v>285.95180000000005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9" x14ac:dyDescent="0.25">
      <c r="A48" s="1" t="s">
        <v>86</v>
      </c>
      <c r="B48" s="1" t="s">
        <v>37</v>
      </c>
      <c r="C48" s="1">
        <v>149.351</v>
      </c>
      <c r="D48" s="1">
        <v>41.073</v>
      </c>
      <c r="E48" s="1">
        <v>116.143</v>
      </c>
      <c r="F48" s="1">
        <v>50.41</v>
      </c>
      <c r="G48" s="10">
        <v>1</v>
      </c>
      <c r="H48" s="1">
        <v>45</v>
      </c>
      <c r="I48" s="1" t="s">
        <v>41</v>
      </c>
      <c r="J48" s="1">
        <v>118</v>
      </c>
      <c r="K48" s="1">
        <f t="shared" si="11"/>
        <v>-1.8569999999999993</v>
      </c>
      <c r="L48" s="1"/>
      <c r="M48" s="1"/>
      <c r="N48" s="1">
        <v>180</v>
      </c>
      <c r="O48" s="1"/>
      <c r="P48" s="1">
        <f t="shared" si="4"/>
        <v>23.2286</v>
      </c>
      <c r="Q48" s="5">
        <f t="shared" si="12"/>
        <v>71.561800000000034</v>
      </c>
      <c r="R48" s="5"/>
      <c r="S48" s="1"/>
      <c r="T48" s="1">
        <f t="shared" si="5"/>
        <v>13.000000000000002</v>
      </c>
      <c r="U48" s="1">
        <f t="shared" si="6"/>
        <v>9.9192374917128028</v>
      </c>
      <c r="V48" s="1">
        <v>23.233599999999999</v>
      </c>
      <c r="W48" s="1">
        <v>19.081800000000001</v>
      </c>
      <c r="X48" s="1">
        <v>22.428000000000001</v>
      </c>
      <c r="Y48" s="1">
        <v>18.276599999999998</v>
      </c>
      <c r="Z48" s="1">
        <v>14.4048</v>
      </c>
      <c r="AA48" s="1">
        <v>21.965399999999999</v>
      </c>
      <c r="AB48" s="1">
        <v>16.753399999999999</v>
      </c>
      <c r="AC48" s="1">
        <v>17.595600000000001</v>
      </c>
      <c r="AD48" s="1">
        <v>18.795400000000001</v>
      </c>
      <c r="AE48" s="1">
        <v>16.562799999999999</v>
      </c>
      <c r="AF48" s="1"/>
      <c r="AG48" s="1">
        <f t="shared" si="13"/>
        <v>71.561800000000034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9" x14ac:dyDescent="0.25">
      <c r="A49" s="1" t="s">
        <v>87</v>
      </c>
      <c r="B49" s="1" t="s">
        <v>37</v>
      </c>
      <c r="C49" s="1">
        <v>262.07299999999998</v>
      </c>
      <c r="D49" s="1">
        <v>87.959000000000003</v>
      </c>
      <c r="E49" s="1">
        <v>171.44900000000001</v>
      </c>
      <c r="F49" s="1">
        <v>128.14599999999999</v>
      </c>
      <c r="G49" s="10">
        <v>1</v>
      </c>
      <c r="H49" s="1">
        <v>45</v>
      </c>
      <c r="I49" s="1" t="s">
        <v>41</v>
      </c>
      <c r="J49" s="1">
        <v>181</v>
      </c>
      <c r="K49" s="1">
        <f t="shared" si="11"/>
        <v>-9.5509999999999877</v>
      </c>
      <c r="L49" s="1"/>
      <c r="M49" s="1"/>
      <c r="N49" s="1">
        <v>220</v>
      </c>
      <c r="O49" s="1"/>
      <c r="P49" s="1">
        <f t="shared" si="4"/>
        <v>34.2898</v>
      </c>
      <c r="Q49" s="5">
        <f t="shared" si="12"/>
        <v>97.621400000000023</v>
      </c>
      <c r="R49" s="5"/>
      <c r="S49" s="1"/>
      <c r="T49" s="1">
        <f t="shared" si="5"/>
        <v>12.999999999999998</v>
      </c>
      <c r="U49" s="1">
        <f t="shared" si="6"/>
        <v>10.153048428395616</v>
      </c>
      <c r="V49" s="1">
        <v>33.663799999999988</v>
      </c>
      <c r="W49" s="1">
        <v>33.044800000000002</v>
      </c>
      <c r="X49" s="1">
        <v>36.500399999999999</v>
      </c>
      <c r="Y49" s="1">
        <v>48.148800000000001</v>
      </c>
      <c r="Z49" s="1">
        <v>36.125399999999999</v>
      </c>
      <c r="AA49" s="1">
        <v>39.761000000000003</v>
      </c>
      <c r="AB49" s="1">
        <v>40.281999999999996</v>
      </c>
      <c r="AC49" s="1">
        <v>46.719200000000001</v>
      </c>
      <c r="AD49" s="1">
        <v>44.203200000000002</v>
      </c>
      <c r="AE49" s="1">
        <v>37.929199999999987</v>
      </c>
      <c r="AF49" s="1"/>
      <c r="AG49" s="1">
        <f t="shared" si="13"/>
        <v>97.621400000000023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9" x14ac:dyDescent="0.25">
      <c r="A50" s="1" t="s">
        <v>88</v>
      </c>
      <c r="B50" s="1" t="s">
        <v>40</v>
      </c>
      <c r="C50" s="1">
        <v>17</v>
      </c>
      <c r="D50" s="1"/>
      <c r="E50" s="1">
        <v>12</v>
      </c>
      <c r="F50" s="1"/>
      <c r="G50" s="10">
        <v>0.09</v>
      </c>
      <c r="H50" s="1">
        <v>45</v>
      </c>
      <c r="I50" s="1" t="s">
        <v>41</v>
      </c>
      <c r="J50" s="1">
        <v>16</v>
      </c>
      <c r="K50" s="1">
        <f t="shared" si="11"/>
        <v>-4</v>
      </c>
      <c r="L50" s="1"/>
      <c r="M50" s="1"/>
      <c r="N50" s="1">
        <v>40</v>
      </c>
      <c r="O50" s="1"/>
      <c r="P50" s="1">
        <f t="shared" si="4"/>
        <v>2.4</v>
      </c>
      <c r="Q50" s="5"/>
      <c r="R50" s="5"/>
      <c r="S50" s="1"/>
      <c r="T50" s="1">
        <f t="shared" si="5"/>
        <v>16.666666666666668</v>
      </c>
      <c r="U50" s="1">
        <f t="shared" si="6"/>
        <v>16.666666666666668</v>
      </c>
      <c r="V50" s="1">
        <v>3.4</v>
      </c>
      <c r="W50" s="1">
        <v>-0.4</v>
      </c>
      <c r="X50" s="1">
        <v>3.4</v>
      </c>
      <c r="Y50" s="1">
        <v>0.6</v>
      </c>
      <c r="Z50" s="1">
        <v>1.2</v>
      </c>
      <c r="AA50" s="1">
        <v>0.4</v>
      </c>
      <c r="AB50" s="1">
        <v>6</v>
      </c>
      <c r="AC50" s="1">
        <v>0</v>
      </c>
      <c r="AD50" s="1">
        <v>0.6</v>
      </c>
      <c r="AE50" s="1">
        <v>1.8</v>
      </c>
      <c r="AF50" s="1"/>
      <c r="AG50" s="1">
        <f t="shared" si="13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9" x14ac:dyDescent="0.25">
      <c r="A51" s="1" t="s">
        <v>89</v>
      </c>
      <c r="B51" s="1" t="s">
        <v>40</v>
      </c>
      <c r="C51" s="1">
        <v>222</v>
      </c>
      <c r="D51" s="1">
        <v>664</v>
      </c>
      <c r="E51" s="1">
        <v>162</v>
      </c>
      <c r="F51" s="1">
        <v>708</v>
      </c>
      <c r="G51" s="10">
        <v>0.35</v>
      </c>
      <c r="H51" s="1">
        <v>45</v>
      </c>
      <c r="I51" s="1" t="s">
        <v>41</v>
      </c>
      <c r="J51" s="1">
        <v>163</v>
      </c>
      <c r="K51" s="1">
        <f t="shared" si="11"/>
        <v>-1</v>
      </c>
      <c r="L51" s="1"/>
      <c r="M51" s="1"/>
      <c r="N51" s="1">
        <v>0</v>
      </c>
      <c r="O51" s="1"/>
      <c r="P51" s="1">
        <f t="shared" si="4"/>
        <v>32.4</v>
      </c>
      <c r="Q51" s="5"/>
      <c r="R51" s="5"/>
      <c r="S51" s="1"/>
      <c r="T51" s="1">
        <f t="shared" si="5"/>
        <v>21.851851851851851</v>
      </c>
      <c r="U51" s="1">
        <f t="shared" si="6"/>
        <v>21.851851851851851</v>
      </c>
      <c r="V51" s="1">
        <v>58</v>
      </c>
      <c r="W51" s="1">
        <v>43.8</v>
      </c>
      <c r="X51" s="1">
        <v>60.2</v>
      </c>
      <c r="Y51" s="1">
        <v>39.200000000000003</v>
      </c>
      <c r="Z51" s="1">
        <v>48.2</v>
      </c>
      <c r="AA51" s="1">
        <v>37.4</v>
      </c>
      <c r="AB51" s="1">
        <v>70.8</v>
      </c>
      <c r="AC51" s="1">
        <v>50.6</v>
      </c>
      <c r="AD51" s="1">
        <v>34.4</v>
      </c>
      <c r="AE51" s="1">
        <v>36</v>
      </c>
      <c r="AF51" s="27" t="s">
        <v>182</v>
      </c>
      <c r="AG51" s="1">
        <f t="shared" si="13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9" x14ac:dyDescent="0.25">
      <c r="A52" s="1" t="s">
        <v>90</v>
      </c>
      <c r="B52" s="1" t="s">
        <v>37</v>
      </c>
      <c r="C52" s="1">
        <v>248.066</v>
      </c>
      <c r="D52" s="1">
        <v>190.82300000000001</v>
      </c>
      <c r="E52" s="1">
        <v>236.59700000000001</v>
      </c>
      <c r="F52" s="1">
        <v>141.99700000000001</v>
      </c>
      <c r="G52" s="10">
        <v>1</v>
      </c>
      <c r="H52" s="1">
        <v>45</v>
      </c>
      <c r="I52" s="1" t="s">
        <v>41</v>
      </c>
      <c r="J52" s="1">
        <v>243.9</v>
      </c>
      <c r="K52" s="1">
        <f t="shared" si="11"/>
        <v>-7.3029999999999973</v>
      </c>
      <c r="L52" s="1"/>
      <c r="M52" s="1"/>
      <c r="N52" s="1">
        <v>320</v>
      </c>
      <c r="O52" s="1"/>
      <c r="P52" s="1">
        <f t="shared" si="4"/>
        <v>47.319400000000002</v>
      </c>
      <c r="Q52" s="5">
        <f t="shared" si="12"/>
        <v>153.15519999999998</v>
      </c>
      <c r="R52" s="5"/>
      <c r="S52" s="1"/>
      <c r="T52" s="1">
        <f t="shared" si="5"/>
        <v>13</v>
      </c>
      <c r="U52" s="1">
        <f t="shared" si="6"/>
        <v>9.7633740072781983</v>
      </c>
      <c r="V52" s="1">
        <v>46.691199999999988</v>
      </c>
      <c r="W52" s="1">
        <v>43.0548</v>
      </c>
      <c r="X52" s="1">
        <v>43.5152</v>
      </c>
      <c r="Y52" s="1">
        <v>47.7318</v>
      </c>
      <c r="Z52" s="1">
        <v>7.7441999999999993</v>
      </c>
      <c r="AA52" s="1">
        <v>51.644599999999997</v>
      </c>
      <c r="AB52" s="1">
        <v>41.107399999999998</v>
      </c>
      <c r="AC52" s="1">
        <v>41.486400000000003</v>
      </c>
      <c r="AD52" s="1">
        <v>26.164999999999999</v>
      </c>
      <c r="AE52" s="1">
        <v>10.275600000000001</v>
      </c>
      <c r="AF52" s="1"/>
      <c r="AG52" s="1">
        <f t="shared" si="13"/>
        <v>153.15519999999998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9" ht="15.75" thickBot="1" x14ac:dyDescent="0.3">
      <c r="A53" s="1" t="s">
        <v>91</v>
      </c>
      <c r="B53" s="1" t="s">
        <v>37</v>
      </c>
      <c r="C53" s="1">
        <v>21.882999999999999</v>
      </c>
      <c r="D53" s="1">
        <v>62.302</v>
      </c>
      <c r="E53" s="1">
        <v>18.658999999999999</v>
      </c>
      <c r="F53" s="1">
        <v>65.525999999999996</v>
      </c>
      <c r="G53" s="10">
        <v>1</v>
      </c>
      <c r="H53" s="1">
        <v>45</v>
      </c>
      <c r="I53" s="1" t="s">
        <v>41</v>
      </c>
      <c r="J53" s="1">
        <v>15</v>
      </c>
      <c r="K53" s="1">
        <f t="shared" si="11"/>
        <v>3.6589999999999989</v>
      </c>
      <c r="L53" s="1"/>
      <c r="M53" s="1"/>
      <c r="N53" s="1">
        <v>0</v>
      </c>
      <c r="O53" s="1"/>
      <c r="P53" s="1">
        <f t="shared" si="4"/>
        <v>3.7317999999999998</v>
      </c>
      <c r="Q53" s="5"/>
      <c r="R53" s="5"/>
      <c r="S53" s="1"/>
      <c r="T53" s="1">
        <f t="shared" si="5"/>
        <v>17.558818800578809</v>
      </c>
      <c r="U53" s="1">
        <f t="shared" si="6"/>
        <v>17.558818800578809</v>
      </c>
      <c r="V53" s="1">
        <v>2.0434000000000001</v>
      </c>
      <c r="W53" s="1">
        <v>7.7889999999999997</v>
      </c>
      <c r="X53" s="1">
        <v>3.9207999999999998</v>
      </c>
      <c r="Y53" s="1">
        <v>6.5138000000000007</v>
      </c>
      <c r="Z53" s="1">
        <v>3.5224000000000002</v>
      </c>
      <c r="AA53" s="1">
        <v>5.7497999999999996</v>
      </c>
      <c r="AB53" s="1">
        <v>4.9654000000000007</v>
      </c>
      <c r="AC53" s="1">
        <v>6.7861999999999991</v>
      </c>
      <c r="AD53" s="1">
        <v>3.9809999999999999</v>
      </c>
      <c r="AE53" s="1">
        <v>4.9695999999999998</v>
      </c>
      <c r="AF53" s="1"/>
      <c r="AG53" s="1">
        <f t="shared" si="13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9" s="46" customFormat="1" x14ac:dyDescent="0.25">
      <c r="A54" s="40" t="s">
        <v>92</v>
      </c>
      <c r="B54" s="41" t="s">
        <v>40</v>
      </c>
      <c r="C54" s="41">
        <v>60</v>
      </c>
      <c r="D54" s="41">
        <v>80</v>
      </c>
      <c r="E54" s="41">
        <v>81</v>
      </c>
      <c r="F54" s="42">
        <v>40</v>
      </c>
      <c r="G54" s="43">
        <v>0</v>
      </c>
      <c r="H54" s="44">
        <v>45</v>
      </c>
      <c r="I54" s="44" t="s">
        <v>38</v>
      </c>
      <c r="J54" s="44">
        <v>82</v>
      </c>
      <c r="K54" s="44">
        <f t="shared" si="11"/>
        <v>-1</v>
      </c>
      <c r="L54" s="44"/>
      <c r="M54" s="44"/>
      <c r="N54" s="44">
        <v>180</v>
      </c>
      <c r="O54" s="44"/>
      <c r="P54" s="44">
        <f t="shared" si="4"/>
        <v>16.2</v>
      </c>
      <c r="Q54" s="45"/>
      <c r="R54" s="45"/>
      <c r="S54" s="44"/>
      <c r="T54" s="44">
        <f t="shared" si="5"/>
        <v>13.580246913580247</v>
      </c>
      <c r="U54" s="44">
        <f t="shared" si="6"/>
        <v>13.580246913580247</v>
      </c>
      <c r="V54" s="44">
        <v>20.399999999999999</v>
      </c>
      <c r="W54" s="44">
        <v>15.8</v>
      </c>
      <c r="X54" s="44">
        <v>3.2</v>
      </c>
      <c r="Y54" s="44">
        <v>19.600000000000001</v>
      </c>
      <c r="Z54" s="44">
        <v>8</v>
      </c>
      <c r="AA54" s="44">
        <v>10.8</v>
      </c>
      <c r="AB54" s="44">
        <v>21.4</v>
      </c>
      <c r="AC54" s="44">
        <v>11.4</v>
      </c>
      <c r="AD54" s="44">
        <v>13.2</v>
      </c>
      <c r="AE54" s="44">
        <v>16.2</v>
      </c>
      <c r="AF54" s="44" t="s">
        <v>193</v>
      </c>
      <c r="AG54" s="44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s="46" customFormat="1" ht="15.75" thickBot="1" x14ac:dyDescent="0.3">
      <c r="A55" s="37" t="s">
        <v>191</v>
      </c>
      <c r="B55" s="38" t="s">
        <v>40</v>
      </c>
      <c r="C55" s="38"/>
      <c r="D55" s="38"/>
      <c r="E55" s="38"/>
      <c r="F55" s="39"/>
      <c r="G55" s="47">
        <v>0.28000000000000003</v>
      </c>
      <c r="H55" s="48">
        <v>50</v>
      </c>
      <c r="I55" s="48" t="s">
        <v>41</v>
      </c>
      <c r="J55" s="48"/>
      <c r="K55" s="48"/>
      <c r="L55" s="48"/>
      <c r="M55" s="48"/>
      <c r="N55" s="48"/>
      <c r="O55" s="48"/>
      <c r="P55" s="48">
        <f t="shared" si="4"/>
        <v>0</v>
      </c>
      <c r="Q55" s="49"/>
      <c r="R55" s="49"/>
      <c r="S55" s="48"/>
      <c r="T55" s="48" t="e">
        <f t="shared" ref="T55" si="14">(F55+N55+O55+Q55)/P55</f>
        <v>#DIV/0!</v>
      </c>
      <c r="U55" s="48" t="e">
        <f t="shared" ref="U55" si="15">(F55+N55+O55)/P55</f>
        <v>#DIV/0!</v>
      </c>
      <c r="V55" s="48">
        <v>0</v>
      </c>
      <c r="W55" s="48">
        <v>0</v>
      </c>
      <c r="X55" s="48">
        <v>0</v>
      </c>
      <c r="Y55" s="48">
        <v>0</v>
      </c>
      <c r="Z55" s="48">
        <v>0</v>
      </c>
      <c r="AA55" s="48">
        <v>0</v>
      </c>
      <c r="AB55" s="48">
        <v>0</v>
      </c>
      <c r="AC55" s="48">
        <v>0</v>
      </c>
      <c r="AD55" s="48">
        <v>0</v>
      </c>
      <c r="AE55" s="48">
        <v>0</v>
      </c>
      <c r="AF55" s="48" t="s">
        <v>194</v>
      </c>
      <c r="AG55" s="48">
        <f t="shared" si="13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s="46" customFormat="1" x14ac:dyDescent="0.25">
      <c r="A56" s="40" t="s">
        <v>93</v>
      </c>
      <c r="B56" s="41" t="s">
        <v>40</v>
      </c>
      <c r="C56" s="41">
        <v>322</v>
      </c>
      <c r="D56" s="41">
        <v>448</v>
      </c>
      <c r="E56" s="41">
        <v>391</v>
      </c>
      <c r="F56" s="33">
        <v>315</v>
      </c>
      <c r="G56" s="43">
        <v>0</v>
      </c>
      <c r="H56" s="44">
        <v>45</v>
      </c>
      <c r="I56" s="44" t="s">
        <v>38</v>
      </c>
      <c r="J56" s="44">
        <v>414</v>
      </c>
      <c r="K56" s="44">
        <f t="shared" si="11"/>
        <v>-23</v>
      </c>
      <c r="L56" s="44"/>
      <c r="M56" s="44"/>
      <c r="N56" s="44">
        <v>480</v>
      </c>
      <c r="O56" s="44"/>
      <c r="P56" s="44">
        <f t="shared" si="4"/>
        <v>78.2</v>
      </c>
      <c r="Q56" s="45"/>
      <c r="R56" s="45"/>
      <c r="S56" s="44"/>
      <c r="T56" s="44">
        <f t="shared" si="5"/>
        <v>10.166240409207161</v>
      </c>
      <c r="U56" s="44">
        <f t="shared" si="6"/>
        <v>10.166240409207161</v>
      </c>
      <c r="V56" s="44">
        <v>82</v>
      </c>
      <c r="W56" s="44">
        <v>79.8</v>
      </c>
      <c r="X56" s="44">
        <v>75.8</v>
      </c>
      <c r="Y56" s="44">
        <v>83.4</v>
      </c>
      <c r="Z56" s="44">
        <v>76</v>
      </c>
      <c r="AA56" s="44">
        <v>63.4</v>
      </c>
      <c r="AB56" s="44">
        <v>101.6</v>
      </c>
      <c r="AC56" s="44">
        <v>89</v>
      </c>
      <c r="AD56" s="44">
        <v>65.2</v>
      </c>
      <c r="AE56" s="44">
        <v>55.8</v>
      </c>
      <c r="AF56" s="44" t="s">
        <v>195</v>
      </c>
      <c r="AG56" s="44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s="46" customFormat="1" ht="15.75" thickBot="1" x14ac:dyDescent="0.3">
      <c r="A57" s="37" t="s">
        <v>192</v>
      </c>
      <c r="B57" s="38" t="s">
        <v>40</v>
      </c>
      <c r="C57" s="38"/>
      <c r="D57" s="38"/>
      <c r="E57" s="38"/>
      <c r="F57" s="39"/>
      <c r="G57" s="47">
        <v>0.35</v>
      </c>
      <c r="H57" s="48">
        <v>50</v>
      </c>
      <c r="I57" s="48" t="s">
        <v>41</v>
      </c>
      <c r="J57" s="48"/>
      <c r="K57" s="48"/>
      <c r="L57" s="48"/>
      <c r="M57" s="48"/>
      <c r="N57" s="48"/>
      <c r="O57" s="48"/>
      <c r="P57" s="48">
        <f t="shared" si="4"/>
        <v>0</v>
      </c>
      <c r="Q57" s="49">
        <v>200</v>
      </c>
      <c r="R57" s="49"/>
      <c r="S57" s="48"/>
      <c r="T57" s="48" t="e">
        <f t="shared" ref="T57" si="16">(F57+N57+O57+Q57)/P57</f>
        <v>#DIV/0!</v>
      </c>
      <c r="U57" s="48" t="e">
        <f t="shared" ref="U57" si="17">(F57+N57+O57)/P57</f>
        <v>#DIV/0!</v>
      </c>
      <c r="V57" s="48">
        <v>0</v>
      </c>
      <c r="W57" s="48">
        <v>0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0</v>
      </c>
      <c r="AF57" s="48" t="s">
        <v>196</v>
      </c>
      <c r="AG57" s="48">
        <f t="shared" si="13"/>
        <v>70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thickBot="1" x14ac:dyDescent="0.3">
      <c r="A58" s="1" t="s">
        <v>94</v>
      </c>
      <c r="B58" s="1" t="s">
        <v>40</v>
      </c>
      <c r="C58" s="1">
        <v>113</v>
      </c>
      <c r="D58" s="1">
        <v>264</v>
      </c>
      <c r="E58" s="1">
        <v>185</v>
      </c>
      <c r="F58" s="1">
        <v>168</v>
      </c>
      <c r="G58" s="10">
        <v>0.28000000000000003</v>
      </c>
      <c r="H58" s="1">
        <v>45</v>
      </c>
      <c r="I58" s="1" t="s">
        <v>41</v>
      </c>
      <c r="J58" s="1">
        <v>195</v>
      </c>
      <c r="K58" s="1">
        <f t="shared" si="11"/>
        <v>-10</v>
      </c>
      <c r="L58" s="1"/>
      <c r="M58" s="1"/>
      <c r="N58" s="1">
        <v>120</v>
      </c>
      <c r="O58" s="1"/>
      <c r="P58" s="1">
        <f t="shared" si="4"/>
        <v>37</v>
      </c>
      <c r="Q58" s="5">
        <f t="shared" si="12"/>
        <v>193</v>
      </c>
      <c r="R58" s="5"/>
      <c r="S58" s="1"/>
      <c r="T58" s="1">
        <f t="shared" si="5"/>
        <v>13</v>
      </c>
      <c r="U58" s="1">
        <f t="shared" si="6"/>
        <v>7.7837837837837842</v>
      </c>
      <c r="V58" s="1">
        <v>31.4</v>
      </c>
      <c r="W58" s="1">
        <v>36</v>
      </c>
      <c r="X58" s="1">
        <v>30.6</v>
      </c>
      <c r="Y58" s="1">
        <v>34.799999999999997</v>
      </c>
      <c r="Z58" s="1">
        <v>28.2</v>
      </c>
      <c r="AA58" s="1">
        <v>25.4</v>
      </c>
      <c r="AB58" s="1">
        <v>40.4</v>
      </c>
      <c r="AC58" s="1">
        <v>23.4</v>
      </c>
      <c r="AD58" s="1">
        <v>26.2</v>
      </c>
      <c r="AE58" s="1">
        <v>30.8</v>
      </c>
      <c r="AF58" s="1"/>
      <c r="AG58" s="1">
        <f t="shared" si="13"/>
        <v>54.040000000000006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9" s="46" customFormat="1" x14ac:dyDescent="0.25">
      <c r="A59" s="40" t="s">
        <v>95</v>
      </c>
      <c r="B59" s="41" t="s">
        <v>40</v>
      </c>
      <c r="C59" s="41">
        <v>418</v>
      </c>
      <c r="D59" s="41">
        <v>1168</v>
      </c>
      <c r="E59" s="41">
        <v>532</v>
      </c>
      <c r="F59" s="42">
        <v>945</v>
      </c>
      <c r="G59" s="43">
        <v>0</v>
      </c>
      <c r="H59" s="44">
        <v>45</v>
      </c>
      <c r="I59" s="44" t="s">
        <v>38</v>
      </c>
      <c r="J59" s="44">
        <v>562</v>
      </c>
      <c r="K59" s="44">
        <f t="shared" si="11"/>
        <v>-30</v>
      </c>
      <c r="L59" s="44"/>
      <c r="M59" s="44"/>
      <c r="N59" s="44">
        <v>0</v>
      </c>
      <c r="O59" s="44">
        <v>220</v>
      </c>
      <c r="P59" s="44">
        <f t="shared" si="4"/>
        <v>106.4</v>
      </c>
      <c r="Q59" s="45"/>
      <c r="R59" s="45"/>
      <c r="S59" s="44"/>
      <c r="T59" s="44">
        <f t="shared" si="5"/>
        <v>10.949248120300751</v>
      </c>
      <c r="U59" s="44">
        <f t="shared" si="6"/>
        <v>10.949248120300751</v>
      </c>
      <c r="V59" s="44">
        <v>113.4</v>
      </c>
      <c r="W59" s="44">
        <v>79.8</v>
      </c>
      <c r="X59" s="44">
        <v>102.8</v>
      </c>
      <c r="Y59" s="44">
        <v>105.2</v>
      </c>
      <c r="Z59" s="44">
        <v>98.8</v>
      </c>
      <c r="AA59" s="44">
        <v>89.8</v>
      </c>
      <c r="AB59" s="44">
        <v>114.8</v>
      </c>
      <c r="AC59" s="44">
        <v>99.8</v>
      </c>
      <c r="AD59" s="44">
        <v>82.6</v>
      </c>
      <c r="AE59" s="44">
        <v>91.4</v>
      </c>
      <c r="AF59" s="44" t="s">
        <v>198</v>
      </c>
      <c r="AG59" s="44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s="46" customFormat="1" ht="15.75" thickBot="1" x14ac:dyDescent="0.3">
      <c r="A60" s="37" t="s">
        <v>197</v>
      </c>
      <c r="B60" s="38" t="s">
        <v>40</v>
      </c>
      <c r="C60" s="38"/>
      <c r="D60" s="38"/>
      <c r="E60" s="38"/>
      <c r="F60" s="39"/>
      <c r="G60" s="47">
        <v>0.35</v>
      </c>
      <c r="H60" s="48">
        <v>50</v>
      </c>
      <c r="I60" s="48" t="s">
        <v>41</v>
      </c>
      <c r="J60" s="48"/>
      <c r="K60" s="48"/>
      <c r="L60" s="48"/>
      <c r="M60" s="48"/>
      <c r="N60" s="48"/>
      <c r="O60" s="48"/>
      <c r="P60" s="48">
        <f t="shared" si="4"/>
        <v>0</v>
      </c>
      <c r="Q60" s="49">
        <v>300</v>
      </c>
      <c r="R60" s="49"/>
      <c r="S60" s="48"/>
      <c r="T60" s="48" t="e">
        <f t="shared" si="5"/>
        <v>#DIV/0!</v>
      </c>
      <c r="U60" s="48" t="e">
        <f t="shared" si="6"/>
        <v>#DIV/0!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 t="s">
        <v>199</v>
      </c>
      <c r="AG60" s="48">
        <f t="shared" si="13"/>
        <v>105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40</v>
      </c>
      <c r="C61" s="1">
        <v>539</v>
      </c>
      <c r="D61" s="1">
        <v>1664</v>
      </c>
      <c r="E61" s="1">
        <v>699</v>
      </c>
      <c r="F61" s="1">
        <v>1375</v>
      </c>
      <c r="G61" s="10">
        <v>0.35</v>
      </c>
      <c r="H61" s="1">
        <v>45</v>
      </c>
      <c r="I61" s="1" t="s">
        <v>53</v>
      </c>
      <c r="J61" s="1">
        <v>737</v>
      </c>
      <c r="K61" s="1">
        <f t="shared" si="11"/>
        <v>-38</v>
      </c>
      <c r="L61" s="1"/>
      <c r="M61" s="1"/>
      <c r="N61" s="1">
        <v>0</v>
      </c>
      <c r="O61" s="1"/>
      <c r="P61" s="1">
        <f t="shared" si="4"/>
        <v>139.80000000000001</v>
      </c>
      <c r="Q61" s="5">
        <f t="shared" ref="Q61" si="18">14*P61-O61-N61-F61</f>
        <v>582.20000000000027</v>
      </c>
      <c r="R61" s="5"/>
      <c r="S61" s="1"/>
      <c r="T61" s="1">
        <f t="shared" si="5"/>
        <v>14</v>
      </c>
      <c r="U61" s="1">
        <f t="shared" si="6"/>
        <v>9.835479256080113</v>
      </c>
      <c r="V61" s="1">
        <v>138.80000000000001</v>
      </c>
      <c r="W61" s="1">
        <v>139.80000000000001</v>
      </c>
      <c r="X61" s="1">
        <v>120.4</v>
      </c>
      <c r="Y61" s="1">
        <v>134</v>
      </c>
      <c r="Z61" s="1">
        <v>123</v>
      </c>
      <c r="AA61" s="1">
        <v>119.4</v>
      </c>
      <c r="AB61" s="1">
        <v>170.4</v>
      </c>
      <c r="AC61" s="1">
        <v>143.4</v>
      </c>
      <c r="AD61" s="1">
        <v>117.6</v>
      </c>
      <c r="AE61" s="1">
        <v>104.2</v>
      </c>
      <c r="AF61" s="1" t="s">
        <v>42</v>
      </c>
      <c r="AG61" s="1">
        <f t="shared" si="13"/>
        <v>203.7700000000001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9" x14ac:dyDescent="0.25">
      <c r="A62" s="1" t="s">
        <v>97</v>
      </c>
      <c r="B62" s="1" t="s">
        <v>40</v>
      </c>
      <c r="C62" s="1">
        <v>218</v>
      </c>
      <c r="D62" s="1"/>
      <c r="E62" s="1">
        <v>106</v>
      </c>
      <c r="F62" s="1">
        <v>104</v>
      </c>
      <c r="G62" s="10">
        <v>0.28000000000000003</v>
      </c>
      <c r="H62" s="1">
        <v>45</v>
      </c>
      <c r="I62" s="1" t="s">
        <v>41</v>
      </c>
      <c r="J62" s="1">
        <v>112</v>
      </c>
      <c r="K62" s="1">
        <f t="shared" si="11"/>
        <v>-6</v>
      </c>
      <c r="L62" s="1"/>
      <c r="M62" s="1"/>
      <c r="N62" s="1">
        <v>0</v>
      </c>
      <c r="O62" s="1"/>
      <c r="P62" s="1">
        <f t="shared" si="4"/>
        <v>21.2</v>
      </c>
      <c r="Q62" s="5">
        <f t="shared" si="12"/>
        <v>171.59999999999997</v>
      </c>
      <c r="R62" s="5"/>
      <c r="S62" s="1"/>
      <c r="T62" s="1">
        <f t="shared" si="5"/>
        <v>12.999999999999998</v>
      </c>
      <c r="U62" s="1">
        <f t="shared" si="6"/>
        <v>4.9056603773584904</v>
      </c>
      <c r="V62" s="1">
        <v>12.8</v>
      </c>
      <c r="W62" s="1">
        <v>14.8</v>
      </c>
      <c r="X62" s="1">
        <v>27</v>
      </c>
      <c r="Y62" s="1">
        <v>14.6</v>
      </c>
      <c r="Z62" s="1">
        <v>17.2</v>
      </c>
      <c r="AA62" s="1">
        <v>11</v>
      </c>
      <c r="AB62" s="1">
        <v>27.8</v>
      </c>
      <c r="AC62" s="1">
        <v>17</v>
      </c>
      <c r="AD62" s="1">
        <v>8.8000000000000007</v>
      </c>
      <c r="AE62" s="1">
        <v>13</v>
      </c>
      <c r="AF62" s="28" t="s">
        <v>61</v>
      </c>
      <c r="AG62" s="1">
        <f t="shared" si="13"/>
        <v>48.047999999999995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9" ht="15.75" thickBot="1" x14ac:dyDescent="0.3">
      <c r="A63" s="1" t="s">
        <v>98</v>
      </c>
      <c r="B63" s="1" t="s">
        <v>40</v>
      </c>
      <c r="C63" s="1">
        <v>384</v>
      </c>
      <c r="D63" s="1">
        <v>272</v>
      </c>
      <c r="E63" s="1">
        <v>317</v>
      </c>
      <c r="F63" s="1">
        <v>297</v>
      </c>
      <c r="G63" s="10">
        <v>0.41</v>
      </c>
      <c r="H63" s="1">
        <v>45</v>
      </c>
      <c r="I63" s="1" t="s">
        <v>41</v>
      </c>
      <c r="J63" s="1">
        <v>326</v>
      </c>
      <c r="K63" s="1">
        <f t="shared" si="11"/>
        <v>-9</v>
      </c>
      <c r="L63" s="1"/>
      <c r="M63" s="1"/>
      <c r="N63" s="1">
        <v>190</v>
      </c>
      <c r="O63" s="1"/>
      <c r="P63" s="1">
        <f t="shared" si="4"/>
        <v>63.4</v>
      </c>
      <c r="Q63" s="5">
        <f t="shared" si="12"/>
        <v>337.19999999999993</v>
      </c>
      <c r="R63" s="5"/>
      <c r="S63" s="1"/>
      <c r="T63" s="1">
        <f t="shared" si="5"/>
        <v>13</v>
      </c>
      <c r="U63" s="1">
        <f t="shared" si="6"/>
        <v>7.6813880126182967</v>
      </c>
      <c r="V63" s="1">
        <v>53.2</v>
      </c>
      <c r="W63" s="1">
        <v>62.4</v>
      </c>
      <c r="X63" s="1">
        <v>65.400000000000006</v>
      </c>
      <c r="Y63" s="1">
        <v>54</v>
      </c>
      <c r="Z63" s="1">
        <v>44.8</v>
      </c>
      <c r="AA63" s="1">
        <v>61.4</v>
      </c>
      <c r="AB63" s="1">
        <v>44.2</v>
      </c>
      <c r="AC63" s="1">
        <v>39.4</v>
      </c>
      <c r="AD63" s="1">
        <v>40.4</v>
      </c>
      <c r="AE63" s="1">
        <v>40.4</v>
      </c>
      <c r="AF63" s="1" t="s">
        <v>42</v>
      </c>
      <c r="AG63" s="1">
        <f t="shared" si="13"/>
        <v>138.25199999999995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9" x14ac:dyDescent="0.25">
      <c r="A64" s="18" t="s">
        <v>99</v>
      </c>
      <c r="B64" s="19" t="s">
        <v>40</v>
      </c>
      <c r="C64" s="19">
        <v>-20</v>
      </c>
      <c r="D64" s="19">
        <v>104</v>
      </c>
      <c r="E64" s="29">
        <v>84</v>
      </c>
      <c r="F64" s="20"/>
      <c r="G64" s="15">
        <v>0</v>
      </c>
      <c r="H64" s="14">
        <v>45</v>
      </c>
      <c r="I64" s="14" t="s">
        <v>38</v>
      </c>
      <c r="J64" s="14">
        <v>84</v>
      </c>
      <c r="K64" s="14">
        <f t="shared" si="11"/>
        <v>0</v>
      </c>
      <c r="L64" s="14"/>
      <c r="M64" s="14"/>
      <c r="N64" s="14">
        <v>0</v>
      </c>
      <c r="O64" s="14"/>
      <c r="P64" s="14">
        <f t="shared" si="4"/>
        <v>16.8</v>
      </c>
      <c r="Q64" s="16"/>
      <c r="R64" s="16"/>
      <c r="S64" s="14"/>
      <c r="T64" s="14">
        <f t="shared" si="5"/>
        <v>0</v>
      </c>
      <c r="U64" s="14">
        <f t="shared" si="6"/>
        <v>0</v>
      </c>
      <c r="V64" s="14">
        <v>6.6</v>
      </c>
      <c r="W64" s="14">
        <v>123.2</v>
      </c>
      <c r="X64" s="14">
        <v>156.4</v>
      </c>
      <c r="Y64" s="14">
        <v>140</v>
      </c>
      <c r="Z64" s="14">
        <v>133.80000000000001</v>
      </c>
      <c r="AA64" s="14">
        <v>118</v>
      </c>
      <c r="AB64" s="14">
        <v>145.19999999999999</v>
      </c>
      <c r="AC64" s="14">
        <v>121.6</v>
      </c>
      <c r="AD64" s="14">
        <v>67.8</v>
      </c>
      <c r="AE64" s="14">
        <v>73.400000000000006</v>
      </c>
      <c r="AF64" s="17" t="s">
        <v>100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ht="15.75" thickBot="1" x14ac:dyDescent="0.3">
      <c r="A65" s="24" t="s">
        <v>156</v>
      </c>
      <c r="B65" s="22" t="s">
        <v>40</v>
      </c>
      <c r="C65" s="22">
        <v>594</v>
      </c>
      <c r="D65" s="22">
        <v>858</v>
      </c>
      <c r="E65" s="30">
        <f>726+E64+E112</f>
        <v>817</v>
      </c>
      <c r="F65" s="32">
        <f>551+F112</f>
        <v>734</v>
      </c>
      <c r="G65" s="10">
        <v>0.41</v>
      </c>
      <c r="H65" s="1">
        <v>50</v>
      </c>
      <c r="I65" s="1" t="s">
        <v>41</v>
      </c>
      <c r="J65" s="1">
        <v>739</v>
      </c>
      <c r="K65" s="1">
        <f>E65-J65</f>
        <v>78</v>
      </c>
      <c r="L65" s="1"/>
      <c r="M65" s="1"/>
      <c r="N65" s="1">
        <v>0</v>
      </c>
      <c r="O65" s="1">
        <v>400</v>
      </c>
      <c r="P65" s="1">
        <f>E65/5</f>
        <v>163.4</v>
      </c>
      <c r="Q65" s="5">
        <f>13*P65-O65-N65-F65</f>
        <v>990.20000000000027</v>
      </c>
      <c r="R65" s="5"/>
      <c r="S65" s="1"/>
      <c r="T65" s="1">
        <f>(F65+N65+O65+Q65)/P65</f>
        <v>13.000000000000002</v>
      </c>
      <c r="U65" s="1">
        <f>(F65+N65+O65)/P65</f>
        <v>6.940024479804161</v>
      </c>
      <c r="V65" s="1">
        <v>130.6</v>
      </c>
      <c r="W65" s="1">
        <v>18.600000000000001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157</v>
      </c>
      <c r="AG65" s="1">
        <f>G65*Q65</f>
        <v>405.98200000000008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8" t="s">
        <v>101</v>
      </c>
      <c r="B66" s="19" t="s">
        <v>40</v>
      </c>
      <c r="C66" s="19"/>
      <c r="D66" s="19"/>
      <c r="E66" s="29">
        <v>70</v>
      </c>
      <c r="F66" s="33">
        <v>-70</v>
      </c>
      <c r="G66" s="15">
        <v>0</v>
      </c>
      <c r="H66" s="14">
        <v>45</v>
      </c>
      <c r="I66" s="14" t="s">
        <v>38</v>
      </c>
      <c r="J66" s="14">
        <v>2</v>
      </c>
      <c r="K66" s="14">
        <f t="shared" si="11"/>
        <v>68</v>
      </c>
      <c r="L66" s="14"/>
      <c r="M66" s="14"/>
      <c r="N66" s="14">
        <v>0</v>
      </c>
      <c r="O66" s="14"/>
      <c r="P66" s="14">
        <f t="shared" si="4"/>
        <v>14</v>
      </c>
      <c r="Q66" s="16"/>
      <c r="R66" s="16"/>
      <c r="S66" s="14"/>
      <c r="T66" s="14">
        <f t="shared" si="5"/>
        <v>-5</v>
      </c>
      <c r="U66" s="14">
        <f t="shared" si="6"/>
        <v>-5</v>
      </c>
      <c r="V66" s="14">
        <v>2.4</v>
      </c>
      <c r="W66" s="14">
        <v>80.2</v>
      </c>
      <c r="X66" s="14">
        <v>118.6</v>
      </c>
      <c r="Y66" s="14">
        <v>102.6</v>
      </c>
      <c r="Z66" s="14">
        <v>97</v>
      </c>
      <c r="AA66" s="14">
        <v>81.2</v>
      </c>
      <c r="AB66" s="14">
        <v>96</v>
      </c>
      <c r="AC66" s="14">
        <v>84.8</v>
      </c>
      <c r="AD66" s="14">
        <v>71.400000000000006</v>
      </c>
      <c r="AE66" s="14">
        <v>72.8</v>
      </c>
      <c r="AF66" s="17" t="s">
        <v>102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ht="15.75" thickBot="1" x14ac:dyDescent="0.3">
      <c r="A67" s="24" t="s">
        <v>165</v>
      </c>
      <c r="B67" s="22" t="s">
        <v>40</v>
      </c>
      <c r="C67" s="22">
        <v>216</v>
      </c>
      <c r="D67" s="22">
        <v>1050</v>
      </c>
      <c r="E67" s="30">
        <f>451+E66</f>
        <v>521</v>
      </c>
      <c r="F67" s="32">
        <f>727+F66</f>
        <v>657</v>
      </c>
      <c r="G67" s="10">
        <v>0.41</v>
      </c>
      <c r="H67" s="1">
        <v>50</v>
      </c>
      <c r="I67" s="1" t="s">
        <v>41</v>
      </c>
      <c r="J67" s="1">
        <v>606.5</v>
      </c>
      <c r="K67" s="1">
        <f>E67-J67</f>
        <v>-85.5</v>
      </c>
      <c r="L67" s="1"/>
      <c r="M67" s="1"/>
      <c r="N67" s="1">
        <v>0</v>
      </c>
      <c r="O67" s="1">
        <v>400</v>
      </c>
      <c r="P67" s="1">
        <f>E67/5</f>
        <v>104.2</v>
      </c>
      <c r="Q67" s="5">
        <f t="shared" ref="Q67:Q75" si="19">13*P67-O67-N67-F67</f>
        <v>297.60000000000014</v>
      </c>
      <c r="R67" s="5"/>
      <c r="S67" s="1"/>
      <c r="T67" s="1">
        <f>(F67+N67+O67+Q67)/P67</f>
        <v>13.000000000000002</v>
      </c>
      <c r="U67" s="1">
        <f>(F67+N67+O67)/P67</f>
        <v>10.143953934740882</v>
      </c>
      <c r="V67" s="1">
        <v>112.4</v>
      </c>
      <c r="W67" s="1">
        <v>14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 t="s">
        <v>166</v>
      </c>
      <c r="AG67" s="1">
        <f t="shared" ref="AG67:AG76" si="20">G67*Q67</f>
        <v>122.01600000000005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103</v>
      </c>
      <c r="B68" s="1" t="s">
        <v>40</v>
      </c>
      <c r="C68" s="1">
        <v>42</v>
      </c>
      <c r="D68" s="1">
        <v>77</v>
      </c>
      <c r="E68" s="1">
        <v>44</v>
      </c>
      <c r="F68" s="1">
        <v>62</v>
      </c>
      <c r="G68" s="10">
        <v>0.4</v>
      </c>
      <c r="H68" s="1">
        <v>30</v>
      </c>
      <c r="I68" s="1" t="s">
        <v>41</v>
      </c>
      <c r="J68" s="1">
        <v>53</v>
      </c>
      <c r="K68" s="1">
        <f t="shared" si="11"/>
        <v>-9</v>
      </c>
      <c r="L68" s="1"/>
      <c r="M68" s="1"/>
      <c r="N68" s="1">
        <v>70</v>
      </c>
      <c r="O68" s="1"/>
      <c r="P68" s="1">
        <f t="shared" si="4"/>
        <v>8.8000000000000007</v>
      </c>
      <c r="Q68" s="5"/>
      <c r="R68" s="5"/>
      <c r="S68" s="1"/>
      <c r="T68" s="1">
        <f t="shared" si="5"/>
        <v>14.999999999999998</v>
      </c>
      <c r="U68" s="1">
        <f t="shared" si="6"/>
        <v>14.999999999999998</v>
      </c>
      <c r="V68" s="1">
        <v>11.6</v>
      </c>
      <c r="W68" s="1">
        <v>11.6</v>
      </c>
      <c r="X68" s="1">
        <v>9.6</v>
      </c>
      <c r="Y68" s="1">
        <v>14</v>
      </c>
      <c r="Z68" s="1">
        <v>11</v>
      </c>
      <c r="AA68" s="1">
        <v>11.6</v>
      </c>
      <c r="AB68" s="1">
        <v>16.2</v>
      </c>
      <c r="AC68" s="1">
        <v>13.8</v>
      </c>
      <c r="AD68" s="1">
        <v>7.8</v>
      </c>
      <c r="AE68" s="1">
        <v>11.4</v>
      </c>
      <c r="AF68" s="1"/>
      <c r="AG68" s="1">
        <f t="shared" si="2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104</v>
      </c>
      <c r="B69" s="1" t="s">
        <v>37</v>
      </c>
      <c r="C69" s="1"/>
      <c r="D69" s="1">
        <v>8.1989999999999998</v>
      </c>
      <c r="E69" s="1"/>
      <c r="F69" s="1"/>
      <c r="G69" s="10">
        <v>1</v>
      </c>
      <c r="H69" s="1">
        <v>30</v>
      </c>
      <c r="I69" s="1" t="s">
        <v>41</v>
      </c>
      <c r="J69" s="1">
        <v>2</v>
      </c>
      <c r="K69" s="1">
        <f t="shared" si="11"/>
        <v>-2</v>
      </c>
      <c r="L69" s="1"/>
      <c r="M69" s="1"/>
      <c r="N69" s="1">
        <v>0</v>
      </c>
      <c r="O69" s="1"/>
      <c r="P69" s="1">
        <f t="shared" si="4"/>
        <v>0</v>
      </c>
      <c r="Q69" s="5">
        <v>8</v>
      </c>
      <c r="R69" s="5"/>
      <c r="S69" s="1"/>
      <c r="T69" s="1" t="e">
        <f t="shared" si="5"/>
        <v>#DIV/0!</v>
      </c>
      <c r="U69" s="1" t="e">
        <f t="shared" si="6"/>
        <v>#DIV/0!</v>
      </c>
      <c r="V69" s="1">
        <v>0</v>
      </c>
      <c r="W69" s="1">
        <v>1.0648</v>
      </c>
      <c r="X69" s="1">
        <v>0</v>
      </c>
      <c r="Y69" s="1">
        <v>0.61880000000000002</v>
      </c>
      <c r="Z69" s="1">
        <v>0.40100000000000002</v>
      </c>
      <c r="AA69" s="1">
        <v>0</v>
      </c>
      <c r="AB69" s="1">
        <v>1.4728000000000001</v>
      </c>
      <c r="AC69" s="1">
        <v>0.85640000000000005</v>
      </c>
      <c r="AD69" s="1">
        <v>0.64379999999999993</v>
      </c>
      <c r="AE69" s="1">
        <v>0.64339999999999997</v>
      </c>
      <c r="AF69" s="35" t="s">
        <v>184</v>
      </c>
      <c r="AG69" s="1">
        <f t="shared" si="20"/>
        <v>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105</v>
      </c>
      <c r="B70" s="1" t="s">
        <v>40</v>
      </c>
      <c r="C70" s="1">
        <v>130</v>
      </c>
      <c r="D70" s="1">
        <v>64</v>
      </c>
      <c r="E70" s="1">
        <v>86.087999999999994</v>
      </c>
      <c r="F70" s="1">
        <v>86.912000000000006</v>
      </c>
      <c r="G70" s="10">
        <v>0.41</v>
      </c>
      <c r="H70" s="1">
        <v>45</v>
      </c>
      <c r="I70" s="1" t="s">
        <v>41</v>
      </c>
      <c r="J70" s="1">
        <v>93</v>
      </c>
      <c r="K70" s="1">
        <f t="shared" si="11"/>
        <v>-6.9120000000000061</v>
      </c>
      <c r="L70" s="1"/>
      <c r="M70" s="1"/>
      <c r="N70" s="1">
        <v>100</v>
      </c>
      <c r="O70" s="1"/>
      <c r="P70" s="1">
        <f t="shared" si="4"/>
        <v>17.217599999999997</v>
      </c>
      <c r="Q70" s="5">
        <f t="shared" si="19"/>
        <v>36.916799999999967</v>
      </c>
      <c r="R70" s="5"/>
      <c r="S70" s="1"/>
      <c r="T70" s="1">
        <f t="shared" si="5"/>
        <v>13</v>
      </c>
      <c r="U70" s="1">
        <f t="shared" si="6"/>
        <v>10.8558684137162</v>
      </c>
      <c r="V70" s="1">
        <v>18.2</v>
      </c>
      <c r="W70" s="1">
        <v>18.399999999999999</v>
      </c>
      <c r="X70" s="1">
        <v>21</v>
      </c>
      <c r="Y70" s="1">
        <v>15.2</v>
      </c>
      <c r="Z70" s="1">
        <v>12.2</v>
      </c>
      <c r="AA70" s="1">
        <v>13.6</v>
      </c>
      <c r="AB70" s="1">
        <v>11.4</v>
      </c>
      <c r="AC70" s="1">
        <v>7.4</v>
      </c>
      <c r="AD70" s="1">
        <v>8</v>
      </c>
      <c r="AE70" s="1">
        <v>6.8</v>
      </c>
      <c r="AF70" s="1"/>
      <c r="AG70" s="1">
        <f t="shared" si="20"/>
        <v>15.135887999999985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106</v>
      </c>
      <c r="B71" s="1" t="s">
        <v>37</v>
      </c>
      <c r="C71" s="1"/>
      <c r="D71" s="1">
        <v>8.5760000000000005</v>
      </c>
      <c r="E71" s="1">
        <v>6.4260000000000002</v>
      </c>
      <c r="F71" s="1">
        <v>2.15</v>
      </c>
      <c r="G71" s="10">
        <v>1</v>
      </c>
      <c r="H71" s="1">
        <v>45</v>
      </c>
      <c r="I71" s="1" t="s">
        <v>41</v>
      </c>
      <c r="J71" s="1">
        <v>6</v>
      </c>
      <c r="K71" s="1">
        <f t="shared" si="11"/>
        <v>0.42600000000000016</v>
      </c>
      <c r="L71" s="1"/>
      <c r="M71" s="1"/>
      <c r="N71" s="1">
        <v>0</v>
      </c>
      <c r="O71" s="1"/>
      <c r="P71" s="1">
        <f t="shared" si="4"/>
        <v>1.2852000000000001</v>
      </c>
      <c r="Q71" s="5">
        <f>10*P71-O71-N71-F71</f>
        <v>10.702</v>
      </c>
      <c r="R71" s="5"/>
      <c r="S71" s="1"/>
      <c r="T71" s="1">
        <f t="shared" si="5"/>
        <v>10</v>
      </c>
      <c r="U71" s="1">
        <f t="shared" si="6"/>
        <v>1.6728913787737314</v>
      </c>
      <c r="V71" s="1">
        <v>0</v>
      </c>
      <c r="W71" s="1">
        <v>0.73899999999999999</v>
      </c>
      <c r="X71" s="1">
        <v>0.21340000000000001</v>
      </c>
      <c r="Y71" s="1">
        <v>0.31180000000000002</v>
      </c>
      <c r="Z71" s="1">
        <v>0.40300000000000002</v>
      </c>
      <c r="AA71" s="1">
        <v>0.30059999999999998</v>
      </c>
      <c r="AB71" s="1">
        <v>0</v>
      </c>
      <c r="AC71" s="1">
        <v>0</v>
      </c>
      <c r="AD71" s="1">
        <v>-0.374</v>
      </c>
      <c r="AE71" s="1">
        <v>-0.16600000000000001</v>
      </c>
      <c r="AF71" s="1" t="s">
        <v>107</v>
      </c>
      <c r="AG71" s="1">
        <f t="shared" si="20"/>
        <v>10.702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108</v>
      </c>
      <c r="B72" s="1" t="s">
        <v>40</v>
      </c>
      <c r="C72" s="1">
        <v>373</v>
      </c>
      <c r="D72" s="1">
        <v>1098</v>
      </c>
      <c r="E72" s="1">
        <v>442</v>
      </c>
      <c r="F72" s="1">
        <v>953</v>
      </c>
      <c r="G72" s="10">
        <v>0.36</v>
      </c>
      <c r="H72" s="1">
        <v>45</v>
      </c>
      <c r="I72" s="1" t="s">
        <v>41</v>
      </c>
      <c r="J72" s="1">
        <v>461</v>
      </c>
      <c r="K72" s="1">
        <f t="shared" si="11"/>
        <v>-19</v>
      </c>
      <c r="L72" s="1"/>
      <c r="M72" s="1"/>
      <c r="N72" s="1">
        <v>0</v>
      </c>
      <c r="O72" s="1"/>
      <c r="P72" s="1">
        <f t="shared" si="4"/>
        <v>88.4</v>
      </c>
      <c r="Q72" s="5">
        <f t="shared" si="19"/>
        <v>196.20000000000005</v>
      </c>
      <c r="R72" s="5"/>
      <c r="S72" s="1"/>
      <c r="T72" s="1">
        <f t="shared" si="5"/>
        <v>13</v>
      </c>
      <c r="U72" s="1">
        <f t="shared" si="6"/>
        <v>10.780542986425338</v>
      </c>
      <c r="V72" s="1">
        <v>92.2</v>
      </c>
      <c r="W72" s="1">
        <v>77</v>
      </c>
      <c r="X72" s="1">
        <v>81</v>
      </c>
      <c r="Y72" s="1">
        <v>80.2</v>
      </c>
      <c r="Z72" s="1">
        <v>76.599999999999994</v>
      </c>
      <c r="AA72" s="1">
        <v>64.400000000000006</v>
      </c>
      <c r="AB72" s="1">
        <v>90.6</v>
      </c>
      <c r="AC72" s="1">
        <v>74.2</v>
      </c>
      <c r="AD72" s="1">
        <v>51</v>
      </c>
      <c r="AE72" s="1">
        <v>53.4</v>
      </c>
      <c r="AF72" s="1" t="s">
        <v>42</v>
      </c>
      <c r="AG72" s="1">
        <f t="shared" si="20"/>
        <v>70.632000000000019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109</v>
      </c>
      <c r="B73" s="1" t="s">
        <v>37</v>
      </c>
      <c r="C73" s="1">
        <v>23.286999999999999</v>
      </c>
      <c r="D73" s="1">
        <v>27.806000000000001</v>
      </c>
      <c r="E73" s="1">
        <v>24.013000000000002</v>
      </c>
      <c r="F73" s="1">
        <v>21.547999999999998</v>
      </c>
      <c r="G73" s="10">
        <v>1</v>
      </c>
      <c r="H73" s="1">
        <v>45</v>
      </c>
      <c r="I73" s="1" t="s">
        <v>41</v>
      </c>
      <c r="J73" s="1">
        <v>24</v>
      </c>
      <c r="K73" s="1">
        <f t="shared" si="11"/>
        <v>1.3000000000001677E-2</v>
      </c>
      <c r="L73" s="1"/>
      <c r="M73" s="1"/>
      <c r="N73" s="1">
        <v>20</v>
      </c>
      <c r="O73" s="1"/>
      <c r="P73" s="1">
        <f t="shared" si="4"/>
        <v>4.8026</v>
      </c>
      <c r="Q73" s="5">
        <f t="shared" si="19"/>
        <v>20.8858</v>
      </c>
      <c r="R73" s="5"/>
      <c r="S73" s="1"/>
      <c r="T73" s="1">
        <f t="shared" si="5"/>
        <v>13.000000000000002</v>
      </c>
      <c r="U73" s="1">
        <f t="shared" si="6"/>
        <v>8.6511472952150914</v>
      </c>
      <c r="V73" s="1">
        <v>4.3963999999999999</v>
      </c>
      <c r="W73" s="1">
        <v>4.4283999999999999</v>
      </c>
      <c r="X73" s="1">
        <v>3.9664000000000001</v>
      </c>
      <c r="Y73" s="1">
        <v>2.9018000000000002</v>
      </c>
      <c r="Z73" s="1">
        <v>2.0706000000000002</v>
      </c>
      <c r="AA73" s="1">
        <v>1.6861999999999999</v>
      </c>
      <c r="AB73" s="1">
        <v>4.6898</v>
      </c>
      <c r="AC73" s="1">
        <v>2.7658</v>
      </c>
      <c r="AD73" s="1">
        <v>0.70199999999999996</v>
      </c>
      <c r="AE73" s="1">
        <v>3.8237999999999999</v>
      </c>
      <c r="AF73" s="1"/>
      <c r="AG73" s="1">
        <f t="shared" si="20"/>
        <v>20.8858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110</v>
      </c>
      <c r="B74" s="1" t="s">
        <v>40</v>
      </c>
      <c r="C74" s="1">
        <v>289</v>
      </c>
      <c r="D74" s="1">
        <v>30</v>
      </c>
      <c r="E74" s="1">
        <v>164</v>
      </c>
      <c r="F74" s="1">
        <v>140</v>
      </c>
      <c r="G74" s="10">
        <v>0.41</v>
      </c>
      <c r="H74" s="1">
        <v>45</v>
      </c>
      <c r="I74" s="1" t="s">
        <v>41</v>
      </c>
      <c r="J74" s="1">
        <v>176</v>
      </c>
      <c r="K74" s="1">
        <f t="shared" si="11"/>
        <v>-12</v>
      </c>
      <c r="L74" s="1"/>
      <c r="M74" s="1"/>
      <c r="N74" s="1">
        <v>190</v>
      </c>
      <c r="O74" s="1"/>
      <c r="P74" s="1">
        <f t="shared" si="4"/>
        <v>32.799999999999997</v>
      </c>
      <c r="Q74" s="5">
        <f t="shared" si="19"/>
        <v>96.399999999999977</v>
      </c>
      <c r="R74" s="5"/>
      <c r="S74" s="1"/>
      <c r="T74" s="1">
        <f t="shared" si="5"/>
        <v>13</v>
      </c>
      <c r="U74" s="1">
        <f t="shared" si="6"/>
        <v>10.060975609756099</v>
      </c>
      <c r="V74" s="1">
        <v>32.799999999999997</v>
      </c>
      <c r="W74" s="1">
        <v>30.2</v>
      </c>
      <c r="X74" s="1">
        <v>42.4</v>
      </c>
      <c r="Y74" s="1">
        <v>30</v>
      </c>
      <c r="Z74" s="1">
        <v>31.6</v>
      </c>
      <c r="AA74" s="1">
        <v>20</v>
      </c>
      <c r="AB74" s="1">
        <v>40.799999999999997</v>
      </c>
      <c r="AC74" s="1">
        <v>31</v>
      </c>
      <c r="AD74" s="1">
        <v>23.8</v>
      </c>
      <c r="AE74" s="1">
        <v>22.4</v>
      </c>
      <c r="AF74" s="1" t="s">
        <v>42</v>
      </c>
      <c r="AG74" s="1">
        <f t="shared" si="20"/>
        <v>39.523999999999987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111</v>
      </c>
      <c r="B75" s="1" t="s">
        <v>40</v>
      </c>
      <c r="C75" s="1">
        <v>244</v>
      </c>
      <c r="D75" s="1"/>
      <c r="E75" s="1">
        <v>107</v>
      </c>
      <c r="F75" s="1">
        <v>121</v>
      </c>
      <c r="G75" s="10">
        <v>0.41</v>
      </c>
      <c r="H75" s="1">
        <v>45</v>
      </c>
      <c r="I75" s="1" t="s">
        <v>41</v>
      </c>
      <c r="J75" s="1">
        <v>115</v>
      </c>
      <c r="K75" s="1">
        <f t="shared" si="11"/>
        <v>-8</v>
      </c>
      <c r="L75" s="1"/>
      <c r="M75" s="1"/>
      <c r="N75" s="1">
        <v>110</v>
      </c>
      <c r="O75" s="1"/>
      <c r="P75" s="1">
        <f t="shared" si="4"/>
        <v>21.4</v>
      </c>
      <c r="Q75" s="5">
        <f t="shared" si="19"/>
        <v>47.199999999999989</v>
      </c>
      <c r="R75" s="5"/>
      <c r="S75" s="1"/>
      <c r="T75" s="1">
        <f t="shared" si="5"/>
        <v>13</v>
      </c>
      <c r="U75" s="1">
        <f t="shared" si="6"/>
        <v>10.794392523364486</v>
      </c>
      <c r="V75" s="1">
        <v>22.4</v>
      </c>
      <c r="W75" s="1">
        <v>19.399999999999999</v>
      </c>
      <c r="X75" s="1">
        <v>40.4</v>
      </c>
      <c r="Y75" s="1">
        <v>20</v>
      </c>
      <c r="Z75" s="1">
        <v>28.2</v>
      </c>
      <c r="AA75" s="1">
        <v>20</v>
      </c>
      <c r="AB75" s="1">
        <v>36</v>
      </c>
      <c r="AC75" s="1">
        <v>23.2</v>
      </c>
      <c r="AD75" s="1">
        <v>15.2</v>
      </c>
      <c r="AE75" s="1">
        <v>21.6</v>
      </c>
      <c r="AF75" s="1" t="s">
        <v>42</v>
      </c>
      <c r="AG75" s="1">
        <f t="shared" si="20"/>
        <v>19.351999999999993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ht="15.75" thickBot="1" x14ac:dyDescent="0.3">
      <c r="A76" s="1" t="s">
        <v>112</v>
      </c>
      <c r="B76" s="1" t="s">
        <v>40</v>
      </c>
      <c r="C76" s="1">
        <v>147</v>
      </c>
      <c r="D76" s="1">
        <v>144</v>
      </c>
      <c r="E76" s="1">
        <v>125</v>
      </c>
      <c r="F76" s="1">
        <v>149</v>
      </c>
      <c r="G76" s="10">
        <v>0.28000000000000003</v>
      </c>
      <c r="H76" s="1">
        <v>45</v>
      </c>
      <c r="I76" s="1" t="s">
        <v>41</v>
      </c>
      <c r="J76" s="1">
        <v>129</v>
      </c>
      <c r="K76" s="1">
        <f t="shared" si="11"/>
        <v>-4</v>
      </c>
      <c r="L76" s="1"/>
      <c r="M76" s="1"/>
      <c r="N76" s="1">
        <v>180</v>
      </c>
      <c r="O76" s="1"/>
      <c r="P76" s="1">
        <f t="shared" si="4"/>
        <v>25</v>
      </c>
      <c r="Q76" s="5"/>
      <c r="R76" s="5"/>
      <c r="S76" s="1"/>
      <c r="T76" s="1">
        <f t="shared" si="5"/>
        <v>13.16</v>
      </c>
      <c r="U76" s="1">
        <f t="shared" si="6"/>
        <v>13.16</v>
      </c>
      <c r="V76" s="1">
        <v>30.8</v>
      </c>
      <c r="W76" s="1">
        <v>31</v>
      </c>
      <c r="X76" s="1">
        <v>31.4</v>
      </c>
      <c r="Y76" s="1">
        <v>30.2</v>
      </c>
      <c r="Z76" s="1">
        <v>28.4</v>
      </c>
      <c r="AA76" s="1">
        <v>26.8</v>
      </c>
      <c r="AB76" s="1">
        <v>35.200000000000003</v>
      </c>
      <c r="AC76" s="1">
        <v>32.4</v>
      </c>
      <c r="AD76" s="1">
        <v>24.8</v>
      </c>
      <c r="AE76" s="1">
        <v>17.600000000000001</v>
      </c>
      <c r="AF76" s="1" t="s">
        <v>113</v>
      </c>
      <c r="AG76" s="1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8" t="s">
        <v>114</v>
      </c>
      <c r="B77" s="19" t="s">
        <v>40</v>
      </c>
      <c r="C77" s="19"/>
      <c r="D77" s="19">
        <v>6</v>
      </c>
      <c r="E77" s="29">
        <v>61</v>
      </c>
      <c r="F77" s="33">
        <v>-56</v>
      </c>
      <c r="G77" s="15">
        <v>0</v>
      </c>
      <c r="H77" s="14">
        <v>45</v>
      </c>
      <c r="I77" s="14" t="s">
        <v>38</v>
      </c>
      <c r="J77" s="14">
        <v>5</v>
      </c>
      <c r="K77" s="14">
        <f t="shared" ref="K77:K109" si="21">E77-J77</f>
        <v>56</v>
      </c>
      <c r="L77" s="14"/>
      <c r="M77" s="14"/>
      <c r="N77" s="14">
        <v>0</v>
      </c>
      <c r="O77" s="14"/>
      <c r="P77" s="14">
        <f t="shared" si="4"/>
        <v>12.2</v>
      </c>
      <c r="Q77" s="16"/>
      <c r="R77" s="16"/>
      <c r="S77" s="14"/>
      <c r="T77" s="14">
        <f t="shared" si="5"/>
        <v>-4.5901639344262302</v>
      </c>
      <c r="U77" s="14">
        <f t="shared" si="6"/>
        <v>-4.5901639344262302</v>
      </c>
      <c r="V77" s="14">
        <v>6.4</v>
      </c>
      <c r="W77" s="14">
        <v>68.8</v>
      </c>
      <c r="X77" s="14">
        <v>147</v>
      </c>
      <c r="Y77" s="14">
        <v>131</v>
      </c>
      <c r="Z77" s="14">
        <v>120.6</v>
      </c>
      <c r="AA77" s="14">
        <v>119.6</v>
      </c>
      <c r="AB77" s="14">
        <v>129.4</v>
      </c>
      <c r="AC77" s="14">
        <v>121.6</v>
      </c>
      <c r="AD77" s="14">
        <v>106</v>
      </c>
      <c r="AE77" s="14">
        <v>101.6</v>
      </c>
      <c r="AF77" s="17" t="s">
        <v>115</v>
      </c>
      <c r="AG77" s="1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ht="15.75" thickBot="1" x14ac:dyDescent="0.3">
      <c r="A78" s="24" t="s">
        <v>163</v>
      </c>
      <c r="B78" s="22" t="s">
        <v>40</v>
      </c>
      <c r="C78" s="22">
        <v>591</v>
      </c>
      <c r="D78" s="22">
        <v>720</v>
      </c>
      <c r="E78" s="30">
        <f>462+E77</f>
        <v>523</v>
      </c>
      <c r="F78" s="32">
        <f>753+F77</f>
        <v>697</v>
      </c>
      <c r="G78" s="10">
        <v>0.4</v>
      </c>
      <c r="H78" s="1">
        <v>50</v>
      </c>
      <c r="I78" s="1" t="s">
        <v>41</v>
      </c>
      <c r="J78" s="1">
        <v>523</v>
      </c>
      <c r="K78" s="1">
        <f>E78-J78</f>
        <v>0</v>
      </c>
      <c r="L78" s="1"/>
      <c r="M78" s="1"/>
      <c r="N78" s="1">
        <v>0</v>
      </c>
      <c r="O78" s="1"/>
      <c r="P78" s="1">
        <f>E78/5</f>
        <v>104.6</v>
      </c>
      <c r="Q78" s="5">
        <f t="shared" ref="Q78:Q83" si="22">13*P78-O78-N78-F78</f>
        <v>662.8</v>
      </c>
      <c r="R78" s="5"/>
      <c r="S78" s="1"/>
      <c r="T78" s="1">
        <f>(F78+N78+O78+Q78)/P78</f>
        <v>13</v>
      </c>
      <c r="U78" s="1">
        <f>(F78+N78+O78)/P78</f>
        <v>6.6634799235181648</v>
      </c>
      <c r="V78" s="1">
        <v>81.588400000000007</v>
      </c>
      <c r="W78" s="1">
        <v>37.4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 t="s">
        <v>164</v>
      </c>
      <c r="AG78" s="1">
        <f t="shared" ref="AG78:AG86" si="23">G78*Q78</f>
        <v>265.12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116</v>
      </c>
      <c r="B79" s="1" t="s">
        <v>40</v>
      </c>
      <c r="C79" s="1">
        <v>22</v>
      </c>
      <c r="D79" s="1"/>
      <c r="E79" s="1">
        <v>3</v>
      </c>
      <c r="F79" s="1">
        <v>16</v>
      </c>
      <c r="G79" s="10">
        <v>0.33</v>
      </c>
      <c r="H79" s="1" t="e">
        <v>#N/A</v>
      </c>
      <c r="I79" s="1" t="s">
        <v>41</v>
      </c>
      <c r="J79" s="1">
        <v>65</v>
      </c>
      <c r="K79" s="1">
        <f t="shared" si="21"/>
        <v>-62</v>
      </c>
      <c r="L79" s="1"/>
      <c r="M79" s="1"/>
      <c r="N79" s="1">
        <v>100</v>
      </c>
      <c r="O79" s="1"/>
      <c r="P79" s="1">
        <f t="shared" si="4"/>
        <v>0.6</v>
      </c>
      <c r="Q79" s="5"/>
      <c r="R79" s="5"/>
      <c r="S79" s="1"/>
      <c r="T79" s="1">
        <f t="shared" si="5"/>
        <v>193.33333333333334</v>
      </c>
      <c r="U79" s="1">
        <f t="shared" si="6"/>
        <v>193.33333333333334</v>
      </c>
      <c r="V79" s="1">
        <v>8.1999999999999993</v>
      </c>
      <c r="W79" s="1">
        <v>1.6</v>
      </c>
      <c r="X79" s="1">
        <v>4.8</v>
      </c>
      <c r="Y79" s="1">
        <v>3.8</v>
      </c>
      <c r="Z79" s="1">
        <v>4.5999999999999996</v>
      </c>
      <c r="AA79" s="1">
        <v>5.6</v>
      </c>
      <c r="AB79" s="1">
        <v>3.6</v>
      </c>
      <c r="AC79" s="1">
        <v>6.2</v>
      </c>
      <c r="AD79" s="1">
        <v>7</v>
      </c>
      <c r="AE79" s="1">
        <v>4</v>
      </c>
      <c r="AF79" s="34" t="s">
        <v>44</v>
      </c>
      <c r="AG79" s="1">
        <f t="shared" si="23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117</v>
      </c>
      <c r="B80" s="1" t="s">
        <v>37</v>
      </c>
      <c r="C80" s="1"/>
      <c r="D80" s="1">
        <v>26.425000000000001</v>
      </c>
      <c r="E80" s="1">
        <v>8.61</v>
      </c>
      <c r="F80" s="1">
        <v>17.815000000000001</v>
      </c>
      <c r="G80" s="10">
        <v>1</v>
      </c>
      <c r="H80" s="1">
        <v>45</v>
      </c>
      <c r="I80" s="1" t="s">
        <v>41</v>
      </c>
      <c r="J80" s="1">
        <v>7.9</v>
      </c>
      <c r="K80" s="1">
        <f t="shared" si="21"/>
        <v>0.70999999999999908</v>
      </c>
      <c r="L80" s="1"/>
      <c r="M80" s="1"/>
      <c r="N80" s="1">
        <v>0</v>
      </c>
      <c r="O80" s="1"/>
      <c r="P80" s="1">
        <f t="shared" si="4"/>
        <v>1.722</v>
      </c>
      <c r="Q80" s="5">
        <f t="shared" si="22"/>
        <v>4.570999999999998</v>
      </c>
      <c r="R80" s="5"/>
      <c r="S80" s="1"/>
      <c r="T80" s="1">
        <f t="shared" si="5"/>
        <v>13</v>
      </c>
      <c r="U80" s="1">
        <f t="shared" si="6"/>
        <v>10.345528455284553</v>
      </c>
      <c r="V80" s="1">
        <v>0.91859999999999997</v>
      </c>
      <c r="W80" s="1">
        <v>3.2557999999999998</v>
      </c>
      <c r="X80" s="1">
        <v>0.79279999999999995</v>
      </c>
      <c r="Y80" s="1">
        <v>0.52180000000000004</v>
      </c>
      <c r="Z80" s="1">
        <v>2.4832000000000001</v>
      </c>
      <c r="AA80" s="1">
        <v>1.0491999999999999</v>
      </c>
      <c r="AB80" s="1">
        <v>3.1558000000000002</v>
      </c>
      <c r="AC80" s="1">
        <v>2.3672</v>
      </c>
      <c r="AD80" s="1">
        <v>0.39300000000000002</v>
      </c>
      <c r="AE80" s="1">
        <v>3.1398000000000001</v>
      </c>
      <c r="AF80" s="1"/>
      <c r="AG80" s="1">
        <f t="shared" si="23"/>
        <v>4.570999999999998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118</v>
      </c>
      <c r="B81" s="1" t="s">
        <v>40</v>
      </c>
      <c r="C81" s="1"/>
      <c r="D81" s="1">
        <v>160</v>
      </c>
      <c r="E81" s="1">
        <v>44</v>
      </c>
      <c r="F81" s="1">
        <v>116</v>
      </c>
      <c r="G81" s="10">
        <v>0.33</v>
      </c>
      <c r="H81" s="1">
        <v>45</v>
      </c>
      <c r="I81" s="1" t="s">
        <v>41</v>
      </c>
      <c r="J81" s="1">
        <v>47</v>
      </c>
      <c r="K81" s="1">
        <f t="shared" si="21"/>
        <v>-3</v>
      </c>
      <c r="L81" s="1"/>
      <c r="M81" s="1"/>
      <c r="N81" s="1">
        <v>50</v>
      </c>
      <c r="O81" s="1"/>
      <c r="P81" s="1">
        <f t="shared" ref="P81:P113" si="24">E81/5</f>
        <v>8.8000000000000007</v>
      </c>
      <c r="Q81" s="5"/>
      <c r="R81" s="5"/>
      <c r="S81" s="1"/>
      <c r="T81" s="1">
        <f t="shared" ref="T81:T113" si="25">(F81+N81+O81+Q81)/P81</f>
        <v>18.863636363636363</v>
      </c>
      <c r="U81" s="1">
        <f t="shared" ref="U81:U113" si="26">(F81+N81+O81)/P81</f>
        <v>18.863636363636363</v>
      </c>
      <c r="V81" s="1">
        <v>13</v>
      </c>
      <c r="W81" s="1">
        <v>20.6</v>
      </c>
      <c r="X81" s="1">
        <v>21.2</v>
      </c>
      <c r="Y81" s="1">
        <v>18</v>
      </c>
      <c r="Z81" s="1">
        <v>20</v>
      </c>
      <c r="AA81" s="1">
        <v>16.8</v>
      </c>
      <c r="AB81" s="1">
        <v>45</v>
      </c>
      <c r="AC81" s="1">
        <v>40.4</v>
      </c>
      <c r="AD81" s="1">
        <v>21</v>
      </c>
      <c r="AE81" s="1">
        <v>22.4</v>
      </c>
      <c r="AF81" s="1" t="s">
        <v>42</v>
      </c>
      <c r="AG81" s="1">
        <f t="shared" si="23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119</v>
      </c>
      <c r="B82" s="1" t="s">
        <v>37</v>
      </c>
      <c r="C82" s="1"/>
      <c r="D82" s="1">
        <v>10.305999999999999</v>
      </c>
      <c r="E82" s="1">
        <v>1.3169999999999999</v>
      </c>
      <c r="F82" s="1">
        <v>7.1269999999999998</v>
      </c>
      <c r="G82" s="10">
        <v>1</v>
      </c>
      <c r="H82" s="1">
        <v>45</v>
      </c>
      <c r="I82" s="1" t="s">
        <v>41</v>
      </c>
      <c r="J82" s="1">
        <v>1.3</v>
      </c>
      <c r="K82" s="1">
        <f t="shared" si="21"/>
        <v>1.6999999999999904E-2</v>
      </c>
      <c r="L82" s="1"/>
      <c r="M82" s="1"/>
      <c r="N82" s="1">
        <v>0</v>
      </c>
      <c r="O82" s="1"/>
      <c r="P82" s="1">
        <f t="shared" si="24"/>
        <v>0.26339999999999997</v>
      </c>
      <c r="Q82" s="5"/>
      <c r="R82" s="5"/>
      <c r="S82" s="1"/>
      <c r="T82" s="1">
        <f t="shared" si="25"/>
        <v>27.05770690964313</v>
      </c>
      <c r="U82" s="1">
        <f t="shared" si="26"/>
        <v>27.05770690964313</v>
      </c>
      <c r="V82" s="1">
        <v>0.3962</v>
      </c>
      <c r="W82" s="1">
        <v>0.39340000000000003</v>
      </c>
      <c r="X82" s="1">
        <v>0.52259999999999995</v>
      </c>
      <c r="Y82" s="1">
        <v>0.26200000000000001</v>
      </c>
      <c r="Z82" s="1">
        <v>0.78499999999999992</v>
      </c>
      <c r="AA82" s="1">
        <v>0.13020000000000001</v>
      </c>
      <c r="AB82" s="1">
        <v>0.1308</v>
      </c>
      <c r="AC82" s="1">
        <v>0.92479999999999996</v>
      </c>
      <c r="AD82" s="1">
        <v>1.9798</v>
      </c>
      <c r="AE82" s="1">
        <v>0.52560000000000007</v>
      </c>
      <c r="AF82" s="1" t="s">
        <v>120</v>
      </c>
      <c r="AG82" s="1">
        <f t="shared" si="23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121</v>
      </c>
      <c r="B83" s="1" t="s">
        <v>40</v>
      </c>
      <c r="C83" s="1">
        <v>237</v>
      </c>
      <c r="D83" s="1">
        <v>88</v>
      </c>
      <c r="E83" s="1">
        <v>261</v>
      </c>
      <c r="F83" s="1">
        <v>-3</v>
      </c>
      <c r="G83" s="10">
        <v>0.33</v>
      </c>
      <c r="H83" s="1">
        <v>45</v>
      </c>
      <c r="I83" s="1" t="s">
        <v>41</v>
      </c>
      <c r="J83" s="1">
        <v>314</v>
      </c>
      <c r="K83" s="1">
        <f t="shared" si="21"/>
        <v>-53</v>
      </c>
      <c r="L83" s="1"/>
      <c r="M83" s="1"/>
      <c r="N83" s="1">
        <v>310</v>
      </c>
      <c r="O83" s="1">
        <v>200</v>
      </c>
      <c r="P83" s="1">
        <f t="shared" si="24"/>
        <v>52.2</v>
      </c>
      <c r="Q83" s="5">
        <f t="shared" si="22"/>
        <v>171.60000000000002</v>
      </c>
      <c r="R83" s="5"/>
      <c r="S83" s="1"/>
      <c r="T83" s="1">
        <f t="shared" si="25"/>
        <v>13</v>
      </c>
      <c r="U83" s="1">
        <f t="shared" si="26"/>
        <v>9.7126436781609193</v>
      </c>
      <c r="V83" s="1">
        <v>60.2</v>
      </c>
      <c r="W83" s="1">
        <v>47.4</v>
      </c>
      <c r="X83" s="1">
        <v>51.2</v>
      </c>
      <c r="Y83" s="1">
        <v>47.6</v>
      </c>
      <c r="Z83" s="1">
        <v>22.8</v>
      </c>
      <c r="AA83" s="1">
        <v>48.6</v>
      </c>
      <c r="AB83" s="1">
        <v>66.599999999999994</v>
      </c>
      <c r="AC83" s="1">
        <v>51.4</v>
      </c>
      <c r="AD83" s="1">
        <v>46</v>
      </c>
      <c r="AE83" s="1">
        <v>41.8</v>
      </c>
      <c r="AF83" s="1" t="s">
        <v>42</v>
      </c>
      <c r="AG83" s="1">
        <f t="shared" si="23"/>
        <v>56.628000000000007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122</v>
      </c>
      <c r="B84" s="1" t="s">
        <v>37</v>
      </c>
      <c r="C84" s="1">
        <v>56.914999999999999</v>
      </c>
      <c r="D84" s="1"/>
      <c r="E84" s="1">
        <v>24.864999999999998</v>
      </c>
      <c r="F84" s="1">
        <v>15.664999999999999</v>
      </c>
      <c r="G84" s="10">
        <v>1</v>
      </c>
      <c r="H84" s="1">
        <v>45</v>
      </c>
      <c r="I84" s="1" t="s">
        <v>41</v>
      </c>
      <c r="J84" s="1">
        <v>24.3</v>
      </c>
      <c r="K84" s="1">
        <f t="shared" si="21"/>
        <v>0.56499999999999773</v>
      </c>
      <c r="L84" s="1"/>
      <c r="M84" s="1"/>
      <c r="N84" s="1">
        <v>100</v>
      </c>
      <c r="O84" s="1"/>
      <c r="P84" s="1">
        <f t="shared" si="24"/>
        <v>4.9729999999999999</v>
      </c>
      <c r="Q84" s="5"/>
      <c r="R84" s="5"/>
      <c r="S84" s="1"/>
      <c r="T84" s="1">
        <f t="shared" si="25"/>
        <v>23.258596420671626</v>
      </c>
      <c r="U84" s="1">
        <f t="shared" si="26"/>
        <v>23.258596420671626</v>
      </c>
      <c r="V84" s="1">
        <v>9.6733999999999991</v>
      </c>
      <c r="W84" s="1">
        <v>4.2721999999999998</v>
      </c>
      <c r="X84" s="1">
        <v>7.7976000000000001</v>
      </c>
      <c r="Y84" s="1">
        <v>4.5148000000000001</v>
      </c>
      <c r="Z84" s="1">
        <v>6.5876000000000001</v>
      </c>
      <c r="AA84" s="1">
        <v>6.5754000000000001</v>
      </c>
      <c r="AB84" s="1">
        <v>7.2406000000000006</v>
      </c>
      <c r="AC84" s="1">
        <v>7.0486000000000004</v>
      </c>
      <c r="AD84" s="1">
        <v>10.4422</v>
      </c>
      <c r="AE84" s="1">
        <v>9.4263999999999992</v>
      </c>
      <c r="AF84" s="28" t="s">
        <v>61</v>
      </c>
      <c r="AG84" s="1">
        <f t="shared" si="2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123</v>
      </c>
      <c r="B85" s="1" t="s">
        <v>40</v>
      </c>
      <c r="C85" s="1">
        <v>46</v>
      </c>
      <c r="D85" s="1">
        <v>72</v>
      </c>
      <c r="E85" s="1">
        <v>71</v>
      </c>
      <c r="F85" s="1">
        <v>36</v>
      </c>
      <c r="G85" s="10">
        <v>0.33</v>
      </c>
      <c r="H85" s="1">
        <v>45</v>
      </c>
      <c r="I85" s="1" t="s">
        <v>41</v>
      </c>
      <c r="J85" s="1">
        <v>92</v>
      </c>
      <c r="K85" s="1">
        <f t="shared" si="21"/>
        <v>-21</v>
      </c>
      <c r="L85" s="1"/>
      <c r="M85" s="1"/>
      <c r="N85" s="1">
        <v>190</v>
      </c>
      <c r="O85" s="1"/>
      <c r="P85" s="1">
        <f t="shared" si="24"/>
        <v>14.2</v>
      </c>
      <c r="Q85" s="5"/>
      <c r="R85" s="5"/>
      <c r="S85" s="1"/>
      <c r="T85" s="1">
        <f t="shared" si="25"/>
        <v>15.91549295774648</v>
      </c>
      <c r="U85" s="1">
        <f t="shared" si="26"/>
        <v>15.91549295774648</v>
      </c>
      <c r="V85" s="1">
        <v>19.8</v>
      </c>
      <c r="W85" s="1">
        <v>14.8</v>
      </c>
      <c r="X85" s="1">
        <v>15.4</v>
      </c>
      <c r="Y85" s="1">
        <v>19.399999999999999</v>
      </c>
      <c r="Z85" s="1">
        <v>10.8</v>
      </c>
      <c r="AA85" s="1">
        <v>10.4</v>
      </c>
      <c r="AB85" s="1">
        <v>23.6</v>
      </c>
      <c r="AC85" s="1">
        <v>18.2</v>
      </c>
      <c r="AD85" s="1">
        <v>18.399999999999999</v>
      </c>
      <c r="AE85" s="1">
        <v>17.600000000000001</v>
      </c>
      <c r="AF85" s="1" t="s">
        <v>42</v>
      </c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ht="15.75" thickBot="1" x14ac:dyDescent="0.3">
      <c r="A86" s="1" t="s">
        <v>124</v>
      </c>
      <c r="B86" s="1" t="s">
        <v>37</v>
      </c>
      <c r="C86" s="1"/>
      <c r="D86" s="1">
        <v>5.4219999999999997</v>
      </c>
      <c r="E86" s="1">
        <v>0.85399999999999998</v>
      </c>
      <c r="F86" s="1">
        <v>4.5679999999999996</v>
      </c>
      <c r="G86" s="10">
        <v>1</v>
      </c>
      <c r="H86" s="1">
        <v>45</v>
      </c>
      <c r="I86" s="1" t="s">
        <v>41</v>
      </c>
      <c r="J86" s="1">
        <v>0.7</v>
      </c>
      <c r="K86" s="1">
        <f t="shared" si="21"/>
        <v>0.15400000000000003</v>
      </c>
      <c r="L86" s="1"/>
      <c r="M86" s="1"/>
      <c r="N86" s="1">
        <v>0</v>
      </c>
      <c r="O86" s="1"/>
      <c r="P86" s="1">
        <f t="shared" si="24"/>
        <v>0.17080000000000001</v>
      </c>
      <c r="Q86" s="5"/>
      <c r="R86" s="5"/>
      <c r="S86" s="1"/>
      <c r="T86" s="1">
        <f t="shared" si="25"/>
        <v>26.744730679156905</v>
      </c>
      <c r="U86" s="1">
        <f t="shared" si="26"/>
        <v>26.744730679156905</v>
      </c>
      <c r="V86" s="1">
        <v>0</v>
      </c>
      <c r="W86" s="1">
        <v>0.24879999999999999</v>
      </c>
      <c r="X86" s="1">
        <v>0.38119999999999998</v>
      </c>
      <c r="Y86" s="1">
        <v>0.2616</v>
      </c>
      <c r="Z86" s="1">
        <v>0.67120000000000002</v>
      </c>
      <c r="AA86" s="1">
        <v>0.13300000000000001</v>
      </c>
      <c r="AB86" s="1">
        <v>1.4081999999999999</v>
      </c>
      <c r="AC86" s="1">
        <v>1.5296000000000001</v>
      </c>
      <c r="AD86" s="1">
        <v>1.1412</v>
      </c>
      <c r="AE86" s="1">
        <v>0.76619999999999999</v>
      </c>
      <c r="AF86" s="1" t="s">
        <v>125</v>
      </c>
      <c r="AG86" s="1">
        <f t="shared" si="23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8" t="s">
        <v>126</v>
      </c>
      <c r="B87" s="19" t="s">
        <v>40</v>
      </c>
      <c r="C87" s="19">
        <v>1</v>
      </c>
      <c r="D87" s="19">
        <v>12</v>
      </c>
      <c r="E87" s="19">
        <v>13</v>
      </c>
      <c r="F87" s="20">
        <v>-1</v>
      </c>
      <c r="G87" s="15">
        <v>0</v>
      </c>
      <c r="H87" s="14">
        <v>60</v>
      </c>
      <c r="I87" s="14" t="s">
        <v>38</v>
      </c>
      <c r="J87" s="14">
        <v>69</v>
      </c>
      <c r="K87" s="14">
        <f t="shared" si="21"/>
        <v>-56</v>
      </c>
      <c r="L87" s="14"/>
      <c r="M87" s="14"/>
      <c r="N87" s="14">
        <v>0</v>
      </c>
      <c r="O87" s="14"/>
      <c r="P87" s="14">
        <f t="shared" si="24"/>
        <v>2.6</v>
      </c>
      <c r="Q87" s="16"/>
      <c r="R87" s="16"/>
      <c r="S87" s="14"/>
      <c r="T87" s="14">
        <f t="shared" si="25"/>
        <v>-0.38461538461538458</v>
      </c>
      <c r="U87" s="14">
        <f t="shared" si="26"/>
        <v>-0.38461538461538458</v>
      </c>
      <c r="V87" s="14">
        <v>13.4</v>
      </c>
      <c r="W87" s="14">
        <v>9.8000000000000007</v>
      </c>
      <c r="X87" s="14">
        <v>4.5999999999999996</v>
      </c>
      <c r="Y87" s="14">
        <v>5.8</v>
      </c>
      <c r="Z87" s="14">
        <v>0</v>
      </c>
      <c r="AA87" s="14">
        <v>5.2</v>
      </c>
      <c r="AB87" s="14">
        <v>1.4</v>
      </c>
      <c r="AC87" s="14">
        <v>0.2</v>
      </c>
      <c r="AD87" s="14">
        <v>2</v>
      </c>
      <c r="AE87" s="14">
        <v>5.6</v>
      </c>
      <c r="AF87" s="17" t="s">
        <v>127</v>
      </c>
      <c r="AG87" s="14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9" customFormat="1" ht="15.75" thickBot="1" x14ac:dyDescent="0.3">
      <c r="A88" s="21" t="s">
        <v>174</v>
      </c>
      <c r="B88" s="25" t="s">
        <v>40</v>
      </c>
      <c r="C88" s="25"/>
      <c r="D88" s="25">
        <v>24</v>
      </c>
      <c r="E88" s="25">
        <v>1</v>
      </c>
      <c r="F88" s="26">
        <v>23</v>
      </c>
      <c r="G88" s="12">
        <v>0.4</v>
      </c>
      <c r="H88" s="7">
        <v>60</v>
      </c>
      <c r="I88" s="7" t="s">
        <v>41</v>
      </c>
      <c r="J88" s="7"/>
      <c r="K88" s="7">
        <f>E88-J88</f>
        <v>1</v>
      </c>
      <c r="L88" s="7"/>
      <c r="M88" s="7"/>
      <c r="N88" s="7">
        <v>70</v>
      </c>
      <c r="O88" s="7"/>
      <c r="P88" s="1">
        <f>E88/5</f>
        <v>0.2</v>
      </c>
      <c r="Q88" s="5"/>
      <c r="R88" s="8"/>
      <c r="S88" s="7"/>
      <c r="T88" s="1">
        <f>(F88+N88+O88+Q88)/P88</f>
        <v>465</v>
      </c>
      <c r="U88" s="1">
        <f>(F88+N88+O88)/P88</f>
        <v>465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 t="s">
        <v>175</v>
      </c>
      <c r="AG88" s="7">
        <f>G88*Q88</f>
        <v>0</v>
      </c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x14ac:dyDescent="0.25">
      <c r="A89" s="18" t="s">
        <v>128</v>
      </c>
      <c r="B89" s="19" t="s">
        <v>37</v>
      </c>
      <c r="C89" s="19">
        <v>40.546999999999997</v>
      </c>
      <c r="D89" s="19">
        <v>13.461</v>
      </c>
      <c r="E89" s="19">
        <v>18.971</v>
      </c>
      <c r="F89" s="20"/>
      <c r="G89" s="15">
        <v>0</v>
      </c>
      <c r="H89" s="14">
        <v>60</v>
      </c>
      <c r="I89" s="14" t="s">
        <v>38</v>
      </c>
      <c r="J89" s="14">
        <v>79.3</v>
      </c>
      <c r="K89" s="14">
        <f t="shared" si="21"/>
        <v>-60.328999999999994</v>
      </c>
      <c r="L89" s="14"/>
      <c r="M89" s="14"/>
      <c r="N89" s="14">
        <v>0</v>
      </c>
      <c r="O89" s="14"/>
      <c r="P89" s="14">
        <f t="shared" si="24"/>
        <v>3.7942</v>
      </c>
      <c r="Q89" s="16"/>
      <c r="R89" s="16"/>
      <c r="S89" s="14"/>
      <c r="T89" s="14">
        <f t="shared" si="25"/>
        <v>0</v>
      </c>
      <c r="U89" s="14">
        <f t="shared" si="26"/>
        <v>0</v>
      </c>
      <c r="V89" s="14">
        <v>19.9468</v>
      </c>
      <c r="W89" s="14">
        <v>18.1708</v>
      </c>
      <c r="X89" s="14">
        <v>15.202999999999999</v>
      </c>
      <c r="Y89" s="14">
        <v>15.961</v>
      </c>
      <c r="Z89" s="14">
        <v>13.539</v>
      </c>
      <c r="AA89" s="14">
        <v>19.601400000000002</v>
      </c>
      <c r="AB89" s="14">
        <v>27.260400000000001</v>
      </c>
      <c r="AC89" s="14">
        <v>28.0458</v>
      </c>
      <c r="AD89" s="14">
        <v>16.151800000000001</v>
      </c>
      <c r="AE89" s="14">
        <v>15.514799999999999</v>
      </c>
      <c r="AF89" s="17" t="s">
        <v>129</v>
      </c>
      <c r="AG89" s="14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9" customFormat="1" ht="15.75" thickBot="1" x14ac:dyDescent="0.3">
      <c r="A90" s="21" t="s">
        <v>172</v>
      </c>
      <c r="B90" s="25" t="s">
        <v>37</v>
      </c>
      <c r="C90" s="25"/>
      <c r="D90" s="25">
        <v>52.948999999999998</v>
      </c>
      <c r="E90" s="25">
        <v>2.7210000000000001</v>
      </c>
      <c r="F90" s="26">
        <v>50.228000000000002</v>
      </c>
      <c r="G90" s="12">
        <v>1</v>
      </c>
      <c r="H90" s="7">
        <v>60</v>
      </c>
      <c r="I90" s="7" t="s">
        <v>41</v>
      </c>
      <c r="J90" s="7"/>
      <c r="K90" s="7">
        <f>E90-J90</f>
        <v>2.7210000000000001</v>
      </c>
      <c r="L90" s="7"/>
      <c r="M90" s="7"/>
      <c r="N90" s="7">
        <v>100</v>
      </c>
      <c r="O90" s="7"/>
      <c r="P90" s="1">
        <f>E90/5</f>
        <v>0.54420000000000002</v>
      </c>
      <c r="Q90" s="5"/>
      <c r="R90" s="8"/>
      <c r="S90" s="7"/>
      <c r="T90" s="1">
        <f>(F90+N90+O90+Q90)/P90</f>
        <v>276.05292171995592</v>
      </c>
      <c r="U90" s="1">
        <f>(F90+N90+O90)/P90</f>
        <v>276.05292171995592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 t="s">
        <v>173</v>
      </c>
      <c r="AG90" s="7">
        <f t="shared" ref="AG90:AG96" si="27">G90*Q90</f>
        <v>0</v>
      </c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 x14ac:dyDescent="0.25">
      <c r="A91" s="1" t="s">
        <v>130</v>
      </c>
      <c r="B91" s="1" t="s">
        <v>40</v>
      </c>
      <c r="C91" s="1"/>
      <c r="D91" s="1">
        <v>16</v>
      </c>
      <c r="E91" s="1">
        <v>3</v>
      </c>
      <c r="F91" s="1">
        <v>13</v>
      </c>
      <c r="G91" s="10">
        <v>0.66</v>
      </c>
      <c r="H91" s="1">
        <v>45</v>
      </c>
      <c r="I91" s="1" t="s">
        <v>41</v>
      </c>
      <c r="J91" s="1">
        <v>5</v>
      </c>
      <c r="K91" s="1">
        <f t="shared" si="21"/>
        <v>-2</v>
      </c>
      <c r="L91" s="1"/>
      <c r="M91" s="1"/>
      <c r="N91" s="1">
        <v>0</v>
      </c>
      <c r="O91" s="1"/>
      <c r="P91" s="1">
        <f t="shared" si="24"/>
        <v>0.6</v>
      </c>
      <c r="Q91" s="5"/>
      <c r="R91" s="5"/>
      <c r="S91" s="1"/>
      <c r="T91" s="1">
        <f t="shared" si="25"/>
        <v>21.666666666666668</v>
      </c>
      <c r="U91" s="1">
        <f t="shared" si="26"/>
        <v>21.666666666666668</v>
      </c>
      <c r="V91" s="1">
        <v>0.4</v>
      </c>
      <c r="W91" s="1">
        <v>-0.2</v>
      </c>
      <c r="X91" s="1">
        <v>0.4</v>
      </c>
      <c r="Y91" s="1">
        <v>3</v>
      </c>
      <c r="Z91" s="1">
        <v>1.4</v>
      </c>
      <c r="AA91" s="1">
        <v>2.9319999999999999</v>
      </c>
      <c r="AB91" s="1">
        <v>3.4</v>
      </c>
      <c r="AC91" s="1">
        <v>2.6</v>
      </c>
      <c r="AD91" s="1">
        <v>3</v>
      </c>
      <c r="AE91" s="1">
        <v>6</v>
      </c>
      <c r="AF91" s="1" t="s">
        <v>131</v>
      </c>
      <c r="AG91" s="1">
        <f t="shared" si="2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132</v>
      </c>
      <c r="B92" s="1" t="s">
        <v>40</v>
      </c>
      <c r="C92" s="1">
        <v>20</v>
      </c>
      <c r="D92" s="1">
        <v>8</v>
      </c>
      <c r="E92" s="1">
        <v>7</v>
      </c>
      <c r="F92" s="1">
        <v>16</v>
      </c>
      <c r="G92" s="10">
        <v>0.66</v>
      </c>
      <c r="H92" s="1">
        <v>45</v>
      </c>
      <c r="I92" s="1" t="s">
        <v>41</v>
      </c>
      <c r="J92" s="1">
        <v>14</v>
      </c>
      <c r="K92" s="1">
        <f t="shared" si="21"/>
        <v>-7</v>
      </c>
      <c r="L92" s="1"/>
      <c r="M92" s="1"/>
      <c r="N92" s="1">
        <v>0</v>
      </c>
      <c r="O92" s="1"/>
      <c r="P92" s="1">
        <f t="shared" si="24"/>
        <v>1.4</v>
      </c>
      <c r="Q92" s="5"/>
      <c r="R92" s="5"/>
      <c r="S92" s="1"/>
      <c r="T92" s="1">
        <f t="shared" si="25"/>
        <v>11.428571428571429</v>
      </c>
      <c r="U92" s="1">
        <f t="shared" si="26"/>
        <v>11.428571428571429</v>
      </c>
      <c r="V92" s="1">
        <v>1.8</v>
      </c>
      <c r="W92" s="1">
        <v>1.8</v>
      </c>
      <c r="X92" s="1">
        <v>1.8</v>
      </c>
      <c r="Y92" s="1">
        <v>1</v>
      </c>
      <c r="Z92" s="1">
        <v>0.4</v>
      </c>
      <c r="AA92" s="1">
        <v>2.2000000000000002</v>
      </c>
      <c r="AB92" s="1">
        <v>4.4000000000000004</v>
      </c>
      <c r="AC92" s="1">
        <v>4.5999999999999996</v>
      </c>
      <c r="AD92" s="1">
        <v>1.2</v>
      </c>
      <c r="AE92" s="1">
        <v>4.0679999999999996</v>
      </c>
      <c r="AF92" s="28" t="s">
        <v>61</v>
      </c>
      <c r="AG92" s="1">
        <f t="shared" si="27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133</v>
      </c>
      <c r="B93" s="1" t="s">
        <v>40</v>
      </c>
      <c r="C93" s="1">
        <v>17</v>
      </c>
      <c r="D93" s="1">
        <v>96</v>
      </c>
      <c r="E93" s="1">
        <v>32</v>
      </c>
      <c r="F93" s="1">
        <v>73</v>
      </c>
      <c r="G93" s="10">
        <v>0.33</v>
      </c>
      <c r="H93" s="1">
        <v>45</v>
      </c>
      <c r="I93" s="1" t="s">
        <v>41</v>
      </c>
      <c r="J93" s="1">
        <v>47</v>
      </c>
      <c r="K93" s="1">
        <f t="shared" si="21"/>
        <v>-15</v>
      </c>
      <c r="L93" s="1"/>
      <c r="M93" s="1"/>
      <c r="N93" s="1">
        <v>24</v>
      </c>
      <c r="O93" s="1"/>
      <c r="P93" s="1">
        <f t="shared" si="24"/>
        <v>6.4</v>
      </c>
      <c r="Q93" s="5"/>
      <c r="R93" s="5"/>
      <c r="S93" s="1"/>
      <c r="T93" s="1">
        <f t="shared" si="25"/>
        <v>15.15625</v>
      </c>
      <c r="U93" s="1">
        <f t="shared" si="26"/>
        <v>15.15625</v>
      </c>
      <c r="V93" s="1">
        <v>8.1999999999999993</v>
      </c>
      <c r="W93" s="1">
        <v>11.6</v>
      </c>
      <c r="X93" s="1">
        <v>8.8000000000000007</v>
      </c>
      <c r="Y93" s="1">
        <v>7.4</v>
      </c>
      <c r="Z93" s="1">
        <v>14.2</v>
      </c>
      <c r="AA93" s="1">
        <v>2.2000000000000002</v>
      </c>
      <c r="AB93" s="1">
        <v>29.2</v>
      </c>
      <c r="AC93" s="1">
        <v>25.6</v>
      </c>
      <c r="AD93" s="1">
        <v>12</v>
      </c>
      <c r="AE93" s="1">
        <v>11</v>
      </c>
      <c r="AF93" s="1"/>
      <c r="AG93" s="1">
        <f t="shared" si="2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134</v>
      </c>
      <c r="B94" s="1" t="s">
        <v>40</v>
      </c>
      <c r="C94" s="1"/>
      <c r="D94" s="1">
        <v>72</v>
      </c>
      <c r="E94" s="1">
        <v>11</v>
      </c>
      <c r="F94" s="1">
        <v>61</v>
      </c>
      <c r="G94" s="10">
        <v>0.36</v>
      </c>
      <c r="H94" s="1">
        <v>45</v>
      </c>
      <c r="I94" s="1" t="s">
        <v>41</v>
      </c>
      <c r="J94" s="1">
        <v>14</v>
      </c>
      <c r="K94" s="1">
        <f t="shared" si="21"/>
        <v>-3</v>
      </c>
      <c r="L94" s="1"/>
      <c r="M94" s="1"/>
      <c r="N94" s="1">
        <v>0</v>
      </c>
      <c r="O94" s="1"/>
      <c r="P94" s="1">
        <f t="shared" si="24"/>
        <v>2.2000000000000002</v>
      </c>
      <c r="Q94" s="5"/>
      <c r="R94" s="5"/>
      <c r="S94" s="1"/>
      <c r="T94" s="1">
        <f t="shared" si="25"/>
        <v>27.727272727272727</v>
      </c>
      <c r="U94" s="1">
        <f t="shared" si="26"/>
        <v>27.727272727272727</v>
      </c>
      <c r="V94" s="1">
        <v>3</v>
      </c>
      <c r="W94" s="1">
        <v>7.6</v>
      </c>
      <c r="X94" s="1">
        <v>4</v>
      </c>
      <c r="Y94" s="1">
        <v>4</v>
      </c>
      <c r="Z94" s="1">
        <v>5.6</v>
      </c>
      <c r="AA94" s="1">
        <v>8.1999999999999993</v>
      </c>
      <c r="AB94" s="1">
        <v>8.6</v>
      </c>
      <c r="AC94" s="1">
        <v>11</v>
      </c>
      <c r="AD94" s="1">
        <v>8.4</v>
      </c>
      <c r="AE94" s="1">
        <v>6.2</v>
      </c>
      <c r="AF94" s="1"/>
      <c r="AG94" s="1">
        <f t="shared" si="2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135</v>
      </c>
      <c r="B95" s="1" t="s">
        <v>37</v>
      </c>
      <c r="C95" s="1">
        <v>273.72300000000001</v>
      </c>
      <c r="D95" s="1">
        <v>554.1</v>
      </c>
      <c r="E95" s="1">
        <v>284.71600000000001</v>
      </c>
      <c r="F95" s="1">
        <v>493.42399999999998</v>
      </c>
      <c r="G95" s="10">
        <v>1</v>
      </c>
      <c r="H95" s="1">
        <v>45</v>
      </c>
      <c r="I95" s="1" t="s">
        <v>53</v>
      </c>
      <c r="J95" s="1">
        <v>296</v>
      </c>
      <c r="K95" s="1">
        <f t="shared" si="21"/>
        <v>-11.283999999999992</v>
      </c>
      <c r="L95" s="1"/>
      <c r="M95" s="1"/>
      <c r="N95" s="1">
        <v>150</v>
      </c>
      <c r="O95" s="1">
        <v>150</v>
      </c>
      <c r="P95" s="1">
        <f t="shared" si="24"/>
        <v>56.943200000000004</v>
      </c>
      <c r="Q95" s="5">
        <f>14*P95-O95-N95-F95</f>
        <v>3.780800000000113</v>
      </c>
      <c r="R95" s="5"/>
      <c r="S95" s="1"/>
      <c r="T95" s="1">
        <f t="shared" si="25"/>
        <v>14</v>
      </c>
      <c r="U95" s="1">
        <f t="shared" si="26"/>
        <v>13.933604012419393</v>
      </c>
      <c r="V95" s="1">
        <v>72.028400000000005</v>
      </c>
      <c r="W95" s="1">
        <v>75.804999999999993</v>
      </c>
      <c r="X95" s="1">
        <v>64.875599999999991</v>
      </c>
      <c r="Y95" s="1">
        <v>63.785799999999988</v>
      </c>
      <c r="Z95" s="1">
        <v>64.779399999999995</v>
      </c>
      <c r="AA95" s="1">
        <v>66.256799999999998</v>
      </c>
      <c r="AB95" s="1">
        <v>52.640200000000007</v>
      </c>
      <c r="AC95" s="1">
        <v>61.096200000000003</v>
      </c>
      <c r="AD95" s="1">
        <v>65.889800000000008</v>
      </c>
      <c r="AE95" s="1">
        <v>50.802599999999998</v>
      </c>
      <c r="AF95" s="1"/>
      <c r="AG95" s="1">
        <f t="shared" si="27"/>
        <v>3.780800000000113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136</v>
      </c>
      <c r="B96" s="1" t="s">
        <v>40</v>
      </c>
      <c r="C96" s="1">
        <v>10</v>
      </c>
      <c r="D96" s="1">
        <v>10</v>
      </c>
      <c r="E96" s="1">
        <v>15</v>
      </c>
      <c r="F96" s="1"/>
      <c r="G96" s="10">
        <v>0.1</v>
      </c>
      <c r="H96" s="1">
        <v>60</v>
      </c>
      <c r="I96" s="1" t="s">
        <v>41</v>
      </c>
      <c r="J96" s="1">
        <v>28</v>
      </c>
      <c r="K96" s="1">
        <f t="shared" si="21"/>
        <v>-13</v>
      </c>
      <c r="L96" s="1"/>
      <c r="M96" s="1"/>
      <c r="N96" s="1">
        <v>40</v>
      </c>
      <c r="O96" s="1"/>
      <c r="P96" s="1">
        <f t="shared" si="24"/>
        <v>3</v>
      </c>
      <c r="Q96" s="5"/>
      <c r="R96" s="5"/>
      <c r="S96" s="1"/>
      <c r="T96" s="1">
        <f t="shared" si="25"/>
        <v>13.333333333333334</v>
      </c>
      <c r="U96" s="1">
        <f t="shared" si="26"/>
        <v>13.333333333333334</v>
      </c>
      <c r="V96" s="1">
        <v>3.8</v>
      </c>
      <c r="W96" s="1">
        <v>2.8</v>
      </c>
      <c r="X96" s="1">
        <v>2.8</v>
      </c>
      <c r="Y96" s="1">
        <v>3.4</v>
      </c>
      <c r="Z96" s="1">
        <v>2.2000000000000002</v>
      </c>
      <c r="AA96" s="1">
        <v>5.6</v>
      </c>
      <c r="AB96" s="1">
        <v>6.4</v>
      </c>
      <c r="AC96" s="1">
        <v>3.8</v>
      </c>
      <c r="AD96" s="1">
        <v>5.4</v>
      </c>
      <c r="AE96" s="1">
        <v>6.8</v>
      </c>
      <c r="AF96" s="1"/>
      <c r="AG96" s="1">
        <f t="shared" si="27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4" t="s">
        <v>137</v>
      </c>
      <c r="B97" s="14" t="s">
        <v>40</v>
      </c>
      <c r="C97" s="14">
        <v>-1</v>
      </c>
      <c r="D97" s="14">
        <v>1</v>
      </c>
      <c r="E97" s="14"/>
      <c r="F97" s="14"/>
      <c r="G97" s="15">
        <v>0</v>
      </c>
      <c r="H97" s="14">
        <v>45</v>
      </c>
      <c r="I97" s="14" t="s">
        <v>38</v>
      </c>
      <c r="J97" s="14">
        <v>1</v>
      </c>
      <c r="K97" s="14">
        <f t="shared" si="21"/>
        <v>-1</v>
      </c>
      <c r="L97" s="14"/>
      <c r="M97" s="14"/>
      <c r="N97" s="14">
        <v>0</v>
      </c>
      <c r="O97" s="14"/>
      <c r="P97" s="14">
        <f t="shared" si="24"/>
        <v>0</v>
      </c>
      <c r="Q97" s="16"/>
      <c r="R97" s="16"/>
      <c r="S97" s="14"/>
      <c r="T97" s="14" t="e">
        <f t="shared" si="25"/>
        <v>#DIV/0!</v>
      </c>
      <c r="U97" s="14" t="e">
        <f t="shared" si="26"/>
        <v>#DIV/0!</v>
      </c>
      <c r="V97" s="14">
        <v>0.6</v>
      </c>
      <c r="W97" s="14">
        <v>11.2</v>
      </c>
      <c r="X97" s="14">
        <v>32</v>
      </c>
      <c r="Y97" s="14">
        <v>18</v>
      </c>
      <c r="Z97" s="14">
        <v>24.8</v>
      </c>
      <c r="AA97" s="14">
        <v>18.600000000000001</v>
      </c>
      <c r="AB97" s="14">
        <v>15.6</v>
      </c>
      <c r="AC97" s="14">
        <v>15.8</v>
      </c>
      <c r="AD97" s="14">
        <v>15.2</v>
      </c>
      <c r="AE97" s="14">
        <v>27.6</v>
      </c>
      <c r="AF97" s="14" t="s">
        <v>138</v>
      </c>
      <c r="AG97" s="14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139</v>
      </c>
      <c r="B98" s="1" t="s">
        <v>37</v>
      </c>
      <c r="C98" s="1">
        <v>58.975999999999999</v>
      </c>
      <c r="D98" s="1">
        <v>66.325999999999993</v>
      </c>
      <c r="E98" s="1">
        <v>93.72</v>
      </c>
      <c r="F98" s="1"/>
      <c r="G98" s="10">
        <v>1</v>
      </c>
      <c r="H98" s="1">
        <v>60</v>
      </c>
      <c r="I98" s="1" t="s">
        <v>41</v>
      </c>
      <c r="J98" s="1">
        <v>107.6</v>
      </c>
      <c r="K98" s="1">
        <f t="shared" si="21"/>
        <v>-13.879999999999995</v>
      </c>
      <c r="L98" s="1"/>
      <c r="M98" s="1"/>
      <c r="N98" s="1">
        <v>205</v>
      </c>
      <c r="O98" s="1"/>
      <c r="P98" s="1">
        <f t="shared" si="24"/>
        <v>18.744</v>
      </c>
      <c r="Q98" s="5">
        <f t="shared" ref="Q98" si="28">13*P98-O98-N98-F98</f>
        <v>38.671999999999997</v>
      </c>
      <c r="R98" s="5"/>
      <c r="S98" s="1"/>
      <c r="T98" s="1">
        <f t="shared" si="25"/>
        <v>13</v>
      </c>
      <c r="U98" s="1">
        <f t="shared" si="26"/>
        <v>10.936833119931711</v>
      </c>
      <c r="V98" s="1">
        <v>26.446200000000001</v>
      </c>
      <c r="W98" s="1">
        <v>15.414</v>
      </c>
      <c r="X98" s="1">
        <v>15.329800000000001</v>
      </c>
      <c r="Y98" s="1">
        <v>18.7348</v>
      </c>
      <c r="Z98" s="1">
        <v>19.561199999999999</v>
      </c>
      <c r="AA98" s="1">
        <v>16.462199999999999</v>
      </c>
      <c r="AB98" s="1">
        <v>20.7272</v>
      </c>
      <c r="AC98" s="1">
        <v>17.270600000000002</v>
      </c>
      <c r="AD98" s="1">
        <v>14.163</v>
      </c>
      <c r="AE98" s="1">
        <v>19.3582</v>
      </c>
      <c r="AF98" s="1"/>
      <c r="AG98" s="1">
        <f>G98*Q98</f>
        <v>38.671999999999997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140</v>
      </c>
      <c r="B99" s="1" t="s">
        <v>37</v>
      </c>
      <c r="C99" s="1">
        <v>9.6869999999999994</v>
      </c>
      <c r="D99" s="1">
        <v>11.89</v>
      </c>
      <c r="E99" s="1">
        <v>11.766</v>
      </c>
      <c r="F99" s="1">
        <v>9.8109999999999999</v>
      </c>
      <c r="G99" s="10">
        <v>1</v>
      </c>
      <c r="H99" s="1">
        <v>60</v>
      </c>
      <c r="I99" s="1" t="s">
        <v>41</v>
      </c>
      <c r="J99" s="1">
        <v>12</v>
      </c>
      <c r="K99" s="1">
        <f t="shared" si="21"/>
        <v>-0.23399999999999999</v>
      </c>
      <c r="L99" s="1"/>
      <c r="M99" s="1"/>
      <c r="N99" s="1">
        <v>37</v>
      </c>
      <c r="O99" s="1"/>
      <c r="P99" s="1">
        <f t="shared" si="24"/>
        <v>2.3532000000000002</v>
      </c>
      <c r="Q99" s="5"/>
      <c r="R99" s="5"/>
      <c r="S99" s="1"/>
      <c r="T99" s="1">
        <f t="shared" si="25"/>
        <v>19.89248682644909</v>
      </c>
      <c r="U99" s="1">
        <f t="shared" si="26"/>
        <v>19.89248682644909</v>
      </c>
      <c r="V99" s="1">
        <v>4.7286000000000001</v>
      </c>
      <c r="W99" s="1">
        <v>3.0112000000000001</v>
      </c>
      <c r="X99" s="1">
        <v>3.1497999999999999</v>
      </c>
      <c r="Y99" s="1">
        <v>2.3441999999999998</v>
      </c>
      <c r="Z99" s="1">
        <v>6.6836000000000002</v>
      </c>
      <c r="AA99" s="1">
        <v>3.4607999999999999</v>
      </c>
      <c r="AB99" s="1">
        <v>2.0661999999999998</v>
      </c>
      <c r="AC99" s="1">
        <v>4.0655999999999999</v>
      </c>
      <c r="AD99" s="1">
        <v>6.0038</v>
      </c>
      <c r="AE99" s="1">
        <v>2.7591999999999999</v>
      </c>
      <c r="AF99" s="1"/>
      <c r="AG99" s="1">
        <f>G99*Q99</f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4" t="s">
        <v>141</v>
      </c>
      <c r="B100" s="14" t="s">
        <v>37</v>
      </c>
      <c r="C100" s="14"/>
      <c r="D100" s="14">
        <v>4.6040000000000001</v>
      </c>
      <c r="E100" s="14">
        <v>4.5830000000000002</v>
      </c>
      <c r="F100" s="14">
        <v>-1.4970000000000001</v>
      </c>
      <c r="G100" s="15">
        <v>0</v>
      </c>
      <c r="H100" s="14">
        <v>60</v>
      </c>
      <c r="I100" s="14" t="s">
        <v>38</v>
      </c>
      <c r="J100" s="14">
        <v>5.8</v>
      </c>
      <c r="K100" s="14">
        <f t="shared" si="21"/>
        <v>-1.2169999999999996</v>
      </c>
      <c r="L100" s="14"/>
      <c r="M100" s="14"/>
      <c r="N100" s="14">
        <v>0</v>
      </c>
      <c r="O100" s="14"/>
      <c r="P100" s="14">
        <f t="shared" si="24"/>
        <v>0.91660000000000008</v>
      </c>
      <c r="Q100" s="16"/>
      <c r="R100" s="16"/>
      <c r="S100" s="14"/>
      <c r="T100" s="14">
        <f t="shared" si="25"/>
        <v>-1.6332096879773075</v>
      </c>
      <c r="U100" s="14">
        <f t="shared" si="26"/>
        <v>-1.6332096879773075</v>
      </c>
      <c r="V100" s="14">
        <v>3.2324000000000002</v>
      </c>
      <c r="W100" s="14">
        <v>3.2986</v>
      </c>
      <c r="X100" s="14">
        <v>2.6960000000000002</v>
      </c>
      <c r="Y100" s="14">
        <v>4.5340000000000007</v>
      </c>
      <c r="Z100" s="14">
        <v>2.5291999999999999</v>
      </c>
      <c r="AA100" s="14">
        <v>3.34</v>
      </c>
      <c r="AB100" s="14">
        <v>4.2060000000000004</v>
      </c>
      <c r="AC100" s="14">
        <v>4.5209999999999999</v>
      </c>
      <c r="AD100" s="14">
        <v>2.7149999999999999</v>
      </c>
      <c r="AE100" s="14">
        <v>2.403</v>
      </c>
      <c r="AF100" s="14" t="s">
        <v>142</v>
      </c>
      <c r="AG100" s="14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143</v>
      </c>
      <c r="B101" s="1" t="s">
        <v>37</v>
      </c>
      <c r="C101" s="1">
        <v>22.681000000000001</v>
      </c>
      <c r="D101" s="1">
        <v>17.998000000000001</v>
      </c>
      <c r="E101" s="1">
        <v>24.047999999999998</v>
      </c>
      <c r="F101" s="1">
        <v>1.4970000000000001</v>
      </c>
      <c r="G101" s="10">
        <v>1</v>
      </c>
      <c r="H101" s="1">
        <v>60</v>
      </c>
      <c r="I101" s="1" t="s">
        <v>46</v>
      </c>
      <c r="J101" s="1">
        <v>36.5</v>
      </c>
      <c r="K101" s="1">
        <f t="shared" si="21"/>
        <v>-12.452000000000002</v>
      </c>
      <c r="L101" s="1"/>
      <c r="M101" s="1"/>
      <c r="N101" s="1">
        <v>90</v>
      </c>
      <c r="O101" s="1"/>
      <c r="P101" s="1">
        <f t="shared" si="24"/>
        <v>4.8095999999999997</v>
      </c>
      <c r="Q101" s="5"/>
      <c r="R101" s="5"/>
      <c r="S101" s="1"/>
      <c r="T101" s="1">
        <f t="shared" si="25"/>
        <v>19.023827345309382</v>
      </c>
      <c r="U101" s="1">
        <f t="shared" si="26"/>
        <v>19.023827345309382</v>
      </c>
      <c r="V101" s="1">
        <v>7.7427999999999999</v>
      </c>
      <c r="W101" s="1">
        <v>3.8982000000000001</v>
      </c>
      <c r="X101" s="1">
        <v>3.8969999999999998</v>
      </c>
      <c r="Y101" s="1">
        <v>5.1430000000000007</v>
      </c>
      <c r="Z101" s="1">
        <v>3.4272</v>
      </c>
      <c r="AA101" s="1">
        <v>3.6480000000000001</v>
      </c>
      <c r="AB101" s="1">
        <v>4.2060000000000004</v>
      </c>
      <c r="AC101" s="1">
        <v>5.1139999999999999</v>
      </c>
      <c r="AD101" s="1">
        <v>3.3079999999999998</v>
      </c>
      <c r="AE101" s="1">
        <v>2.403</v>
      </c>
      <c r="AF101" s="1" t="s">
        <v>144</v>
      </c>
      <c r="AG101" s="1">
        <f>G101*Q101</f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5.75" thickBot="1" x14ac:dyDescent="0.3">
      <c r="A102" s="1" t="s">
        <v>147</v>
      </c>
      <c r="B102" s="1" t="s">
        <v>40</v>
      </c>
      <c r="C102" s="1">
        <v>5</v>
      </c>
      <c r="D102" s="1">
        <v>8</v>
      </c>
      <c r="E102" s="1">
        <v>11</v>
      </c>
      <c r="F102" s="1"/>
      <c r="G102" s="10">
        <v>0.33</v>
      </c>
      <c r="H102" s="1" t="e">
        <v>#N/A</v>
      </c>
      <c r="I102" s="1" t="s">
        <v>41</v>
      </c>
      <c r="J102" s="1">
        <v>18</v>
      </c>
      <c r="K102" s="1">
        <f t="shared" si="21"/>
        <v>-7</v>
      </c>
      <c r="L102" s="1"/>
      <c r="M102" s="1"/>
      <c r="N102" s="1">
        <v>30</v>
      </c>
      <c r="O102" s="1"/>
      <c r="P102" s="1">
        <f t="shared" si="24"/>
        <v>2.2000000000000002</v>
      </c>
      <c r="Q102" s="5"/>
      <c r="R102" s="5"/>
      <c r="S102" s="1"/>
      <c r="T102" s="1">
        <f t="shared" si="25"/>
        <v>13.636363636363635</v>
      </c>
      <c r="U102" s="1">
        <f t="shared" si="26"/>
        <v>13.636363636363635</v>
      </c>
      <c r="V102" s="1">
        <v>2.6</v>
      </c>
      <c r="W102" s="1">
        <v>1.4</v>
      </c>
      <c r="X102" s="1">
        <v>2.4</v>
      </c>
      <c r="Y102" s="1">
        <v>0.4</v>
      </c>
      <c r="Z102" s="1">
        <v>1.4</v>
      </c>
      <c r="AA102" s="1">
        <v>1</v>
      </c>
      <c r="AB102" s="1">
        <v>3.2</v>
      </c>
      <c r="AC102" s="1">
        <v>1.8</v>
      </c>
      <c r="AD102" s="1">
        <v>4.4000000000000004</v>
      </c>
      <c r="AE102" s="1">
        <v>7</v>
      </c>
      <c r="AF102" s="1"/>
      <c r="AG102" s="1">
        <f>G102*Q102</f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8" t="s">
        <v>148</v>
      </c>
      <c r="B103" s="19" t="s">
        <v>37</v>
      </c>
      <c r="C103" s="19"/>
      <c r="D103" s="19">
        <v>4.6920000000000002</v>
      </c>
      <c r="E103" s="29">
        <v>1.5369999999999999</v>
      </c>
      <c r="F103" s="20"/>
      <c r="G103" s="15">
        <v>0</v>
      </c>
      <c r="H103" s="14">
        <v>45</v>
      </c>
      <c r="I103" s="14" t="s">
        <v>38</v>
      </c>
      <c r="J103" s="14">
        <v>1.5</v>
      </c>
      <c r="K103" s="14">
        <f t="shared" si="21"/>
        <v>3.6999999999999922E-2</v>
      </c>
      <c r="L103" s="14"/>
      <c r="M103" s="14"/>
      <c r="N103" s="14">
        <v>0</v>
      </c>
      <c r="O103" s="14"/>
      <c r="P103" s="14">
        <f t="shared" si="24"/>
        <v>0.30740000000000001</v>
      </c>
      <c r="Q103" s="16"/>
      <c r="R103" s="16"/>
      <c r="S103" s="14"/>
      <c r="T103" s="14">
        <f t="shared" si="25"/>
        <v>0</v>
      </c>
      <c r="U103" s="14">
        <f t="shared" si="26"/>
        <v>0</v>
      </c>
      <c r="V103" s="14">
        <v>2.5314000000000001</v>
      </c>
      <c r="W103" s="14">
        <v>3.4188000000000001</v>
      </c>
      <c r="X103" s="14">
        <v>24.761199999999999</v>
      </c>
      <c r="Y103" s="14">
        <v>13.9214</v>
      </c>
      <c r="Z103" s="14">
        <v>19.506599999999999</v>
      </c>
      <c r="AA103" s="14">
        <v>16.177399999999999</v>
      </c>
      <c r="AB103" s="14">
        <v>23.0214</v>
      </c>
      <c r="AC103" s="14">
        <v>22.878</v>
      </c>
      <c r="AD103" s="14">
        <v>13.0776</v>
      </c>
      <c r="AE103" s="14">
        <v>0</v>
      </c>
      <c r="AF103" s="17" t="s">
        <v>149</v>
      </c>
      <c r="AG103" s="14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5.75" thickBot="1" x14ac:dyDescent="0.3">
      <c r="A104" s="24" t="s">
        <v>161</v>
      </c>
      <c r="B104" s="22" t="s">
        <v>37</v>
      </c>
      <c r="C104" s="22">
        <v>250.14099999999999</v>
      </c>
      <c r="D104" s="22"/>
      <c r="E104" s="30">
        <f>155.848+E103</f>
        <v>157.38500000000002</v>
      </c>
      <c r="F104" s="23">
        <v>45.226999999999997</v>
      </c>
      <c r="G104" s="10">
        <v>1</v>
      </c>
      <c r="H104" s="1">
        <v>50</v>
      </c>
      <c r="I104" s="1" t="s">
        <v>41</v>
      </c>
      <c r="J104" s="1">
        <v>155.6</v>
      </c>
      <c r="K104" s="1">
        <f>E104-J104</f>
        <v>1.785000000000025</v>
      </c>
      <c r="L104" s="1"/>
      <c r="M104" s="1"/>
      <c r="N104" s="1">
        <v>170</v>
      </c>
      <c r="O104" s="1">
        <v>100</v>
      </c>
      <c r="P104" s="1">
        <f>E104/5</f>
        <v>31.477000000000004</v>
      </c>
      <c r="Q104" s="5">
        <f>13*P104-O104-N104-F104</f>
        <v>93.974000000000018</v>
      </c>
      <c r="R104" s="5"/>
      <c r="S104" s="1"/>
      <c r="T104" s="1">
        <f>(F104+N104+O104+Q104)/P104</f>
        <v>12.999999999999998</v>
      </c>
      <c r="U104" s="1">
        <f>(F104+N104+O104)/P104</f>
        <v>10.014518537344726</v>
      </c>
      <c r="V104" s="1">
        <v>31.719799999999999</v>
      </c>
      <c r="W104" s="1">
        <v>0.63019999999999998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162</v>
      </c>
      <c r="AG104" s="1">
        <f>G104*Q104</f>
        <v>93.974000000000018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8" t="s">
        <v>150</v>
      </c>
      <c r="B105" s="19" t="s">
        <v>37</v>
      </c>
      <c r="C105" s="19"/>
      <c r="D105" s="19">
        <v>3.1139999999999999</v>
      </c>
      <c r="E105" s="29">
        <v>3.1139999999999999</v>
      </c>
      <c r="F105" s="20"/>
      <c r="G105" s="15">
        <v>0</v>
      </c>
      <c r="H105" s="14">
        <v>45</v>
      </c>
      <c r="I105" s="14" t="s">
        <v>38</v>
      </c>
      <c r="J105" s="14">
        <v>3</v>
      </c>
      <c r="K105" s="14">
        <f t="shared" si="21"/>
        <v>0.11399999999999988</v>
      </c>
      <c r="L105" s="14"/>
      <c r="M105" s="14"/>
      <c r="N105" s="14">
        <v>0</v>
      </c>
      <c r="O105" s="14"/>
      <c r="P105" s="14">
        <f t="shared" si="24"/>
        <v>0.62280000000000002</v>
      </c>
      <c r="Q105" s="16"/>
      <c r="R105" s="16"/>
      <c r="S105" s="14"/>
      <c r="T105" s="14">
        <f t="shared" si="25"/>
        <v>0</v>
      </c>
      <c r="U105" s="14">
        <f t="shared" si="26"/>
        <v>0</v>
      </c>
      <c r="V105" s="14">
        <v>0.63060000000000005</v>
      </c>
      <c r="W105" s="14">
        <v>26.280799999999999</v>
      </c>
      <c r="X105" s="14">
        <v>34.959600000000002</v>
      </c>
      <c r="Y105" s="14">
        <v>34.017000000000003</v>
      </c>
      <c r="Z105" s="14">
        <v>33.3628</v>
      </c>
      <c r="AA105" s="14">
        <v>39.872999999999998</v>
      </c>
      <c r="AB105" s="14">
        <v>37.971800000000002</v>
      </c>
      <c r="AC105" s="14">
        <v>37.691800000000001</v>
      </c>
      <c r="AD105" s="14">
        <v>29.8794</v>
      </c>
      <c r="AE105" s="14">
        <v>30.776399999999999</v>
      </c>
      <c r="AF105" s="17" t="s">
        <v>151</v>
      </c>
      <c r="AG105" s="14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75" thickBot="1" x14ac:dyDescent="0.3">
      <c r="A106" s="24" t="s">
        <v>167</v>
      </c>
      <c r="B106" s="22" t="s">
        <v>37</v>
      </c>
      <c r="C106" s="22">
        <v>149.86000000000001</v>
      </c>
      <c r="D106" s="22">
        <v>212.233</v>
      </c>
      <c r="E106" s="30">
        <f>160.801+E105</f>
        <v>163.91499999999999</v>
      </c>
      <c r="F106" s="23">
        <v>160.721</v>
      </c>
      <c r="G106" s="10">
        <v>1</v>
      </c>
      <c r="H106" s="1">
        <v>50</v>
      </c>
      <c r="I106" s="1" t="s">
        <v>41</v>
      </c>
      <c r="J106" s="1">
        <v>161.5</v>
      </c>
      <c r="K106" s="1">
        <f>E106-J106</f>
        <v>2.414999999999992</v>
      </c>
      <c r="L106" s="1"/>
      <c r="M106" s="1"/>
      <c r="N106" s="1">
        <v>150</v>
      </c>
      <c r="O106" s="1"/>
      <c r="P106" s="1">
        <f>E106/5</f>
        <v>32.783000000000001</v>
      </c>
      <c r="Q106" s="5">
        <f>13*P106-O106-N106-F106</f>
        <v>115.45800000000003</v>
      </c>
      <c r="R106" s="5"/>
      <c r="S106" s="1"/>
      <c r="T106" s="1">
        <f>(F106+N106+O106+Q106)/P106</f>
        <v>13</v>
      </c>
      <c r="U106" s="1">
        <f>(F106+N106+O106)/P106</f>
        <v>9.4781136564682917</v>
      </c>
      <c r="V106" s="1">
        <v>30.916799999999999</v>
      </c>
      <c r="W106" s="1">
        <v>15.4038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 t="s">
        <v>168</v>
      </c>
      <c r="AG106" s="1">
        <f>G106*Q106</f>
        <v>115.45800000000003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8" t="s">
        <v>152</v>
      </c>
      <c r="B107" s="19" t="s">
        <v>37</v>
      </c>
      <c r="C107" s="19">
        <v>-6.0000000000000001E-3</v>
      </c>
      <c r="D107" s="19">
        <v>12.522</v>
      </c>
      <c r="E107" s="29">
        <v>10.974</v>
      </c>
      <c r="F107" s="20"/>
      <c r="G107" s="15">
        <v>0</v>
      </c>
      <c r="H107" s="14">
        <v>45</v>
      </c>
      <c r="I107" s="14" t="s">
        <v>38</v>
      </c>
      <c r="J107" s="14">
        <v>10.5</v>
      </c>
      <c r="K107" s="14">
        <f t="shared" si="21"/>
        <v>0.4740000000000002</v>
      </c>
      <c r="L107" s="14"/>
      <c r="M107" s="14"/>
      <c r="N107" s="14">
        <v>0</v>
      </c>
      <c r="O107" s="14"/>
      <c r="P107" s="14">
        <f t="shared" si="24"/>
        <v>2.1947999999999999</v>
      </c>
      <c r="Q107" s="16"/>
      <c r="R107" s="16"/>
      <c r="S107" s="14"/>
      <c r="T107" s="14">
        <f t="shared" si="25"/>
        <v>0</v>
      </c>
      <c r="U107" s="14">
        <f t="shared" si="26"/>
        <v>0</v>
      </c>
      <c r="V107" s="14">
        <v>14.8864</v>
      </c>
      <c r="W107" s="14">
        <v>40.418999999999997</v>
      </c>
      <c r="X107" s="14">
        <v>40.229200000000013</v>
      </c>
      <c r="Y107" s="14">
        <v>126.2332</v>
      </c>
      <c r="Z107" s="14">
        <v>56.678400000000003</v>
      </c>
      <c r="AA107" s="14">
        <v>63.796799999999998</v>
      </c>
      <c r="AB107" s="14">
        <v>60.803000000000011</v>
      </c>
      <c r="AC107" s="14">
        <v>48.6252</v>
      </c>
      <c r="AD107" s="14">
        <v>51.480400000000003</v>
      </c>
      <c r="AE107" s="14">
        <v>67.425399999999996</v>
      </c>
      <c r="AF107" s="17" t="s">
        <v>153</v>
      </c>
      <c r="AG107" s="14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5.75" thickBot="1" x14ac:dyDescent="0.3">
      <c r="A108" s="24" t="s">
        <v>158</v>
      </c>
      <c r="B108" s="22" t="s">
        <v>37</v>
      </c>
      <c r="C108" s="22">
        <v>277.98200000000003</v>
      </c>
      <c r="D108" s="22">
        <v>565.78599999999994</v>
      </c>
      <c r="E108" s="30">
        <f>254.846+E107+E113</f>
        <v>373.33499999999998</v>
      </c>
      <c r="F108" s="32">
        <f>513.097+F113</f>
        <v>621.04300000000001</v>
      </c>
      <c r="G108" s="10">
        <v>1</v>
      </c>
      <c r="H108" s="1">
        <v>50</v>
      </c>
      <c r="I108" s="1" t="s">
        <v>41</v>
      </c>
      <c r="J108" s="1">
        <v>253.57900000000001</v>
      </c>
      <c r="K108" s="1">
        <f>E108-J108</f>
        <v>119.75599999999997</v>
      </c>
      <c r="L108" s="1"/>
      <c r="M108" s="1"/>
      <c r="N108" s="1">
        <v>0</v>
      </c>
      <c r="O108" s="1">
        <v>600</v>
      </c>
      <c r="P108" s="1">
        <f>E108/5</f>
        <v>74.667000000000002</v>
      </c>
      <c r="Q108" s="5"/>
      <c r="R108" s="5"/>
      <c r="S108" s="1"/>
      <c r="T108" s="1">
        <f>(F108+N108+O108+Q108)/P108</f>
        <v>16.353181459011346</v>
      </c>
      <c r="U108" s="1">
        <f>(F108+N108+O108)/P108</f>
        <v>16.353181459011346</v>
      </c>
      <c r="V108" s="1">
        <v>113.40779999999999</v>
      </c>
      <c r="W108" s="1">
        <v>31.465199999999999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 t="s">
        <v>159</v>
      </c>
      <c r="AG108" s="1">
        <f>G108*Q108</f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154</v>
      </c>
      <c r="B109" s="1" t="s">
        <v>37</v>
      </c>
      <c r="C109" s="1">
        <v>79.638000000000005</v>
      </c>
      <c r="D109" s="1">
        <v>55.395000000000003</v>
      </c>
      <c r="E109" s="1">
        <v>55.637999999999998</v>
      </c>
      <c r="F109" s="1">
        <v>68.620999999999995</v>
      </c>
      <c r="G109" s="10">
        <v>1</v>
      </c>
      <c r="H109" s="1">
        <v>45</v>
      </c>
      <c r="I109" s="1" t="s">
        <v>41</v>
      </c>
      <c r="J109" s="1">
        <v>54.3</v>
      </c>
      <c r="K109" s="1">
        <f t="shared" si="21"/>
        <v>1.338000000000001</v>
      </c>
      <c r="L109" s="1"/>
      <c r="M109" s="1"/>
      <c r="N109" s="1">
        <v>65</v>
      </c>
      <c r="O109" s="1"/>
      <c r="P109" s="1">
        <f t="shared" si="24"/>
        <v>11.127599999999999</v>
      </c>
      <c r="Q109" s="5">
        <f t="shared" ref="Q109" si="29">13*P109-O109-N109-F109</f>
        <v>11.03779999999999</v>
      </c>
      <c r="R109" s="5"/>
      <c r="S109" s="1"/>
      <c r="T109" s="1">
        <f t="shared" si="25"/>
        <v>13</v>
      </c>
      <c r="U109" s="1">
        <f t="shared" si="26"/>
        <v>12.008070024084258</v>
      </c>
      <c r="V109" s="1">
        <v>12.2874</v>
      </c>
      <c r="W109" s="1">
        <v>8.8306000000000004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 t="s">
        <v>155</v>
      </c>
      <c r="AG109" s="1">
        <f>G109*Q109</f>
        <v>11.03779999999999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160</v>
      </c>
      <c r="B110" s="1" t="s">
        <v>40</v>
      </c>
      <c r="C110" s="1">
        <v>12</v>
      </c>
      <c r="D110" s="1">
        <v>606</v>
      </c>
      <c r="E110" s="1">
        <v>2</v>
      </c>
      <c r="F110" s="1">
        <v>600</v>
      </c>
      <c r="G110" s="10">
        <v>0.35</v>
      </c>
      <c r="H110" s="1">
        <v>50</v>
      </c>
      <c r="I110" s="1" t="s">
        <v>41</v>
      </c>
      <c r="J110" s="1">
        <v>104</v>
      </c>
      <c r="K110" s="1">
        <f t="shared" ref="K110:K113" si="30">E110-J110</f>
        <v>-102</v>
      </c>
      <c r="L110" s="1"/>
      <c r="M110" s="1"/>
      <c r="N110" s="1">
        <v>0</v>
      </c>
      <c r="O110" s="1"/>
      <c r="P110" s="1">
        <f t="shared" si="24"/>
        <v>0.4</v>
      </c>
      <c r="Q110" s="5"/>
      <c r="R110" s="5"/>
      <c r="S110" s="1"/>
      <c r="T110" s="1">
        <f t="shared" si="25"/>
        <v>1500</v>
      </c>
      <c r="U110" s="1">
        <f t="shared" si="26"/>
        <v>1500</v>
      </c>
      <c r="V110" s="1">
        <v>45.4</v>
      </c>
      <c r="W110" s="1">
        <v>6.2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 t="s">
        <v>79</v>
      </c>
      <c r="AG110" s="1">
        <f>G110*Q110</f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171</v>
      </c>
      <c r="B111" s="1" t="s">
        <v>40</v>
      </c>
      <c r="C111" s="1">
        <v>801</v>
      </c>
      <c r="D111" s="1">
        <v>600</v>
      </c>
      <c r="E111" s="1">
        <v>224</v>
      </c>
      <c r="F111" s="1">
        <v>1161</v>
      </c>
      <c r="G111" s="10">
        <v>0.18</v>
      </c>
      <c r="H111" s="1">
        <v>50</v>
      </c>
      <c r="I111" s="1" t="s">
        <v>41</v>
      </c>
      <c r="J111" s="1">
        <v>233</v>
      </c>
      <c r="K111" s="1">
        <f t="shared" si="30"/>
        <v>-9</v>
      </c>
      <c r="L111" s="1"/>
      <c r="M111" s="1"/>
      <c r="N111" s="1">
        <v>0</v>
      </c>
      <c r="O111" s="1"/>
      <c r="P111" s="1">
        <f t="shared" si="24"/>
        <v>44.8</v>
      </c>
      <c r="Q111" s="5"/>
      <c r="R111" s="5"/>
      <c r="S111" s="1"/>
      <c r="T111" s="1">
        <f t="shared" si="25"/>
        <v>25.915178571428573</v>
      </c>
      <c r="U111" s="1">
        <f t="shared" si="26"/>
        <v>25.915178571428573</v>
      </c>
      <c r="V111" s="1">
        <v>444</v>
      </c>
      <c r="W111" s="1">
        <v>97.4</v>
      </c>
      <c r="X111" s="1">
        <v>16.399999999999999</v>
      </c>
      <c r="Y111" s="1">
        <v>11.8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27" t="s">
        <v>183</v>
      </c>
      <c r="AG111" s="1">
        <f>G111*Q111</f>
        <v>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176</v>
      </c>
      <c r="B112" s="1" t="s">
        <v>40</v>
      </c>
      <c r="C112" s="1">
        <v>194</v>
      </c>
      <c r="D112" s="1"/>
      <c r="E112" s="31">
        <v>7</v>
      </c>
      <c r="F112" s="31">
        <v>183</v>
      </c>
      <c r="G112" s="10">
        <v>0</v>
      </c>
      <c r="H112" s="1" t="e">
        <v>#N/A</v>
      </c>
      <c r="I112" s="1" t="s">
        <v>177</v>
      </c>
      <c r="J112" s="1">
        <v>10</v>
      </c>
      <c r="K112" s="1">
        <f t="shared" si="30"/>
        <v>-3</v>
      </c>
      <c r="L112" s="1"/>
      <c r="M112" s="1"/>
      <c r="N112" s="1">
        <v>0</v>
      </c>
      <c r="O112" s="1"/>
      <c r="P112" s="1">
        <f t="shared" si="24"/>
        <v>1.4</v>
      </c>
      <c r="Q112" s="5"/>
      <c r="R112" s="5"/>
      <c r="S112" s="1"/>
      <c r="T112" s="1">
        <f t="shared" si="25"/>
        <v>130.71428571428572</v>
      </c>
      <c r="U112" s="1">
        <f t="shared" si="26"/>
        <v>130.71428571428572</v>
      </c>
      <c r="V112" s="1">
        <v>5.4</v>
      </c>
      <c r="W112" s="1">
        <v>5.8</v>
      </c>
      <c r="X112" s="1">
        <v>6</v>
      </c>
      <c r="Y112" s="1">
        <v>2.8</v>
      </c>
      <c r="Z112" s="1">
        <v>7.4</v>
      </c>
      <c r="AA112" s="1">
        <v>2.2000000000000002</v>
      </c>
      <c r="AB112" s="1">
        <v>3.6</v>
      </c>
      <c r="AC112" s="1">
        <v>5.2</v>
      </c>
      <c r="AD112" s="1">
        <v>6.2</v>
      </c>
      <c r="AE112" s="1">
        <v>13.4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178</v>
      </c>
      <c r="B113" s="1" t="s">
        <v>37</v>
      </c>
      <c r="C113" s="1">
        <v>282.59800000000001</v>
      </c>
      <c r="D113" s="1"/>
      <c r="E113" s="31">
        <v>107.515</v>
      </c>
      <c r="F113" s="31">
        <v>107.946</v>
      </c>
      <c r="G113" s="10">
        <v>0</v>
      </c>
      <c r="H113" s="1" t="e">
        <v>#N/A</v>
      </c>
      <c r="I113" s="1" t="s">
        <v>177</v>
      </c>
      <c r="J113" s="1">
        <v>139</v>
      </c>
      <c r="K113" s="1">
        <f t="shared" si="30"/>
        <v>-31.484999999999999</v>
      </c>
      <c r="L113" s="1"/>
      <c r="M113" s="1"/>
      <c r="N113" s="1">
        <v>0</v>
      </c>
      <c r="O113" s="1"/>
      <c r="P113" s="1">
        <f t="shared" si="24"/>
        <v>21.503</v>
      </c>
      <c r="Q113" s="5"/>
      <c r="R113" s="5"/>
      <c r="S113" s="1"/>
      <c r="T113" s="1">
        <f t="shared" si="25"/>
        <v>5.0200437148304884</v>
      </c>
      <c r="U113" s="1">
        <f t="shared" si="26"/>
        <v>5.0200437148304884</v>
      </c>
      <c r="V113" s="1">
        <v>26.354199999999999</v>
      </c>
      <c r="W113" s="1">
        <v>5.2382</v>
      </c>
      <c r="X113" s="1">
        <v>5.8768000000000002</v>
      </c>
      <c r="Y113" s="1">
        <v>25.8186</v>
      </c>
      <c r="Z113" s="1">
        <v>14.7864</v>
      </c>
      <c r="AA113" s="1">
        <v>4.0183999999999997</v>
      </c>
      <c r="AB113" s="1">
        <v>0</v>
      </c>
      <c r="AC113" s="1">
        <v>0</v>
      </c>
      <c r="AD113" s="1">
        <v>0</v>
      </c>
      <c r="AE113" s="1"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G113" xr:uid="{E678DE3C-2555-4307-BB2F-FB54022D1F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2025-02-25T11:39:21Z</dcterms:created>
  <dcterms:modified xsi:type="dcterms:W3CDTF">2025-02-25T14:10:21Z</dcterms:modified>
</cp:coreProperties>
</file>