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"/>
    </mc:Choice>
  </mc:AlternateContent>
  <xr:revisionPtr revIDLastSave="0" documentId="13_ncr:1_{4A4AEE91-670D-4F23-AAC7-BF75F6E6A90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definedNames>
    <definedName name="_xlnm._FilterDatabase" localSheetId="0" hidden="1">Sheet!$A$3:$AG$36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" i="1" l="1"/>
  <c r="T39" i="1" l="1"/>
  <c r="T38" i="1"/>
  <c r="AG33" i="1" l="1"/>
  <c r="AG34" i="1"/>
  <c r="AG35" i="1"/>
  <c r="AG3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Q7" i="1"/>
  <c r="Q8" i="1"/>
  <c r="Q9" i="1"/>
  <c r="Q10" i="1"/>
  <c r="Q11" i="1"/>
  <c r="Q14" i="1"/>
  <c r="Q15" i="1"/>
  <c r="Q16" i="1"/>
  <c r="Q17" i="1"/>
  <c r="Q18" i="1"/>
  <c r="Q19" i="1"/>
  <c r="Q21" i="1"/>
  <c r="Q23" i="1"/>
  <c r="Q25" i="1"/>
  <c r="Q26" i="1"/>
  <c r="Q27" i="1"/>
  <c r="Q29" i="1"/>
  <c r="Q30" i="1"/>
  <c r="Q33" i="1"/>
  <c r="Q34" i="1"/>
  <c r="Q36" i="1"/>
  <c r="Q6" i="1"/>
  <c r="O39" i="1" l="1"/>
  <c r="U39" i="1" s="1"/>
  <c r="K39" i="1"/>
  <c r="O38" i="1"/>
  <c r="U38" i="1" s="1"/>
  <c r="K38" i="1"/>
  <c r="O36" i="1"/>
  <c r="U36" i="1" s="1"/>
  <c r="K36" i="1"/>
  <c r="H36" i="1"/>
  <c r="O35" i="1"/>
  <c r="U35" i="1" s="1"/>
  <c r="K35" i="1"/>
  <c r="O34" i="1"/>
  <c r="U34" i="1" s="1"/>
  <c r="K34" i="1"/>
  <c r="O33" i="1"/>
  <c r="U33" i="1" s="1"/>
  <c r="K33" i="1"/>
  <c r="H33" i="1"/>
  <c r="O32" i="1"/>
  <c r="U32" i="1" s="1"/>
  <c r="K32" i="1"/>
  <c r="O31" i="1"/>
  <c r="P31" i="1" s="1"/>
  <c r="K31" i="1"/>
  <c r="O30" i="1"/>
  <c r="U30" i="1" s="1"/>
  <c r="K30" i="1"/>
  <c r="O29" i="1"/>
  <c r="P29" i="1" s="1"/>
  <c r="K29" i="1"/>
  <c r="O28" i="1"/>
  <c r="K28" i="1"/>
  <c r="U27" i="1"/>
  <c r="O27" i="1"/>
  <c r="K27" i="1"/>
  <c r="P26" i="1"/>
  <c r="O26" i="1"/>
  <c r="U26" i="1" s="1"/>
  <c r="K26" i="1"/>
  <c r="O25" i="1"/>
  <c r="U25" i="1" s="1"/>
  <c r="K25" i="1"/>
  <c r="O24" i="1"/>
  <c r="U24" i="1" s="1"/>
  <c r="K24" i="1"/>
  <c r="O23" i="1"/>
  <c r="U23" i="1" s="1"/>
  <c r="K23" i="1"/>
  <c r="O22" i="1"/>
  <c r="U22" i="1" s="1"/>
  <c r="K22" i="1"/>
  <c r="O21" i="1"/>
  <c r="U21" i="1" s="1"/>
  <c r="K21" i="1"/>
  <c r="O20" i="1"/>
  <c r="U20" i="1" s="1"/>
  <c r="K20" i="1"/>
  <c r="O19" i="1"/>
  <c r="U19" i="1" s="1"/>
  <c r="K19" i="1"/>
  <c r="U18" i="1"/>
  <c r="O18" i="1"/>
  <c r="P18" i="1" s="1"/>
  <c r="K18" i="1"/>
  <c r="O17" i="1"/>
  <c r="U17" i="1" s="1"/>
  <c r="K17" i="1"/>
  <c r="U16" i="1"/>
  <c r="O16" i="1"/>
  <c r="P16" i="1" s="1"/>
  <c r="K16" i="1"/>
  <c r="O15" i="1"/>
  <c r="U15" i="1" s="1"/>
  <c r="K15" i="1"/>
  <c r="O14" i="1"/>
  <c r="P14" i="1" s="1"/>
  <c r="K14" i="1"/>
  <c r="O13" i="1"/>
  <c r="U13" i="1" s="1"/>
  <c r="K13" i="1"/>
  <c r="O12" i="1"/>
  <c r="K12" i="1"/>
  <c r="O11" i="1"/>
  <c r="U11" i="1" s="1"/>
  <c r="K11" i="1"/>
  <c r="U10" i="1"/>
  <c r="O10" i="1"/>
  <c r="K10" i="1"/>
  <c r="O9" i="1"/>
  <c r="U9" i="1" s="1"/>
  <c r="K9" i="1"/>
  <c r="O8" i="1"/>
  <c r="U8" i="1" s="1"/>
  <c r="K8" i="1"/>
  <c r="O7" i="1"/>
  <c r="U7" i="1" s="1"/>
  <c r="K7" i="1"/>
  <c r="O6" i="1"/>
  <c r="K6" i="1"/>
  <c r="K5" i="1" s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O5" i="1" l="1"/>
  <c r="U14" i="1"/>
  <c r="U31" i="1"/>
  <c r="U12" i="1"/>
  <c r="P25" i="1"/>
  <c r="U28" i="1"/>
  <c r="U29" i="1"/>
  <c r="P34" i="1"/>
  <c r="P13" i="1"/>
  <c r="P15" i="1"/>
  <c r="P17" i="1"/>
  <c r="P19" i="1"/>
  <c r="P30" i="1"/>
  <c r="P11" i="1"/>
  <c r="P8" i="1"/>
  <c r="P23" i="1"/>
  <c r="P7" i="1"/>
  <c r="U6" i="1"/>
  <c r="P5" i="1" l="1"/>
  <c r="AG5" i="1" l="1"/>
</calcChain>
</file>

<file path=xl/sharedStrings.xml><?xml version="1.0" encoding="utf-8"?>
<sst xmlns="http://schemas.openxmlformats.org/spreadsheetml/2006/main" count="122" uniqueCount="78">
  <si>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</si>
  <si>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</si>
  <si>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</si>
  <si>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</si>
  <si>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</si>
  <si>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</si>
  <si>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</si>
  <si>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</si>
  <si>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</si>
  <si>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</si>
  <si>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</si>
  <si>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</si>
  <si>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</si>
  <si>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</si>
  <si>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</si>
  <si>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</si>
  <si>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</si>
  <si>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</si>
  <si>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</si>
  <si>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</si>
  <si>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</si>
  <si>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</si>
  <si>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</si>
  <si>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</si>
  <si>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</si>
  <si>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</si>
  <si>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</si>
  <si>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</si>
  <si>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</si>
  <si>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</si>
  <si>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</si>
  <si>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</si>
  <si>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</si>
  <si>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</si>
  <si>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9988421 Творожный Сыр 60 % С маринованными огурчиками и укропом  Останкино</t>
  </si>
  <si>
    <t>шт</t>
  </si>
  <si>
    <t>нужно увеличить продажи / 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</si>
  <si>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</si>
  <si>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</si>
  <si>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</si>
  <si>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</si>
  <si>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</si>
  <si>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</si>
  <si>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</si>
  <si>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</si>
  <si>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</si>
  <si>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</si>
  <si>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</si>
  <si>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</si>
  <si>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</si>
  <si>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</si>
  <si>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</si>
  <si>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</si>
  <si>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</si>
  <si>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</si>
  <si>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</si>
  <si>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</si>
  <si>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</si>
  <si>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</si>
  <si>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</si>
  <si>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</si>
  <si>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</si>
  <si>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</si>
  <si>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</si>
  <si>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</si>
  <si>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</si>
  <si>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</si>
  <si>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</si>
  <si>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</si>
  <si>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</si>
  <si>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</si>
  <si>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</si>
  <si>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</si>
  <si>
    <t>Сыч/Прод Коровино Тильзитер Оригин 50% ВЕС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</si>
  <si>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</si>
  <si>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</si>
  <si>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заказ</t>
  </si>
  <si>
    <t>ПО ПРЕДЗАКАЗУ / 200кг на 17,03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</si>
</sst>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charset val="1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6" tint="0.39988402966399123"/>
        <bgColor rgb="FFFFCC99"/>
      </patternFill>
    </fill>
    <fill>
      <patternFill patternType="solid">
        <fgColor theme="7" tint="0.39988402966399123"/>
        <bgColor rgb="FF969696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1" fillId="4" borderId="0" xfId="1" applyNumberFormat="1" applyFill="1"/>
    <xf numFmtId="164" fontId="1" fillId="0" borderId="1" xfId="1" applyNumberFormat="1" applyBorder="1"/>
    <xf numFmtId="164" fontId="1" fillId="5" borderId="0" xfId="1" applyNumberFormat="1" applyFill="1"/>
    <xf numFmtId="164" fontId="4" fillId="5" borderId="0" xfId="1" applyNumberFormat="1" applyFont="1" applyFill="1"/>
    <xf numFmtId="164" fontId="1" fillId="6" borderId="0" xfId="1" applyNumberFormat="1" applyFill="1"/>
    <xf numFmtId="2" fontId="1" fillId="6" borderId="0" xfId="1" applyNumberFormat="1" applyFill="1"/>
    <xf numFmtId="164" fontId="1" fillId="6" borderId="1" xfId="1" applyNumberFormat="1" applyFill="1" applyBorder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7" borderId="0" xfId="1" applyNumberFormat="1" applyFill="1"/>
    <xf numFmtId="2" fontId="1" fillId="7" borderId="0" xfId="1" applyNumberForma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21" sqref="A21"/>
      <selection pane="bottomRight" activeCell="S14" sqref="S14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4.28515625" customWidth="1"/>
    <col min="33" max="33" width="7" customWidth="1"/>
    <col min="34" max="50" width="8" customWidth="1"/>
  </cols>
  <sheetData>
    <row r="1" spans="1:50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6" t="s">
        <v>15</v>
      </c>
      <c r="Q3" s="6" t="s">
        <v>76</v>
      </c>
      <c r="R3" s="7" t="s">
        <v>16</v>
      </c>
      <c r="S3" s="7" t="s">
        <v>17</v>
      </c>
      <c r="T3" s="4" t="s">
        <v>18</v>
      </c>
      <c r="U3" s="4" t="s">
        <v>19</v>
      </c>
      <c r="V3" s="4" t="s">
        <v>20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21</v>
      </c>
      <c r="AG3" s="4" t="s">
        <v>22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23</v>
      </c>
      <c r="P4" s="2"/>
      <c r="Q4" s="2"/>
      <c r="R4" s="2"/>
      <c r="S4" s="2"/>
      <c r="T4" s="2"/>
      <c r="U4" s="2"/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5">
      <c r="A5" s="2"/>
      <c r="B5" s="2"/>
      <c r="C5" s="2"/>
      <c r="D5" s="2"/>
      <c r="E5" s="8">
        <f>SUM(E6:E497)</f>
        <v>3988.4039999999995</v>
      </c>
      <c r="F5" s="8">
        <f>SUM(F6:F497)</f>
        <v>6037.5969999999998</v>
      </c>
      <c r="G5" s="3"/>
      <c r="H5" s="2"/>
      <c r="I5" s="2"/>
      <c r="J5" s="8">
        <f t="shared" ref="J5:R5" si="0">SUM(J6:J497)</f>
        <v>4466.5</v>
      </c>
      <c r="K5" s="8">
        <f t="shared" si="0"/>
        <v>-478.09599999999995</v>
      </c>
      <c r="L5" s="8">
        <f t="shared" si="0"/>
        <v>0</v>
      </c>
      <c r="M5" s="8">
        <f t="shared" si="0"/>
        <v>0</v>
      </c>
      <c r="N5" s="8">
        <f t="shared" si="0"/>
        <v>1750</v>
      </c>
      <c r="O5" s="8">
        <f t="shared" si="0"/>
        <v>797.68079999999986</v>
      </c>
      <c r="P5" s="8">
        <f t="shared" si="0"/>
        <v>6919.2000000000007</v>
      </c>
      <c r="Q5" s="8">
        <f>SUM(Q6:Q36)</f>
        <v>8230.4000000000015</v>
      </c>
      <c r="R5" s="8">
        <f t="shared" si="0"/>
        <v>3700</v>
      </c>
      <c r="S5" s="2"/>
      <c r="T5" s="2"/>
      <c r="U5" s="2"/>
      <c r="V5" s="8">
        <f t="shared" ref="V5:AE5" si="1">SUM(V6:V497)</f>
        <v>529.46287499999994</v>
      </c>
      <c r="W5" s="8">
        <f t="shared" si="1"/>
        <v>982.46460000000002</v>
      </c>
      <c r="X5" s="8">
        <f t="shared" si="1"/>
        <v>823.23379999999997</v>
      </c>
      <c r="Y5" s="8">
        <f t="shared" si="1"/>
        <v>700.53819999999996</v>
      </c>
      <c r="Z5" s="8">
        <f t="shared" si="1"/>
        <v>807.8649999999999</v>
      </c>
      <c r="AA5" s="8">
        <f t="shared" si="1"/>
        <v>679.11940000000004</v>
      </c>
      <c r="AB5" s="8">
        <f t="shared" si="1"/>
        <v>863.89700000000005</v>
      </c>
      <c r="AC5" s="8">
        <f t="shared" si="1"/>
        <v>513.83699999999999</v>
      </c>
      <c r="AD5" s="8">
        <f t="shared" si="1"/>
        <v>992.95540000000005</v>
      </c>
      <c r="AE5" s="8">
        <f t="shared" si="1"/>
        <v>935.67059999999992</v>
      </c>
      <c r="AF5" s="2"/>
      <c r="AG5" s="8">
        <f>SUM(AG6:AG497)</f>
        <v>2665.7359999999999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5">
      <c r="A6" s="2" t="s">
        <v>34</v>
      </c>
      <c r="B6" s="2" t="s">
        <v>35</v>
      </c>
      <c r="C6" s="2">
        <v>52</v>
      </c>
      <c r="D6" s="2"/>
      <c r="E6" s="2">
        <v>9</v>
      </c>
      <c r="F6" s="2">
        <v>43</v>
      </c>
      <c r="G6" s="3">
        <v>0.14000000000000001</v>
      </c>
      <c r="H6" s="2">
        <v>180</v>
      </c>
      <c r="I6" s="2">
        <v>9988421</v>
      </c>
      <c r="J6" s="2">
        <v>9</v>
      </c>
      <c r="K6" s="2">
        <f t="shared" ref="K6:K36" si="2">E6-J6</f>
        <v>0</v>
      </c>
      <c r="L6" s="2"/>
      <c r="M6" s="2"/>
      <c r="N6" s="2">
        <v>0</v>
      </c>
      <c r="O6" s="2">
        <f t="shared" ref="O6:O36" si="3">E6/5</f>
        <v>1.8</v>
      </c>
      <c r="P6" s="9"/>
      <c r="Q6" s="9">
        <f>P6</f>
        <v>0</v>
      </c>
      <c r="R6" s="9"/>
      <c r="S6" s="2"/>
      <c r="T6" s="2">
        <f>(F6+N6+Q6)/O6</f>
        <v>23.888888888888889</v>
      </c>
      <c r="U6" s="2">
        <f t="shared" ref="U6:U36" si="4">(F6+N6)/O6</f>
        <v>23.888888888888889</v>
      </c>
      <c r="V6" s="2">
        <v>1.125</v>
      </c>
      <c r="W6" s="2">
        <v>1.6</v>
      </c>
      <c r="X6" s="2">
        <v>3.8</v>
      </c>
      <c r="Y6" s="2">
        <v>2.6</v>
      </c>
      <c r="Z6" s="2">
        <v>1</v>
      </c>
      <c r="AA6" s="2">
        <v>-0.6</v>
      </c>
      <c r="AB6" s="2">
        <v>0</v>
      </c>
      <c r="AC6" s="2">
        <v>0</v>
      </c>
      <c r="AD6" s="2">
        <v>3.8</v>
      </c>
      <c r="AE6" s="2">
        <v>3.2</v>
      </c>
      <c r="AF6" s="10" t="s">
        <v>36</v>
      </c>
      <c r="AG6" s="2">
        <f>G6*Q6</f>
        <v>0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5">
      <c r="A7" s="2" t="s">
        <v>37</v>
      </c>
      <c r="B7" s="2" t="s">
        <v>35</v>
      </c>
      <c r="C7" s="2">
        <v>83</v>
      </c>
      <c r="D7" s="2"/>
      <c r="E7" s="2">
        <v>54</v>
      </c>
      <c r="F7" s="2">
        <v>29</v>
      </c>
      <c r="G7" s="3">
        <v>0.18</v>
      </c>
      <c r="H7" s="2">
        <v>270</v>
      </c>
      <c r="I7" s="2">
        <v>9988438</v>
      </c>
      <c r="J7" s="2">
        <v>54</v>
      </c>
      <c r="K7" s="2">
        <f t="shared" si="2"/>
        <v>0</v>
      </c>
      <c r="L7" s="2"/>
      <c r="M7" s="2"/>
      <c r="N7" s="2">
        <v>0</v>
      </c>
      <c r="O7" s="2">
        <f t="shared" si="3"/>
        <v>10.8</v>
      </c>
      <c r="P7" s="9">
        <f>20*O7-N7-F7</f>
        <v>187</v>
      </c>
      <c r="Q7" s="9">
        <f t="shared" ref="Q7:Q36" si="5">P7</f>
        <v>187</v>
      </c>
      <c r="R7" s="9"/>
      <c r="S7" s="2"/>
      <c r="T7" s="2">
        <f t="shared" ref="T7:T36" si="6">(F7+N7+Q7)/O7</f>
        <v>20</v>
      </c>
      <c r="U7" s="2">
        <f t="shared" si="4"/>
        <v>2.6851851851851851</v>
      </c>
      <c r="V7" s="2">
        <v>4.75</v>
      </c>
      <c r="W7" s="2">
        <v>9.6</v>
      </c>
      <c r="X7" s="2">
        <v>10.8</v>
      </c>
      <c r="Y7" s="2">
        <v>9.8000000000000007</v>
      </c>
      <c r="Z7" s="2">
        <v>9.4</v>
      </c>
      <c r="AA7" s="2">
        <v>8.8000000000000007</v>
      </c>
      <c r="AB7" s="2">
        <v>9</v>
      </c>
      <c r="AC7" s="2">
        <v>5</v>
      </c>
      <c r="AD7" s="2">
        <v>14</v>
      </c>
      <c r="AE7" s="2">
        <v>11.4</v>
      </c>
      <c r="AF7" s="2"/>
      <c r="AG7" s="2">
        <f t="shared" ref="AG7:AG36" si="7">G7*Q7</f>
        <v>33.659999999999997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5">
      <c r="A8" s="2" t="s">
        <v>38</v>
      </c>
      <c r="B8" s="2" t="s">
        <v>35</v>
      </c>
      <c r="C8" s="2">
        <v>108</v>
      </c>
      <c r="D8" s="2"/>
      <c r="E8" s="2">
        <v>44</v>
      </c>
      <c r="F8" s="2">
        <v>64</v>
      </c>
      <c r="G8" s="3">
        <v>0.18</v>
      </c>
      <c r="H8" s="2">
        <v>270</v>
      </c>
      <c r="I8" s="2">
        <v>9988445</v>
      </c>
      <c r="J8" s="2">
        <v>44</v>
      </c>
      <c r="K8" s="2">
        <f t="shared" si="2"/>
        <v>0</v>
      </c>
      <c r="L8" s="2"/>
      <c r="M8" s="2"/>
      <c r="N8" s="2">
        <v>0</v>
      </c>
      <c r="O8" s="2">
        <f t="shared" si="3"/>
        <v>8.8000000000000007</v>
      </c>
      <c r="P8" s="9">
        <f>22*O8-N8-F8</f>
        <v>129.60000000000002</v>
      </c>
      <c r="Q8" s="9">
        <f t="shared" si="5"/>
        <v>129.60000000000002</v>
      </c>
      <c r="R8" s="9"/>
      <c r="S8" s="2"/>
      <c r="T8" s="2">
        <f t="shared" si="6"/>
        <v>22</v>
      </c>
      <c r="U8" s="2">
        <f t="shared" si="4"/>
        <v>7.2727272727272725</v>
      </c>
      <c r="V8" s="2">
        <v>0.5</v>
      </c>
      <c r="W8" s="2">
        <v>5</v>
      </c>
      <c r="X8" s="2">
        <v>8.4</v>
      </c>
      <c r="Y8" s="2">
        <v>2.4</v>
      </c>
      <c r="Z8" s="2">
        <v>0.2</v>
      </c>
      <c r="AA8" s="2">
        <v>7.4</v>
      </c>
      <c r="AB8" s="2">
        <v>6.2</v>
      </c>
      <c r="AC8" s="2">
        <v>5.5</v>
      </c>
      <c r="AD8" s="2">
        <v>14.4</v>
      </c>
      <c r="AE8" s="2">
        <v>9.4</v>
      </c>
      <c r="AF8" s="2"/>
      <c r="AG8" s="2">
        <f t="shared" si="7"/>
        <v>23.328000000000003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5">
      <c r="A9" s="2" t="s">
        <v>39</v>
      </c>
      <c r="B9" s="2" t="s">
        <v>35</v>
      </c>
      <c r="C9" s="2">
        <v>2</v>
      </c>
      <c r="D9" s="2"/>
      <c r="E9" s="2">
        <v>2</v>
      </c>
      <c r="F9" s="2"/>
      <c r="G9" s="3">
        <v>0.4</v>
      </c>
      <c r="H9" s="2">
        <v>270</v>
      </c>
      <c r="I9" s="2">
        <v>9988452</v>
      </c>
      <c r="J9" s="2">
        <v>12</v>
      </c>
      <c r="K9" s="2">
        <f t="shared" si="2"/>
        <v>-10</v>
      </c>
      <c r="L9" s="2"/>
      <c r="M9" s="2"/>
      <c r="N9" s="2">
        <v>0</v>
      </c>
      <c r="O9" s="2">
        <f t="shared" si="3"/>
        <v>0.4</v>
      </c>
      <c r="P9" s="9">
        <v>30</v>
      </c>
      <c r="Q9" s="9">
        <f t="shared" si="5"/>
        <v>30</v>
      </c>
      <c r="R9" s="9"/>
      <c r="S9" s="2"/>
      <c r="T9" s="2">
        <f t="shared" si="6"/>
        <v>75</v>
      </c>
      <c r="U9" s="2">
        <f t="shared" si="4"/>
        <v>0</v>
      </c>
      <c r="V9" s="2">
        <v>2.25</v>
      </c>
      <c r="W9" s="2">
        <v>5.2</v>
      </c>
      <c r="X9" s="2">
        <v>0.4</v>
      </c>
      <c r="Y9" s="2">
        <v>2.8</v>
      </c>
      <c r="Z9" s="2">
        <v>1.2</v>
      </c>
      <c r="AA9" s="2">
        <v>5.2</v>
      </c>
      <c r="AB9" s="2">
        <v>2.4</v>
      </c>
      <c r="AC9" s="2">
        <v>2.5</v>
      </c>
      <c r="AD9" s="2">
        <v>1.2</v>
      </c>
      <c r="AE9" s="2">
        <v>4.4000000000000004</v>
      </c>
      <c r="AF9" s="2"/>
      <c r="AG9" s="2">
        <f t="shared" si="7"/>
        <v>12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5">
      <c r="A10" s="2" t="s">
        <v>40</v>
      </c>
      <c r="B10" s="2" t="s">
        <v>35</v>
      </c>
      <c r="C10" s="2">
        <v>159</v>
      </c>
      <c r="D10" s="2"/>
      <c r="E10" s="2"/>
      <c r="F10" s="2">
        <v>159</v>
      </c>
      <c r="G10" s="3">
        <v>0.4</v>
      </c>
      <c r="H10" s="2">
        <v>270</v>
      </c>
      <c r="I10" s="2">
        <v>9988476</v>
      </c>
      <c r="J10" s="2"/>
      <c r="K10" s="2">
        <f t="shared" si="2"/>
        <v>0</v>
      </c>
      <c r="L10" s="2"/>
      <c r="M10" s="2"/>
      <c r="N10" s="2">
        <v>0</v>
      </c>
      <c r="O10" s="2">
        <f t="shared" si="3"/>
        <v>0</v>
      </c>
      <c r="P10" s="9"/>
      <c r="Q10" s="9">
        <f t="shared" si="5"/>
        <v>0</v>
      </c>
      <c r="R10" s="9"/>
      <c r="S10" s="2"/>
      <c r="T10" s="2" t="e">
        <f t="shared" si="6"/>
        <v>#DIV/0!</v>
      </c>
      <c r="U10" s="2" t="e">
        <f t="shared" si="4"/>
        <v>#DIV/0!</v>
      </c>
      <c r="V10" s="2">
        <v>2.25</v>
      </c>
      <c r="W10" s="2">
        <v>5.4</v>
      </c>
      <c r="X10" s="2">
        <v>0.6</v>
      </c>
      <c r="Y10" s="2">
        <v>2.2000000000000002</v>
      </c>
      <c r="Z10" s="2">
        <v>0.6</v>
      </c>
      <c r="AA10" s="2">
        <v>2.8</v>
      </c>
      <c r="AB10" s="2">
        <v>0.6</v>
      </c>
      <c r="AC10" s="2">
        <v>2.5</v>
      </c>
      <c r="AD10" s="2">
        <v>0.8</v>
      </c>
      <c r="AE10" s="2">
        <v>12.8</v>
      </c>
      <c r="AF10" s="11" t="s">
        <v>41</v>
      </c>
      <c r="AG10" s="2">
        <f t="shared" si="7"/>
        <v>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5">
      <c r="A11" s="2" t="s">
        <v>42</v>
      </c>
      <c r="B11" s="2" t="s">
        <v>35</v>
      </c>
      <c r="C11" s="2">
        <v>98</v>
      </c>
      <c r="D11" s="2"/>
      <c r="E11" s="2">
        <v>78</v>
      </c>
      <c r="F11" s="2">
        <v>17</v>
      </c>
      <c r="G11" s="3">
        <v>0.18</v>
      </c>
      <c r="H11" s="2">
        <v>150</v>
      </c>
      <c r="I11" s="2">
        <v>5034819</v>
      </c>
      <c r="J11" s="2">
        <v>79</v>
      </c>
      <c r="K11" s="2">
        <f t="shared" si="2"/>
        <v>-1</v>
      </c>
      <c r="L11" s="2"/>
      <c r="M11" s="2"/>
      <c r="N11" s="2">
        <v>140</v>
      </c>
      <c r="O11" s="2">
        <f t="shared" si="3"/>
        <v>15.6</v>
      </c>
      <c r="P11" s="9">
        <f>22*O11-N11-F11</f>
        <v>186.2</v>
      </c>
      <c r="Q11" s="9">
        <f t="shared" si="5"/>
        <v>186.2</v>
      </c>
      <c r="R11" s="9"/>
      <c r="S11" s="2"/>
      <c r="T11" s="2">
        <f t="shared" si="6"/>
        <v>22</v>
      </c>
      <c r="U11" s="2">
        <f t="shared" si="4"/>
        <v>10.064102564102564</v>
      </c>
      <c r="V11" s="2">
        <v>13.125</v>
      </c>
      <c r="W11" s="2">
        <v>13.6</v>
      </c>
      <c r="X11" s="2">
        <v>17.399999999999999</v>
      </c>
      <c r="Y11" s="2">
        <v>22</v>
      </c>
      <c r="Z11" s="2">
        <v>4.4000000000000004</v>
      </c>
      <c r="AA11" s="2">
        <v>15</v>
      </c>
      <c r="AB11" s="2">
        <v>24</v>
      </c>
      <c r="AC11" s="2">
        <v>10</v>
      </c>
      <c r="AD11" s="2">
        <v>22.2</v>
      </c>
      <c r="AE11" s="2">
        <v>18</v>
      </c>
      <c r="AF11" s="2"/>
      <c r="AG11" s="2">
        <f t="shared" si="7"/>
        <v>33.515999999999998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5">
      <c r="A12" s="2" t="s">
        <v>43</v>
      </c>
      <c r="B12" s="2" t="s">
        <v>44</v>
      </c>
      <c r="C12" s="2"/>
      <c r="D12" s="2"/>
      <c r="E12" s="2"/>
      <c r="F12" s="2"/>
      <c r="G12" s="3">
        <v>1</v>
      </c>
      <c r="H12" s="2">
        <v>150</v>
      </c>
      <c r="I12" s="2">
        <v>5041251</v>
      </c>
      <c r="J12" s="2"/>
      <c r="K12" s="2">
        <f t="shared" si="2"/>
        <v>0</v>
      </c>
      <c r="L12" s="2"/>
      <c r="M12" s="2"/>
      <c r="N12" s="2">
        <v>0</v>
      </c>
      <c r="O12" s="2">
        <f t="shared" si="3"/>
        <v>0</v>
      </c>
      <c r="P12" s="9">
        <v>50</v>
      </c>
      <c r="Q12" s="9">
        <v>150</v>
      </c>
      <c r="R12" s="9">
        <v>200</v>
      </c>
      <c r="S12" s="2"/>
      <c r="T12" s="2" t="e">
        <f t="shared" si="6"/>
        <v>#DIV/0!</v>
      </c>
      <c r="U12" s="2" t="e">
        <f t="shared" si="4"/>
        <v>#DIV/0!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/>
      <c r="AG12" s="2">
        <f t="shared" si="7"/>
        <v>150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5">
      <c r="A13" s="2" t="s">
        <v>45</v>
      </c>
      <c r="B13" s="2" t="s">
        <v>35</v>
      </c>
      <c r="C13" s="2">
        <v>34</v>
      </c>
      <c r="D13" s="2"/>
      <c r="E13" s="2">
        <v>33</v>
      </c>
      <c r="F13" s="2"/>
      <c r="G13" s="3">
        <v>0.1</v>
      </c>
      <c r="H13" s="2">
        <v>90</v>
      </c>
      <c r="I13" s="2">
        <v>8444163</v>
      </c>
      <c r="J13" s="2">
        <v>81</v>
      </c>
      <c r="K13" s="2">
        <f t="shared" si="2"/>
        <v>-48</v>
      </c>
      <c r="L13" s="2"/>
      <c r="M13" s="2"/>
      <c r="N13" s="2">
        <v>0</v>
      </c>
      <c r="O13" s="2">
        <f t="shared" si="3"/>
        <v>6.6</v>
      </c>
      <c r="P13" s="9">
        <f>15*O13-N13-F13</f>
        <v>99</v>
      </c>
      <c r="Q13" s="9">
        <v>120</v>
      </c>
      <c r="R13" s="9">
        <v>200</v>
      </c>
      <c r="S13" s="2"/>
      <c r="T13" s="2">
        <f t="shared" si="6"/>
        <v>18.181818181818183</v>
      </c>
      <c r="U13" s="2">
        <f t="shared" si="4"/>
        <v>0</v>
      </c>
      <c r="V13" s="2">
        <v>3.125</v>
      </c>
      <c r="W13" s="2">
        <v>29</v>
      </c>
      <c r="X13" s="2">
        <v>14.4</v>
      </c>
      <c r="Y13" s="2">
        <v>6.4</v>
      </c>
      <c r="Z13" s="2">
        <v>17</v>
      </c>
      <c r="AA13" s="2">
        <v>16.600000000000001</v>
      </c>
      <c r="AB13" s="2">
        <v>13</v>
      </c>
      <c r="AC13" s="2">
        <v>20</v>
      </c>
      <c r="AD13" s="2">
        <v>13.4</v>
      </c>
      <c r="AE13" s="2">
        <v>18</v>
      </c>
      <c r="AF13" s="2"/>
      <c r="AG13" s="2">
        <f t="shared" si="7"/>
        <v>12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5">
      <c r="A14" s="2" t="s">
        <v>46</v>
      </c>
      <c r="B14" s="2" t="s">
        <v>35</v>
      </c>
      <c r="C14" s="2">
        <v>426</v>
      </c>
      <c r="D14" s="2"/>
      <c r="E14" s="2">
        <v>235</v>
      </c>
      <c r="F14" s="2">
        <v>188</v>
      </c>
      <c r="G14" s="3">
        <v>0.18</v>
      </c>
      <c r="H14" s="2">
        <v>150</v>
      </c>
      <c r="I14" s="2">
        <v>5038411</v>
      </c>
      <c r="J14" s="2">
        <v>238</v>
      </c>
      <c r="K14" s="2">
        <f t="shared" si="2"/>
        <v>-3</v>
      </c>
      <c r="L14" s="2"/>
      <c r="M14" s="2"/>
      <c r="N14" s="2">
        <v>40</v>
      </c>
      <c r="O14" s="2">
        <f t="shared" si="3"/>
        <v>47</v>
      </c>
      <c r="P14" s="9">
        <f>22*O14-N14-F14</f>
        <v>806</v>
      </c>
      <c r="Q14" s="9">
        <f t="shared" si="5"/>
        <v>806</v>
      </c>
      <c r="R14" s="9"/>
      <c r="S14" s="2"/>
      <c r="T14" s="2">
        <f t="shared" si="6"/>
        <v>22</v>
      </c>
      <c r="U14" s="2">
        <f t="shared" si="4"/>
        <v>4.8510638297872344</v>
      </c>
      <c r="V14" s="2">
        <v>25.625</v>
      </c>
      <c r="W14" s="2">
        <v>45</v>
      </c>
      <c r="X14" s="2">
        <v>54.8</v>
      </c>
      <c r="Y14" s="2">
        <v>10.4</v>
      </c>
      <c r="Z14" s="2">
        <v>47.2</v>
      </c>
      <c r="AA14" s="2">
        <v>23</v>
      </c>
      <c r="AB14" s="2">
        <v>-0.2</v>
      </c>
      <c r="AC14" s="2">
        <v>0</v>
      </c>
      <c r="AD14" s="2">
        <v>43.8</v>
      </c>
      <c r="AE14" s="2">
        <v>28.6</v>
      </c>
      <c r="AF14" s="2"/>
      <c r="AG14" s="2">
        <f t="shared" si="7"/>
        <v>145.07999999999998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5">
      <c r="A15" s="2" t="s">
        <v>47</v>
      </c>
      <c r="B15" s="2" t="s">
        <v>35</v>
      </c>
      <c r="C15" s="2">
        <v>422</v>
      </c>
      <c r="D15" s="2"/>
      <c r="E15" s="2">
        <v>290</v>
      </c>
      <c r="F15" s="2">
        <v>128</v>
      </c>
      <c r="G15" s="3">
        <v>0.18</v>
      </c>
      <c r="H15" s="2">
        <v>150</v>
      </c>
      <c r="I15" s="2">
        <v>5038459</v>
      </c>
      <c r="J15" s="2">
        <v>297</v>
      </c>
      <c r="K15" s="2">
        <f t="shared" si="2"/>
        <v>-7</v>
      </c>
      <c r="L15" s="2"/>
      <c r="M15" s="2"/>
      <c r="N15" s="2">
        <v>0</v>
      </c>
      <c r="O15" s="2">
        <f t="shared" si="3"/>
        <v>58</v>
      </c>
      <c r="P15" s="9">
        <f>19*O15-N15-F15</f>
        <v>974</v>
      </c>
      <c r="Q15" s="9">
        <f t="shared" si="5"/>
        <v>974</v>
      </c>
      <c r="R15" s="9"/>
      <c r="S15" s="2"/>
      <c r="T15" s="2">
        <f t="shared" si="6"/>
        <v>19</v>
      </c>
      <c r="U15" s="2">
        <f t="shared" si="4"/>
        <v>2.2068965517241379</v>
      </c>
      <c r="V15" s="2">
        <v>22.5</v>
      </c>
      <c r="W15" s="2">
        <v>59.8</v>
      </c>
      <c r="X15" s="2">
        <v>54</v>
      </c>
      <c r="Y15" s="2">
        <v>34</v>
      </c>
      <c r="Z15" s="2">
        <v>49.2</v>
      </c>
      <c r="AA15" s="2">
        <v>24.6</v>
      </c>
      <c r="AB15" s="2">
        <v>53.6</v>
      </c>
      <c r="AC15" s="2">
        <v>18</v>
      </c>
      <c r="AD15" s="2">
        <v>0</v>
      </c>
      <c r="AE15" s="2">
        <v>29.2</v>
      </c>
      <c r="AF15" s="2"/>
      <c r="AG15" s="2">
        <f t="shared" si="7"/>
        <v>175.32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5">
      <c r="A16" s="2" t="s">
        <v>48</v>
      </c>
      <c r="B16" s="2" t="s">
        <v>35</v>
      </c>
      <c r="C16" s="2">
        <v>353</v>
      </c>
      <c r="D16" s="2"/>
      <c r="E16" s="2">
        <v>148</v>
      </c>
      <c r="F16" s="2">
        <v>203</v>
      </c>
      <c r="G16" s="3">
        <v>0.18</v>
      </c>
      <c r="H16" s="2">
        <v>150</v>
      </c>
      <c r="I16" s="2">
        <v>5038831</v>
      </c>
      <c r="J16" s="2">
        <v>150</v>
      </c>
      <c r="K16" s="2">
        <f t="shared" si="2"/>
        <v>-2</v>
      </c>
      <c r="L16" s="2"/>
      <c r="M16" s="2"/>
      <c r="N16" s="2">
        <v>0</v>
      </c>
      <c r="O16" s="2">
        <f t="shared" si="3"/>
        <v>29.6</v>
      </c>
      <c r="P16" s="9">
        <f>22*O16-N16-F16</f>
        <v>448.20000000000005</v>
      </c>
      <c r="Q16" s="9">
        <f t="shared" si="5"/>
        <v>448.20000000000005</v>
      </c>
      <c r="R16" s="9"/>
      <c r="S16" s="2"/>
      <c r="T16" s="2">
        <f t="shared" si="6"/>
        <v>22</v>
      </c>
      <c r="U16" s="2">
        <f t="shared" si="4"/>
        <v>6.8581081081081079</v>
      </c>
      <c r="V16" s="2">
        <v>3.25</v>
      </c>
      <c r="W16" s="2">
        <v>9.6</v>
      </c>
      <c r="X16" s="2">
        <v>27</v>
      </c>
      <c r="Y16" s="2">
        <v>5.4</v>
      </c>
      <c r="Z16" s="2">
        <v>11.4</v>
      </c>
      <c r="AA16" s="2">
        <v>10</v>
      </c>
      <c r="AB16" s="2">
        <v>5</v>
      </c>
      <c r="AC16" s="2">
        <v>7.5</v>
      </c>
      <c r="AD16" s="2">
        <v>21.2</v>
      </c>
      <c r="AE16" s="2">
        <v>16.2</v>
      </c>
      <c r="AF16" s="2"/>
      <c r="AG16" s="2">
        <f t="shared" si="7"/>
        <v>80.676000000000002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5">
      <c r="A17" s="2" t="s">
        <v>49</v>
      </c>
      <c r="B17" s="2" t="s">
        <v>35</v>
      </c>
      <c r="C17" s="2">
        <v>284</v>
      </c>
      <c r="D17" s="2">
        <v>1</v>
      </c>
      <c r="E17" s="2">
        <v>118</v>
      </c>
      <c r="F17" s="2">
        <v>166</v>
      </c>
      <c r="G17" s="3">
        <v>0.18</v>
      </c>
      <c r="H17" s="2">
        <v>120</v>
      </c>
      <c r="I17" s="2">
        <v>5038855</v>
      </c>
      <c r="J17" s="2">
        <v>119</v>
      </c>
      <c r="K17" s="2">
        <f t="shared" si="2"/>
        <v>-1</v>
      </c>
      <c r="L17" s="2"/>
      <c r="M17" s="2"/>
      <c r="N17" s="2">
        <v>0</v>
      </c>
      <c r="O17" s="2">
        <f t="shared" si="3"/>
        <v>23.6</v>
      </c>
      <c r="P17" s="9">
        <f>22*O17-N17-F17</f>
        <v>353.20000000000005</v>
      </c>
      <c r="Q17" s="9">
        <f t="shared" si="5"/>
        <v>353.20000000000005</v>
      </c>
      <c r="R17" s="9"/>
      <c r="S17" s="2"/>
      <c r="T17" s="2">
        <f t="shared" si="6"/>
        <v>22</v>
      </c>
      <c r="U17" s="2">
        <f t="shared" si="4"/>
        <v>7.0338983050847457</v>
      </c>
      <c r="V17" s="2">
        <v>11</v>
      </c>
      <c r="W17" s="2">
        <v>16.2</v>
      </c>
      <c r="X17" s="2">
        <v>28.6</v>
      </c>
      <c r="Y17" s="2">
        <v>18.8</v>
      </c>
      <c r="Z17" s="2">
        <v>2.4</v>
      </c>
      <c r="AA17" s="2">
        <v>18.399999999999999</v>
      </c>
      <c r="AB17" s="2">
        <v>25.8</v>
      </c>
      <c r="AC17" s="2">
        <v>8</v>
      </c>
      <c r="AD17" s="2">
        <v>15.2</v>
      </c>
      <c r="AE17" s="2">
        <v>20.2</v>
      </c>
      <c r="AF17" s="2"/>
      <c r="AG17" s="2">
        <f t="shared" si="7"/>
        <v>63.576000000000008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5">
      <c r="A18" s="2" t="s">
        <v>50</v>
      </c>
      <c r="B18" s="2" t="s">
        <v>35</v>
      </c>
      <c r="C18" s="2">
        <v>186</v>
      </c>
      <c r="D18" s="2"/>
      <c r="E18" s="2">
        <v>186</v>
      </c>
      <c r="F18" s="2"/>
      <c r="G18" s="3">
        <v>0.18</v>
      </c>
      <c r="H18" s="2">
        <v>150</v>
      </c>
      <c r="I18" s="2">
        <v>5038435</v>
      </c>
      <c r="J18" s="2">
        <v>272</v>
      </c>
      <c r="K18" s="2">
        <f t="shared" si="2"/>
        <v>-86</v>
      </c>
      <c r="L18" s="2"/>
      <c r="M18" s="2"/>
      <c r="N18" s="2">
        <v>20</v>
      </c>
      <c r="O18" s="2">
        <f t="shared" si="3"/>
        <v>37.200000000000003</v>
      </c>
      <c r="P18" s="9">
        <f>18*O18-N18-F18</f>
        <v>649.6</v>
      </c>
      <c r="Q18" s="9">
        <f t="shared" si="5"/>
        <v>649.6</v>
      </c>
      <c r="R18" s="9"/>
      <c r="S18" s="2"/>
      <c r="T18" s="2">
        <f t="shared" si="6"/>
        <v>18</v>
      </c>
      <c r="U18" s="2">
        <f t="shared" si="4"/>
        <v>0.5376344086021505</v>
      </c>
      <c r="V18" s="2">
        <v>42.875</v>
      </c>
      <c r="W18" s="2">
        <v>83.4</v>
      </c>
      <c r="X18" s="2">
        <v>52</v>
      </c>
      <c r="Y18" s="2">
        <v>30</v>
      </c>
      <c r="Z18" s="2">
        <v>72</v>
      </c>
      <c r="AA18" s="2">
        <v>27.4</v>
      </c>
      <c r="AB18" s="2">
        <v>38.799999999999997</v>
      </c>
      <c r="AC18" s="2">
        <v>22</v>
      </c>
      <c r="AD18" s="2">
        <v>71.599999999999994</v>
      </c>
      <c r="AE18" s="2">
        <v>54.4</v>
      </c>
      <c r="AF18" s="2"/>
      <c r="AG18" s="2">
        <f t="shared" si="7"/>
        <v>116.928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5">
      <c r="A19" s="2" t="s">
        <v>51</v>
      </c>
      <c r="B19" s="2" t="s">
        <v>35</v>
      </c>
      <c r="C19" s="2">
        <v>348</v>
      </c>
      <c r="D19" s="2">
        <v>2</v>
      </c>
      <c r="E19" s="2">
        <v>172</v>
      </c>
      <c r="F19" s="2">
        <v>175</v>
      </c>
      <c r="G19" s="3">
        <v>0.18</v>
      </c>
      <c r="H19" s="2">
        <v>120</v>
      </c>
      <c r="I19" s="2">
        <v>5038398</v>
      </c>
      <c r="J19" s="2">
        <v>177</v>
      </c>
      <c r="K19" s="2">
        <f t="shared" si="2"/>
        <v>-5</v>
      </c>
      <c r="L19" s="2"/>
      <c r="M19" s="2"/>
      <c r="N19" s="2">
        <v>0</v>
      </c>
      <c r="O19" s="2">
        <f t="shared" si="3"/>
        <v>34.4</v>
      </c>
      <c r="P19" s="9">
        <f>22*O19-N19-F19</f>
        <v>581.79999999999995</v>
      </c>
      <c r="Q19" s="9">
        <f t="shared" si="5"/>
        <v>581.79999999999995</v>
      </c>
      <c r="R19" s="9"/>
      <c r="S19" s="2"/>
      <c r="T19" s="2">
        <f t="shared" si="6"/>
        <v>22</v>
      </c>
      <c r="U19" s="2">
        <f t="shared" si="4"/>
        <v>5.087209302325582</v>
      </c>
      <c r="V19" s="2">
        <v>3.875</v>
      </c>
      <c r="W19" s="2">
        <v>32.6</v>
      </c>
      <c r="X19" s="2">
        <v>34.4</v>
      </c>
      <c r="Y19" s="2">
        <v>21.6</v>
      </c>
      <c r="Z19" s="2">
        <v>24.6</v>
      </c>
      <c r="AA19" s="2">
        <v>19.8</v>
      </c>
      <c r="AB19" s="2">
        <v>35.4</v>
      </c>
      <c r="AC19" s="2">
        <v>14</v>
      </c>
      <c r="AD19" s="2">
        <v>30.8</v>
      </c>
      <c r="AE19" s="2">
        <v>33</v>
      </c>
      <c r="AF19" s="2"/>
      <c r="AG19" s="2">
        <f t="shared" si="7"/>
        <v>104.72399999999999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5">
      <c r="A20" s="2" t="s">
        <v>52</v>
      </c>
      <c r="B20" s="2" t="s">
        <v>44</v>
      </c>
      <c r="C20" s="2"/>
      <c r="D20" s="2"/>
      <c r="E20" s="2"/>
      <c r="F20" s="2"/>
      <c r="G20" s="3">
        <v>1</v>
      </c>
      <c r="H20" s="2">
        <v>150</v>
      </c>
      <c r="I20" s="2">
        <v>5038572</v>
      </c>
      <c r="J20" s="2"/>
      <c r="K20" s="2">
        <f t="shared" si="2"/>
        <v>0</v>
      </c>
      <c r="L20" s="2"/>
      <c r="M20" s="2"/>
      <c r="N20" s="2">
        <v>100</v>
      </c>
      <c r="O20" s="2">
        <f t="shared" si="3"/>
        <v>0</v>
      </c>
      <c r="P20" s="9"/>
      <c r="Q20" s="9">
        <v>100</v>
      </c>
      <c r="R20" s="9">
        <v>200</v>
      </c>
      <c r="S20" s="2"/>
      <c r="T20" s="2" t="e">
        <f t="shared" si="6"/>
        <v>#DIV/0!</v>
      </c>
      <c r="U20" s="2" t="e">
        <f t="shared" si="4"/>
        <v>#DIV/0!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/>
      <c r="AG20" s="2">
        <f t="shared" si="7"/>
        <v>100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5">
      <c r="A21" s="2" t="s">
        <v>53</v>
      </c>
      <c r="B21" s="2" t="s">
        <v>44</v>
      </c>
      <c r="C21" s="2"/>
      <c r="D21" s="2"/>
      <c r="E21" s="2"/>
      <c r="F21" s="2"/>
      <c r="G21" s="3">
        <v>1</v>
      </c>
      <c r="H21" s="2">
        <v>150</v>
      </c>
      <c r="I21" s="2">
        <v>5038596</v>
      </c>
      <c r="J21" s="2"/>
      <c r="K21" s="2">
        <f t="shared" si="2"/>
        <v>0</v>
      </c>
      <c r="L21" s="2"/>
      <c r="M21" s="2"/>
      <c r="N21" s="2">
        <v>200</v>
      </c>
      <c r="O21" s="2">
        <f t="shared" si="3"/>
        <v>0</v>
      </c>
      <c r="P21" s="9"/>
      <c r="Q21" s="9">
        <f t="shared" si="5"/>
        <v>0</v>
      </c>
      <c r="R21" s="9"/>
      <c r="S21" s="2"/>
      <c r="T21" s="2" t="e">
        <f t="shared" si="6"/>
        <v>#DIV/0!</v>
      </c>
      <c r="U21" s="2" t="e">
        <f t="shared" si="4"/>
        <v>#DIV/0!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4.7507999999999999</v>
      </c>
      <c r="AE21" s="2">
        <v>26.5184</v>
      </c>
      <c r="AF21" s="2"/>
      <c r="AG21" s="2">
        <f t="shared" si="7"/>
        <v>0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5">
      <c r="A22" s="12" t="s">
        <v>54</v>
      </c>
      <c r="B22" s="12" t="s">
        <v>44</v>
      </c>
      <c r="C22" s="12"/>
      <c r="D22" s="12"/>
      <c r="E22" s="12"/>
      <c r="F22" s="12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>
        <v>100</v>
      </c>
      <c r="O22" s="12">
        <f t="shared" si="3"/>
        <v>0</v>
      </c>
      <c r="P22" s="14">
        <v>200</v>
      </c>
      <c r="Q22" s="14"/>
      <c r="R22" s="14">
        <v>400</v>
      </c>
      <c r="S22" s="12"/>
      <c r="T22" s="2" t="e">
        <f t="shared" si="6"/>
        <v>#DIV/0!</v>
      </c>
      <c r="U22" s="12" t="e">
        <f t="shared" si="4"/>
        <v>#DIV/0!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 t="s">
        <v>77</v>
      </c>
      <c r="AG22" s="2">
        <f t="shared" si="7"/>
        <v>0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5">
      <c r="A23" s="2" t="s">
        <v>55</v>
      </c>
      <c r="B23" s="2" t="s">
        <v>35</v>
      </c>
      <c r="C23" s="2">
        <v>253</v>
      </c>
      <c r="D23" s="2"/>
      <c r="E23" s="2">
        <v>106</v>
      </c>
      <c r="F23" s="2">
        <v>146</v>
      </c>
      <c r="G23" s="3">
        <v>0.1</v>
      </c>
      <c r="H23" s="2">
        <v>60</v>
      </c>
      <c r="I23" s="2">
        <v>8444170</v>
      </c>
      <c r="J23" s="2">
        <v>123</v>
      </c>
      <c r="K23" s="2">
        <f t="shared" si="2"/>
        <v>-17</v>
      </c>
      <c r="L23" s="2"/>
      <c r="M23" s="2"/>
      <c r="N23" s="2">
        <v>0</v>
      </c>
      <c r="O23" s="2">
        <f t="shared" si="3"/>
        <v>21.2</v>
      </c>
      <c r="P23" s="9">
        <f>18*O23-N23-F23</f>
        <v>235.59999999999997</v>
      </c>
      <c r="Q23" s="9">
        <f t="shared" si="5"/>
        <v>235.59999999999997</v>
      </c>
      <c r="R23" s="9"/>
      <c r="S23" s="2"/>
      <c r="T23" s="2">
        <f t="shared" si="6"/>
        <v>18</v>
      </c>
      <c r="U23" s="2">
        <f t="shared" si="4"/>
        <v>6.8867924528301891</v>
      </c>
      <c r="V23" s="2">
        <v>1</v>
      </c>
      <c r="W23" s="2">
        <v>16</v>
      </c>
      <c r="X23" s="2">
        <v>24.6</v>
      </c>
      <c r="Y23" s="2">
        <v>7.4</v>
      </c>
      <c r="Z23" s="2">
        <v>-1.8</v>
      </c>
      <c r="AA23" s="2">
        <v>-0.4</v>
      </c>
      <c r="AB23" s="2">
        <v>0.2</v>
      </c>
      <c r="AC23" s="2">
        <v>16</v>
      </c>
      <c r="AD23" s="2">
        <v>27.2</v>
      </c>
      <c r="AE23" s="2">
        <v>-2.2000000000000002</v>
      </c>
      <c r="AF23" s="2"/>
      <c r="AG23" s="2">
        <f t="shared" si="7"/>
        <v>23.56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5">
      <c r="A24" s="2" t="s">
        <v>56</v>
      </c>
      <c r="B24" s="2" t="s">
        <v>44</v>
      </c>
      <c r="C24" s="2">
        <v>54.572000000000003</v>
      </c>
      <c r="D24" s="2"/>
      <c r="E24" s="2">
        <v>52.079000000000001</v>
      </c>
      <c r="F24" s="2">
        <v>2.4929999999999999</v>
      </c>
      <c r="G24" s="3">
        <v>1</v>
      </c>
      <c r="H24" s="2">
        <v>120</v>
      </c>
      <c r="I24" s="2">
        <v>5522704</v>
      </c>
      <c r="J24" s="2">
        <v>90.5</v>
      </c>
      <c r="K24" s="2">
        <f t="shared" si="2"/>
        <v>-38.420999999999999</v>
      </c>
      <c r="L24" s="2"/>
      <c r="M24" s="2"/>
      <c r="N24" s="2">
        <v>270</v>
      </c>
      <c r="O24" s="2">
        <f t="shared" si="3"/>
        <v>10.415800000000001</v>
      </c>
      <c r="P24" s="9"/>
      <c r="Q24" s="9">
        <v>200</v>
      </c>
      <c r="R24" s="9">
        <v>350</v>
      </c>
      <c r="S24" s="2"/>
      <c r="T24" s="2">
        <f t="shared" si="6"/>
        <v>45.363102210103875</v>
      </c>
      <c r="U24" s="2">
        <f t="shared" si="4"/>
        <v>26.161504637185811</v>
      </c>
      <c r="V24" s="2">
        <v>21.18525</v>
      </c>
      <c r="W24" s="2">
        <v>13.692399999999999</v>
      </c>
      <c r="X24" s="2">
        <v>11.9176</v>
      </c>
      <c r="Y24" s="2">
        <v>21.309799999999999</v>
      </c>
      <c r="Z24" s="2">
        <v>17.591000000000001</v>
      </c>
      <c r="AA24" s="2">
        <v>4.6947999999999999</v>
      </c>
      <c r="AB24" s="2">
        <v>20.207599999999999</v>
      </c>
      <c r="AC24" s="2">
        <v>26.31</v>
      </c>
      <c r="AD24" s="2">
        <v>28.830400000000001</v>
      </c>
      <c r="AE24" s="2">
        <v>21.288799999999998</v>
      </c>
      <c r="AF24" s="2"/>
      <c r="AG24" s="2">
        <f t="shared" si="7"/>
        <v>200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5">
      <c r="A25" s="2" t="s">
        <v>57</v>
      </c>
      <c r="B25" s="2" t="s">
        <v>35</v>
      </c>
      <c r="C25" s="2">
        <v>60</v>
      </c>
      <c r="D25" s="2"/>
      <c r="E25" s="2">
        <v>20</v>
      </c>
      <c r="F25" s="2">
        <v>40</v>
      </c>
      <c r="G25" s="3">
        <v>0.14000000000000001</v>
      </c>
      <c r="H25" s="2">
        <v>180</v>
      </c>
      <c r="I25" s="2">
        <v>9988391</v>
      </c>
      <c r="J25" s="2">
        <v>20</v>
      </c>
      <c r="K25" s="2">
        <f t="shared" si="2"/>
        <v>0</v>
      </c>
      <c r="L25" s="2"/>
      <c r="M25" s="2"/>
      <c r="N25" s="2">
        <v>0</v>
      </c>
      <c r="O25" s="2">
        <f t="shared" si="3"/>
        <v>4</v>
      </c>
      <c r="P25" s="9">
        <f>22*O25-N25-F25</f>
        <v>48</v>
      </c>
      <c r="Q25" s="9">
        <f t="shared" si="5"/>
        <v>48</v>
      </c>
      <c r="R25" s="9"/>
      <c r="S25" s="2"/>
      <c r="T25" s="2">
        <f t="shared" si="6"/>
        <v>22</v>
      </c>
      <c r="U25" s="2">
        <f t="shared" si="4"/>
        <v>10</v>
      </c>
      <c r="V25" s="2">
        <v>4.125</v>
      </c>
      <c r="W25" s="2">
        <v>9.4</v>
      </c>
      <c r="X25" s="2">
        <v>5.2</v>
      </c>
      <c r="Y25" s="2">
        <v>4.8</v>
      </c>
      <c r="Z25" s="2">
        <v>10.4</v>
      </c>
      <c r="AA25" s="2">
        <v>6.2</v>
      </c>
      <c r="AB25" s="2">
        <v>4</v>
      </c>
      <c r="AC25" s="2">
        <v>6</v>
      </c>
      <c r="AD25" s="2">
        <v>8.4</v>
      </c>
      <c r="AE25" s="2">
        <v>10.4</v>
      </c>
      <c r="AF25" s="2"/>
      <c r="AG25" s="2">
        <f t="shared" si="7"/>
        <v>6.7200000000000006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5">
      <c r="A26" s="2" t="s">
        <v>58</v>
      </c>
      <c r="B26" s="2" t="s">
        <v>35</v>
      </c>
      <c r="C26" s="2">
        <v>344</v>
      </c>
      <c r="D26" s="2"/>
      <c r="E26" s="2">
        <v>114</v>
      </c>
      <c r="F26" s="2">
        <v>230</v>
      </c>
      <c r="G26" s="3">
        <v>0.18</v>
      </c>
      <c r="H26" s="2">
        <v>270</v>
      </c>
      <c r="I26" s="2">
        <v>9988681</v>
      </c>
      <c r="J26" s="2">
        <v>114</v>
      </c>
      <c r="K26" s="2">
        <f t="shared" si="2"/>
        <v>0</v>
      </c>
      <c r="L26" s="2"/>
      <c r="M26" s="2"/>
      <c r="N26" s="2">
        <v>0</v>
      </c>
      <c r="O26" s="2">
        <f t="shared" si="3"/>
        <v>22.8</v>
      </c>
      <c r="P26" s="9">
        <f>22*O26-N26-F26</f>
        <v>271.60000000000002</v>
      </c>
      <c r="Q26" s="9">
        <f t="shared" si="5"/>
        <v>271.60000000000002</v>
      </c>
      <c r="R26" s="9"/>
      <c r="S26" s="2"/>
      <c r="T26" s="2">
        <f t="shared" si="6"/>
        <v>22</v>
      </c>
      <c r="U26" s="2">
        <f t="shared" si="4"/>
        <v>10.087719298245613</v>
      </c>
      <c r="V26" s="2">
        <v>12.25</v>
      </c>
      <c r="W26" s="2">
        <v>16.2</v>
      </c>
      <c r="X26" s="2">
        <v>19.600000000000001</v>
      </c>
      <c r="Y26" s="2">
        <v>21.6</v>
      </c>
      <c r="Z26" s="2">
        <v>21</v>
      </c>
      <c r="AA26" s="2">
        <v>15</v>
      </c>
      <c r="AB26" s="2">
        <v>7.4</v>
      </c>
      <c r="AC26" s="2">
        <v>13.5</v>
      </c>
      <c r="AD26" s="2">
        <v>21.6</v>
      </c>
      <c r="AE26" s="2">
        <v>22.6</v>
      </c>
      <c r="AF26" s="10" t="s">
        <v>59</v>
      </c>
      <c r="AG26" s="2">
        <f t="shared" si="7"/>
        <v>48.888000000000005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5">
      <c r="A27" s="2" t="s">
        <v>60</v>
      </c>
      <c r="B27" s="2" t="s">
        <v>44</v>
      </c>
      <c r="C27" s="2"/>
      <c r="D27" s="2"/>
      <c r="E27" s="2"/>
      <c r="F27" s="2"/>
      <c r="G27" s="3">
        <v>1</v>
      </c>
      <c r="H27" s="2">
        <v>120</v>
      </c>
      <c r="I27" s="2">
        <v>8785198</v>
      </c>
      <c r="J27" s="2">
        <v>6</v>
      </c>
      <c r="K27" s="2">
        <f t="shared" si="2"/>
        <v>-6</v>
      </c>
      <c r="L27" s="2"/>
      <c r="M27" s="2"/>
      <c r="N27" s="2">
        <v>0</v>
      </c>
      <c r="O27" s="2">
        <f t="shared" si="3"/>
        <v>0</v>
      </c>
      <c r="P27" s="9">
        <v>100</v>
      </c>
      <c r="Q27" s="9">
        <f t="shared" si="5"/>
        <v>100</v>
      </c>
      <c r="R27" s="9"/>
      <c r="S27" s="2"/>
      <c r="T27" s="2" t="e">
        <f t="shared" si="6"/>
        <v>#DIV/0!</v>
      </c>
      <c r="U27" s="2" t="e">
        <f t="shared" si="4"/>
        <v>#DIV/0!</v>
      </c>
      <c r="V27" s="2">
        <v>3.9649999999999999</v>
      </c>
      <c r="W27" s="2">
        <v>6.26</v>
      </c>
      <c r="X27" s="2">
        <v>3.7290000000000001</v>
      </c>
      <c r="Y27" s="2">
        <v>2.5739999999999998</v>
      </c>
      <c r="Z27" s="2">
        <v>-0.20799999999999999</v>
      </c>
      <c r="AA27" s="2">
        <v>0</v>
      </c>
      <c r="AB27" s="2">
        <v>1.288</v>
      </c>
      <c r="AC27" s="2">
        <v>5.0549999999999997</v>
      </c>
      <c r="AD27" s="2">
        <v>5.1592000000000002</v>
      </c>
      <c r="AE27" s="2">
        <v>5.6543999999999999</v>
      </c>
      <c r="AF27" s="2" t="s">
        <v>61</v>
      </c>
      <c r="AG27" s="2">
        <f t="shared" si="7"/>
        <v>100</v>
      </c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5">
      <c r="A28" s="2" t="s">
        <v>62</v>
      </c>
      <c r="B28" s="2" t="s">
        <v>44</v>
      </c>
      <c r="C28" s="2"/>
      <c r="D28" s="2"/>
      <c r="E28" s="2"/>
      <c r="F28" s="2"/>
      <c r="G28" s="3">
        <v>1</v>
      </c>
      <c r="H28" s="2">
        <v>180</v>
      </c>
      <c r="I28" s="2">
        <v>5038619</v>
      </c>
      <c r="J28" s="2"/>
      <c r="K28" s="2">
        <f t="shared" si="2"/>
        <v>0</v>
      </c>
      <c r="L28" s="2"/>
      <c r="M28" s="2"/>
      <c r="N28" s="2">
        <v>50</v>
      </c>
      <c r="O28" s="2">
        <f t="shared" si="3"/>
        <v>0</v>
      </c>
      <c r="P28" s="9"/>
      <c r="Q28" s="9">
        <v>100</v>
      </c>
      <c r="R28" s="9">
        <v>150</v>
      </c>
      <c r="S28" s="2"/>
      <c r="T28" s="2" t="e">
        <f t="shared" si="6"/>
        <v>#DIV/0!</v>
      </c>
      <c r="U28" s="2" t="e">
        <f t="shared" si="4"/>
        <v>#DIV/0!</v>
      </c>
      <c r="V28" s="2">
        <v>0</v>
      </c>
      <c r="W28" s="2">
        <v>0</v>
      </c>
      <c r="X28" s="2">
        <v>0</v>
      </c>
      <c r="Y28" s="2">
        <v>2.0335999999999999</v>
      </c>
      <c r="Z28" s="2">
        <v>6.3395999999999999</v>
      </c>
      <c r="AA28" s="2">
        <v>0.65039999999999998</v>
      </c>
      <c r="AB28" s="2">
        <v>0</v>
      </c>
      <c r="AC28" s="2">
        <v>0</v>
      </c>
      <c r="AD28" s="2">
        <v>0</v>
      </c>
      <c r="AE28" s="2">
        <v>0</v>
      </c>
      <c r="AF28" s="2"/>
      <c r="AG28" s="2">
        <f t="shared" si="7"/>
        <v>100</v>
      </c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5">
      <c r="A29" s="2" t="s">
        <v>63</v>
      </c>
      <c r="B29" s="2" t="s">
        <v>35</v>
      </c>
      <c r="C29" s="2">
        <v>137</v>
      </c>
      <c r="D29" s="2"/>
      <c r="E29" s="2">
        <v>129</v>
      </c>
      <c r="F29" s="2"/>
      <c r="G29" s="3">
        <v>0.1</v>
      </c>
      <c r="H29" s="2">
        <v>60</v>
      </c>
      <c r="I29" s="2">
        <v>8444187</v>
      </c>
      <c r="J29" s="2">
        <v>276</v>
      </c>
      <c r="K29" s="2">
        <f t="shared" si="2"/>
        <v>-147</v>
      </c>
      <c r="L29" s="2"/>
      <c r="M29" s="2"/>
      <c r="N29" s="2">
        <v>100</v>
      </c>
      <c r="O29" s="2">
        <f t="shared" si="3"/>
        <v>25.8</v>
      </c>
      <c r="P29" s="9">
        <f>17*O29-N29-F29</f>
        <v>338.6</v>
      </c>
      <c r="Q29" s="9">
        <f t="shared" si="5"/>
        <v>338.6</v>
      </c>
      <c r="R29" s="9"/>
      <c r="S29" s="2"/>
      <c r="T29" s="2">
        <f t="shared" si="6"/>
        <v>17</v>
      </c>
      <c r="U29" s="2">
        <f t="shared" si="4"/>
        <v>3.8759689922480618</v>
      </c>
      <c r="V29" s="2">
        <v>40.375</v>
      </c>
      <c r="W29" s="2">
        <v>81.599999999999994</v>
      </c>
      <c r="X29" s="2">
        <v>23.8</v>
      </c>
      <c r="Y29" s="2">
        <v>36.4</v>
      </c>
      <c r="Z29" s="2">
        <v>62.8</v>
      </c>
      <c r="AA29" s="2">
        <v>35.6</v>
      </c>
      <c r="AB29" s="2">
        <v>46</v>
      </c>
      <c r="AC29" s="2">
        <v>30.5</v>
      </c>
      <c r="AD29" s="2">
        <v>11.8</v>
      </c>
      <c r="AE29" s="2">
        <v>54.2</v>
      </c>
      <c r="AF29" s="2"/>
      <c r="AG29" s="2">
        <f t="shared" si="7"/>
        <v>33.860000000000007</v>
      </c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5">
      <c r="A30" s="2" t="s">
        <v>64</v>
      </c>
      <c r="B30" s="2" t="s">
        <v>35</v>
      </c>
      <c r="C30" s="2">
        <v>215</v>
      </c>
      <c r="D30" s="2">
        <v>6</v>
      </c>
      <c r="E30" s="2">
        <v>205</v>
      </c>
      <c r="F30" s="2">
        <v>14</v>
      </c>
      <c r="G30" s="3">
        <v>0.1</v>
      </c>
      <c r="H30" s="2">
        <v>90</v>
      </c>
      <c r="I30" s="2">
        <v>8444194</v>
      </c>
      <c r="J30" s="2">
        <v>212</v>
      </c>
      <c r="K30" s="2">
        <f t="shared" si="2"/>
        <v>-7</v>
      </c>
      <c r="L30" s="2"/>
      <c r="M30" s="2"/>
      <c r="N30" s="2">
        <v>60</v>
      </c>
      <c r="O30" s="2">
        <f t="shared" si="3"/>
        <v>41</v>
      </c>
      <c r="P30" s="9">
        <f>17*O30-N30-F30</f>
        <v>623</v>
      </c>
      <c r="Q30" s="9">
        <f t="shared" si="5"/>
        <v>623</v>
      </c>
      <c r="R30" s="9"/>
      <c r="S30" s="2"/>
      <c r="T30" s="2">
        <f t="shared" si="6"/>
        <v>17</v>
      </c>
      <c r="U30" s="2">
        <f t="shared" si="4"/>
        <v>1.8048780487804879</v>
      </c>
      <c r="V30" s="2">
        <v>25.625</v>
      </c>
      <c r="W30" s="2">
        <v>50</v>
      </c>
      <c r="X30" s="2">
        <v>12.2</v>
      </c>
      <c r="Y30" s="2">
        <v>23.2</v>
      </c>
      <c r="Z30" s="2">
        <v>45.8</v>
      </c>
      <c r="AA30" s="2">
        <v>15.2</v>
      </c>
      <c r="AB30" s="2">
        <v>31.8</v>
      </c>
      <c r="AC30" s="2">
        <v>18.5</v>
      </c>
      <c r="AD30" s="2">
        <v>38</v>
      </c>
      <c r="AE30" s="2">
        <v>36.200000000000003</v>
      </c>
      <c r="AF30" s="2"/>
      <c r="AG30" s="2">
        <f t="shared" si="7"/>
        <v>62.300000000000004</v>
      </c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5">
      <c r="A31" s="2" t="s">
        <v>65</v>
      </c>
      <c r="B31" s="2" t="s">
        <v>35</v>
      </c>
      <c r="C31" s="2">
        <v>147</v>
      </c>
      <c r="D31" s="2">
        <v>2</v>
      </c>
      <c r="E31" s="2">
        <v>106</v>
      </c>
      <c r="F31" s="2">
        <v>43</v>
      </c>
      <c r="G31" s="3">
        <v>0.2</v>
      </c>
      <c r="H31" s="2">
        <v>120</v>
      </c>
      <c r="I31" s="2">
        <v>783798</v>
      </c>
      <c r="J31" s="2">
        <v>106</v>
      </c>
      <c r="K31" s="2">
        <f t="shared" si="2"/>
        <v>0</v>
      </c>
      <c r="L31" s="2"/>
      <c r="M31" s="2"/>
      <c r="N31" s="2">
        <v>0</v>
      </c>
      <c r="O31" s="2">
        <f t="shared" si="3"/>
        <v>21.2</v>
      </c>
      <c r="P31" s="9">
        <f>19*O31-N31-F31</f>
        <v>359.8</v>
      </c>
      <c r="Q31" s="9">
        <v>450</v>
      </c>
      <c r="R31" s="9">
        <v>500</v>
      </c>
      <c r="S31" s="2"/>
      <c r="T31" s="2">
        <f t="shared" si="6"/>
        <v>23.254716981132077</v>
      </c>
      <c r="U31" s="2">
        <f t="shared" si="4"/>
        <v>2.0283018867924527</v>
      </c>
      <c r="V31" s="2">
        <v>7.5</v>
      </c>
      <c r="W31" s="2">
        <v>8</v>
      </c>
      <c r="X31" s="2">
        <v>13.6</v>
      </c>
      <c r="Y31" s="2">
        <v>21</v>
      </c>
      <c r="Z31" s="2">
        <v>3.8</v>
      </c>
      <c r="AA31" s="2">
        <v>0.4</v>
      </c>
      <c r="AB31" s="2">
        <v>9.4</v>
      </c>
      <c r="AC31" s="2">
        <v>8.5</v>
      </c>
      <c r="AD31" s="2">
        <v>4.8</v>
      </c>
      <c r="AE31" s="2">
        <v>11</v>
      </c>
      <c r="AF31" s="2" t="s">
        <v>66</v>
      </c>
      <c r="AG31" s="2">
        <f t="shared" si="7"/>
        <v>90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5">
      <c r="A32" s="15" t="s">
        <v>67</v>
      </c>
      <c r="B32" s="16" t="s">
        <v>44</v>
      </c>
      <c r="C32" s="16">
        <v>38.14</v>
      </c>
      <c r="D32" s="16"/>
      <c r="E32" s="16">
        <v>9.7249999999999996</v>
      </c>
      <c r="F32" s="17"/>
      <c r="G32" s="3">
        <v>1</v>
      </c>
      <c r="H32" s="2">
        <v>120</v>
      </c>
      <c r="I32" s="2">
        <v>783811</v>
      </c>
      <c r="J32" s="2">
        <v>48.5</v>
      </c>
      <c r="K32" s="2">
        <f t="shared" si="2"/>
        <v>-38.774999999999999</v>
      </c>
      <c r="L32" s="2"/>
      <c r="M32" s="2"/>
      <c r="N32" s="2">
        <v>320</v>
      </c>
      <c r="O32" s="2">
        <f t="shared" si="3"/>
        <v>1.9449999999999998</v>
      </c>
      <c r="P32" s="9"/>
      <c r="Q32" s="9">
        <v>300</v>
      </c>
      <c r="R32" s="9">
        <v>500</v>
      </c>
      <c r="S32" s="2"/>
      <c r="T32" s="2">
        <f t="shared" si="6"/>
        <v>318.7660668380463</v>
      </c>
      <c r="U32" s="2">
        <f t="shared" si="4"/>
        <v>164.52442159383034</v>
      </c>
      <c r="V32" s="2">
        <v>16.227875000000001</v>
      </c>
      <c r="W32" s="2">
        <v>7.5250000000000004</v>
      </c>
      <c r="X32" s="2">
        <v>6.3155999999999999</v>
      </c>
      <c r="Y32" s="2">
        <v>12.602600000000001</v>
      </c>
      <c r="Z32" s="2">
        <v>3.7505999999999999</v>
      </c>
      <c r="AA32" s="2">
        <v>0</v>
      </c>
      <c r="AB32" s="2">
        <v>0</v>
      </c>
      <c r="AC32" s="2">
        <v>0</v>
      </c>
      <c r="AD32" s="2">
        <v>17.3688</v>
      </c>
      <c r="AE32" s="2">
        <v>11.6256</v>
      </c>
      <c r="AF32" s="2" t="s">
        <v>66</v>
      </c>
      <c r="AG32" s="2">
        <f t="shared" si="7"/>
        <v>300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5">
      <c r="A33" s="18" t="s">
        <v>68</v>
      </c>
      <c r="B33" s="19" t="s">
        <v>44</v>
      </c>
      <c r="C33" s="19">
        <v>-6.7649999999999997</v>
      </c>
      <c r="D33" s="19">
        <v>28.364999999999998</v>
      </c>
      <c r="E33" s="19">
        <v>21.6</v>
      </c>
      <c r="F33" s="20"/>
      <c r="G33" s="3">
        <v>0</v>
      </c>
      <c r="H33" s="2" t="e">
        <f>#N/A</f>
        <v>#N/A</v>
      </c>
      <c r="I33" s="2" t="s">
        <v>69</v>
      </c>
      <c r="J33" s="2">
        <v>56</v>
      </c>
      <c r="K33" s="2">
        <f t="shared" si="2"/>
        <v>-34.4</v>
      </c>
      <c r="L33" s="2"/>
      <c r="M33" s="2"/>
      <c r="N33" s="2">
        <v>0</v>
      </c>
      <c r="O33" s="2">
        <f t="shared" si="3"/>
        <v>4.32</v>
      </c>
      <c r="P33" s="9"/>
      <c r="Q33" s="9">
        <f t="shared" si="5"/>
        <v>0</v>
      </c>
      <c r="R33" s="9"/>
      <c r="S33" s="2"/>
      <c r="T33" s="2">
        <f t="shared" si="6"/>
        <v>0</v>
      </c>
      <c r="U33" s="2">
        <f t="shared" si="4"/>
        <v>0</v>
      </c>
      <c r="V33" s="2">
        <v>2.4431250000000002</v>
      </c>
      <c r="W33" s="2">
        <v>5.0419999999999998</v>
      </c>
      <c r="X33" s="2">
        <v>1.1859999999999999</v>
      </c>
      <c r="Y33" s="2">
        <v>1.2909999999999999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/>
      <c r="AG33" s="2">
        <f t="shared" si="7"/>
        <v>0</v>
      </c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5">
      <c r="A34" s="2" t="s">
        <v>70</v>
      </c>
      <c r="B34" s="2" t="s">
        <v>35</v>
      </c>
      <c r="C34" s="2">
        <v>116</v>
      </c>
      <c r="D34" s="2"/>
      <c r="E34" s="2">
        <v>72</v>
      </c>
      <c r="F34" s="2">
        <v>40</v>
      </c>
      <c r="G34" s="3">
        <v>0.2</v>
      </c>
      <c r="H34" s="2">
        <v>120</v>
      </c>
      <c r="I34" s="2">
        <v>783804</v>
      </c>
      <c r="J34" s="2">
        <v>76</v>
      </c>
      <c r="K34" s="2">
        <f t="shared" si="2"/>
        <v>-4</v>
      </c>
      <c r="L34" s="2"/>
      <c r="M34" s="2"/>
      <c r="N34" s="2">
        <v>0</v>
      </c>
      <c r="O34" s="2">
        <f t="shared" si="3"/>
        <v>14.4</v>
      </c>
      <c r="P34" s="9">
        <f>20*O34-N34-F34</f>
        <v>248</v>
      </c>
      <c r="Q34" s="9">
        <f t="shared" si="5"/>
        <v>248</v>
      </c>
      <c r="R34" s="9"/>
      <c r="S34" s="2"/>
      <c r="T34" s="2">
        <f t="shared" si="6"/>
        <v>20</v>
      </c>
      <c r="U34" s="2">
        <f t="shared" si="4"/>
        <v>2.7777777777777777</v>
      </c>
      <c r="V34" s="2">
        <v>10.75</v>
      </c>
      <c r="W34" s="2">
        <v>19.2</v>
      </c>
      <c r="X34" s="2">
        <v>17.8</v>
      </c>
      <c r="Y34" s="2">
        <v>16.8</v>
      </c>
      <c r="Z34" s="2">
        <v>5.4</v>
      </c>
      <c r="AA34" s="2">
        <v>1.2</v>
      </c>
      <c r="AB34" s="2">
        <v>14.6</v>
      </c>
      <c r="AC34" s="2">
        <v>10</v>
      </c>
      <c r="AD34" s="2">
        <v>22</v>
      </c>
      <c r="AE34" s="2">
        <v>13.2</v>
      </c>
      <c r="AF34" s="2" t="s">
        <v>66</v>
      </c>
      <c r="AG34" s="2">
        <f t="shared" si="7"/>
        <v>49.6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5">
      <c r="A35" s="15" t="s">
        <v>71</v>
      </c>
      <c r="B35" s="16" t="s">
        <v>44</v>
      </c>
      <c r="C35" s="16">
        <v>0.1</v>
      </c>
      <c r="D35" s="16">
        <v>42.103999999999999</v>
      </c>
      <c r="E35" s="16"/>
      <c r="F35" s="17">
        <v>42.103999999999999</v>
      </c>
      <c r="G35" s="3">
        <v>1</v>
      </c>
      <c r="H35" s="2">
        <v>120</v>
      </c>
      <c r="I35" s="2">
        <v>783828</v>
      </c>
      <c r="J35" s="2">
        <v>3.5</v>
      </c>
      <c r="K35" s="2">
        <f t="shared" si="2"/>
        <v>-3.5</v>
      </c>
      <c r="L35" s="2"/>
      <c r="M35" s="2"/>
      <c r="N35" s="2">
        <v>350</v>
      </c>
      <c r="O35" s="2">
        <f t="shared" si="3"/>
        <v>0</v>
      </c>
      <c r="P35" s="9"/>
      <c r="Q35" s="9">
        <v>600</v>
      </c>
      <c r="R35" s="9">
        <v>700</v>
      </c>
      <c r="S35" s="2"/>
      <c r="T35" s="2" t="e">
        <f t="shared" si="6"/>
        <v>#DIV/0!</v>
      </c>
      <c r="U35" s="2" t="e">
        <f t="shared" si="4"/>
        <v>#DIV/0!</v>
      </c>
      <c r="V35" s="2">
        <v>17.864875000000001</v>
      </c>
      <c r="W35" s="2">
        <v>28.651199999999999</v>
      </c>
      <c r="X35" s="2">
        <v>41.551400000000001</v>
      </c>
      <c r="Y35" s="2">
        <v>22.421600000000002</v>
      </c>
      <c r="Z35" s="2">
        <v>37.0642</v>
      </c>
      <c r="AA35" s="2">
        <v>13.067399999999999</v>
      </c>
      <c r="AB35" s="2">
        <v>44.109000000000002</v>
      </c>
      <c r="AC35" s="2">
        <v>29.225999999999999</v>
      </c>
      <c r="AD35" s="2">
        <v>40.232199999999999</v>
      </c>
      <c r="AE35" s="2">
        <v>48.471800000000002</v>
      </c>
      <c r="AF35" s="2" t="s">
        <v>72</v>
      </c>
      <c r="AG35" s="2">
        <f t="shared" si="7"/>
        <v>600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5">
      <c r="A36" s="18" t="s">
        <v>73</v>
      </c>
      <c r="B36" s="19" t="s">
        <v>44</v>
      </c>
      <c r="C36" s="19">
        <v>-3.6440000000000001</v>
      </c>
      <c r="D36" s="19">
        <v>3.6440000000000001</v>
      </c>
      <c r="E36" s="19"/>
      <c r="F36" s="20"/>
      <c r="G36" s="3">
        <v>0</v>
      </c>
      <c r="H36" s="2" t="e">
        <f>#N/A</f>
        <v>#N/A</v>
      </c>
      <c r="I36" s="2" t="s">
        <v>69</v>
      </c>
      <c r="J36" s="2">
        <v>14</v>
      </c>
      <c r="K36" s="2">
        <f t="shared" si="2"/>
        <v>-14</v>
      </c>
      <c r="L36" s="2"/>
      <c r="M36" s="2"/>
      <c r="N36" s="2"/>
      <c r="O36" s="2">
        <f t="shared" si="3"/>
        <v>0</v>
      </c>
      <c r="P36" s="9"/>
      <c r="Q36" s="9">
        <f t="shared" si="5"/>
        <v>0</v>
      </c>
      <c r="R36" s="9"/>
      <c r="S36" s="2"/>
      <c r="T36" s="2" t="e">
        <f t="shared" si="6"/>
        <v>#DIV/0!</v>
      </c>
      <c r="U36" s="2" t="e">
        <f t="shared" si="4"/>
        <v>#DIV/0!</v>
      </c>
      <c r="V36" s="2">
        <v>2.6517499999999998</v>
      </c>
      <c r="W36" s="2">
        <v>11.294</v>
      </c>
      <c r="X36" s="2">
        <v>8.5342000000000002</v>
      </c>
      <c r="Y36" s="2">
        <v>9.3056000000000001</v>
      </c>
      <c r="Z36" s="2">
        <v>5.7275999999999998</v>
      </c>
      <c r="AA36" s="2">
        <v>17.1068</v>
      </c>
      <c r="AB36" s="2">
        <v>26.892399999999999</v>
      </c>
      <c r="AC36" s="2">
        <v>29.745999999999999</v>
      </c>
      <c r="AD36" s="2">
        <v>21.814</v>
      </c>
      <c r="AE36" s="2">
        <v>18.9116</v>
      </c>
      <c r="AF36" s="2"/>
      <c r="AG36" s="2">
        <f t="shared" si="7"/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5">
      <c r="A37" s="21"/>
      <c r="B37" s="21"/>
      <c r="C37" s="21"/>
      <c r="D37" s="21"/>
      <c r="E37" s="21"/>
      <c r="F37" s="21"/>
      <c r="G37" s="22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5">
      <c r="A38" s="2" t="s">
        <v>74</v>
      </c>
      <c r="B38" s="2" t="s">
        <v>35</v>
      </c>
      <c r="C38" s="2">
        <v>1421</v>
      </c>
      <c r="D38" s="2"/>
      <c r="E38" s="2">
        <v>434</v>
      </c>
      <c r="F38" s="2">
        <v>987</v>
      </c>
      <c r="G38" s="3">
        <v>0.18</v>
      </c>
      <c r="H38" s="2">
        <v>120</v>
      </c>
      <c r="I38" s="2"/>
      <c r="J38" s="2">
        <v>434</v>
      </c>
      <c r="K38" s="2">
        <f>E38-J38</f>
        <v>0</v>
      </c>
      <c r="L38" s="2"/>
      <c r="M38" s="2"/>
      <c r="N38" s="2"/>
      <c r="O38" s="2">
        <f>E38/5</f>
        <v>86.8</v>
      </c>
      <c r="P38" s="9"/>
      <c r="Q38" s="9">
        <v>1000</v>
      </c>
      <c r="R38" s="9">
        <v>500</v>
      </c>
      <c r="S38" s="2"/>
      <c r="T38" s="2">
        <f>(F38+N38+Q38)/O38</f>
        <v>22.891705069124423</v>
      </c>
      <c r="U38" s="2">
        <f>(F38+N38)/O38</f>
        <v>11.370967741935484</v>
      </c>
      <c r="V38" s="2">
        <v>56.125</v>
      </c>
      <c r="W38" s="2">
        <v>80.2</v>
      </c>
      <c r="X38" s="2">
        <v>68.400000000000006</v>
      </c>
      <c r="Y38" s="2">
        <v>104.6</v>
      </c>
      <c r="Z38" s="2">
        <v>95.2</v>
      </c>
      <c r="AA38" s="2">
        <v>104.4</v>
      </c>
      <c r="AB38" s="2">
        <v>113.4</v>
      </c>
      <c r="AC38" s="2">
        <v>47.5</v>
      </c>
      <c r="AD38" s="2">
        <v>124.2</v>
      </c>
      <c r="AE38" s="2">
        <v>99.8</v>
      </c>
      <c r="AF38" s="2">
        <v>2860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5">
      <c r="A39" s="2" t="s">
        <v>75</v>
      </c>
      <c r="B39" s="2" t="s">
        <v>35</v>
      </c>
      <c r="C39" s="2">
        <v>1312</v>
      </c>
      <c r="D39" s="2">
        <v>3360</v>
      </c>
      <c r="E39" s="2">
        <v>1350</v>
      </c>
      <c r="F39" s="2">
        <v>3321</v>
      </c>
      <c r="G39" s="3">
        <v>0.18</v>
      </c>
      <c r="H39" s="2">
        <v>120</v>
      </c>
      <c r="I39" s="2"/>
      <c r="J39" s="2">
        <v>1355</v>
      </c>
      <c r="K39" s="2">
        <f>E39-J39</f>
        <v>-5</v>
      </c>
      <c r="L39" s="2"/>
      <c r="M39" s="2"/>
      <c r="N39" s="2"/>
      <c r="O39" s="2">
        <f>E39/5</f>
        <v>270</v>
      </c>
      <c r="P39" s="9"/>
      <c r="Q39" s="9">
        <v>2800</v>
      </c>
      <c r="R39" s="9"/>
      <c r="S39" s="2"/>
      <c r="T39" s="2">
        <f>(F39+N39+Q39)/O39</f>
        <v>22.670370370370371</v>
      </c>
      <c r="U39" s="2">
        <f>(F39+N39)/O39</f>
        <v>12.3</v>
      </c>
      <c r="V39" s="2">
        <v>171.125</v>
      </c>
      <c r="W39" s="2">
        <v>313.39999999999998</v>
      </c>
      <c r="X39" s="2">
        <v>258.2</v>
      </c>
      <c r="Y39" s="2">
        <v>224.8</v>
      </c>
      <c r="Z39" s="2">
        <v>254.4</v>
      </c>
      <c r="AA39" s="2">
        <v>287.60000000000002</v>
      </c>
      <c r="AB39" s="2">
        <v>331</v>
      </c>
      <c r="AC39" s="2">
        <v>158</v>
      </c>
      <c r="AD39" s="2">
        <v>364.4</v>
      </c>
      <c r="AE39" s="2">
        <v>299.2</v>
      </c>
      <c r="AF39" s="2">
        <v>2860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5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5">
      <c r="A41" s="2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5">
      <c r="A42" s="2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5">
      <c r="A43" s="2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5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5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5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5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5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5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5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5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5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5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5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5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5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5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5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5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5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5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5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5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5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5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5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5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5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5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5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5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5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5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5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5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5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5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5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5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5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5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5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5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5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5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5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5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5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5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5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</sheetData>
  <autoFilter ref="A3:AG36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2025-03-03T09:30:12Z</dcterms:created>
  <dcterms:modified xsi:type="dcterms:W3CDTF">2025-03-05T12:02:28Z</dcterms:modified>
  <dc:language>ru-RU</dc:language>
</cp:coreProperties>
</file>